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drawings/drawing2.xml" ContentType="application/vnd.openxmlformats-officedocument.drawing+xml"/>
  <Override PartName="/xl/ctrlProps/ctrlProp2.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codeName="ThisWorkbook" defaultThemeVersion="124226"/>
  <mc:AlternateContent xmlns:mc="http://schemas.openxmlformats.org/markup-compatibility/2006">
    <mc:Choice Requires="x15">
      <x15ac:absPath xmlns:x15ac="http://schemas.microsoft.com/office/spreadsheetml/2010/11/ac" url="C:\Users\egzontina.alija\AppData\Local\Microsoft\Windows\INetCache\Content.Outlook\TC1Z6I8S\"/>
    </mc:Choice>
  </mc:AlternateContent>
  <xr:revisionPtr revIDLastSave="0" documentId="13_ncr:1_{BF969734-C254-4358-B08E-B90C0D1C4317}" xr6:coauthVersionLast="47" xr6:coauthVersionMax="47" xr10:uidLastSave="{00000000-0000-0000-0000-000000000000}"/>
  <bookViews>
    <workbookView xWindow="4890" yWindow="4890" windowWidth="18840" windowHeight="7560" xr2:uid="{00000000-000D-0000-FFFF-FFFF00000000}"/>
  </bookViews>
  <sheets>
    <sheet name="PRANIMET" sheetId="12" r:id="rId1"/>
    <sheet name="PAGESAT" sheetId="6" r:id="rId2"/>
    <sheet name="Shënimet | Napomene | Notes" sheetId="15" r:id="rId3"/>
    <sheet name="L" sheetId="16" state="hidden" r:id="rId4"/>
  </sheets>
  <definedNames>
    <definedName name="_xlnm.Print_Area" localSheetId="1">PAGESAT!$A$1:$W$150</definedName>
    <definedName name="_xlnm.Print_Area" localSheetId="0">PRANIMET!$A$1:$AJ$151</definedName>
    <definedName name="_xlnm.Print_Titles" localSheetId="1">PAGESAT!$3:$7</definedName>
    <definedName name="_xlnm.Print_Titles" localSheetId="0">PRANIMET!$5:$5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B276" i="12" l="1"/>
  <c r="AB277" i="12"/>
  <c r="K276" i="6" l="1"/>
  <c r="K275" i="6"/>
  <c r="K274" i="6" l="1"/>
  <c r="X273" i="6" l="1"/>
  <c r="S272" i="6" l="1"/>
  <c r="S269" i="6"/>
  <c r="S270" i="6"/>
  <c r="S271" i="6"/>
  <c r="S268" i="6"/>
  <c r="K269" i="6"/>
  <c r="K270" i="6"/>
  <c r="K271" i="6"/>
  <c r="K272" i="6"/>
  <c r="K268" i="6"/>
  <c r="AC273" i="12"/>
  <c r="AC269" i="12"/>
  <c r="S270" i="12"/>
  <c r="S271" i="12"/>
  <c r="S272" i="12"/>
  <c r="S273" i="12"/>
  <c r="S274" i="12"/>
  <c r="S275" i="12"/>
  <c r="S276" i="12"/>
  <c r="S277" i="12"/>
  <c r="S278" i="12"/>
  <c r="S279" i="12"/>
  <c r="S280" i="12"/>
  <c r="S269" i="12"/>
  <c r="S266" i="12"/>
  <c r="AD280" i="6" l="1"/>
  <c r="AC280" i="6"/>
  <c r="AB280" i="6"/>
  <c r="AA280" i="6"/>
  <c r="Z280" i="6"/>
  <c r="Y280" i="6"/>
  <c r="W280" i="6"/>
  <c r="V280" i="6"/>
  <c r="U280" i="6"/>
  <c r="T280" i="6"/>
  <c r="R280" i="6"/>
  <c r="Q280" i="6"/>
  <c r="P280" i="6"/>
  <c r="O280" i="6"/>
  <c r="N280" i="6"/>
  <c r="L280" i="6"/>
  <c r="J280" i="6"/>
  <c r="I280" i="6"/>
  <c r="H280" i="6"/>
  <c r="G280" i="6"/>
  <c r="F280" i="6"/>
  <c r="B280" i="6"/>
  <c r="X279" i="6"/>
  <c r="S279" i="6"/>
  <c r="M279" i="6"/>
  <c r="K279" i="6"/>
  <c r="E279" i="6"/>
  <c r="B279" i="6"/>
  <c r="X278" i="6"/>
  <c r="S278" i="6"/>
  <c r="M278" i="6"/>
  <c r="K278" i="6"/>
  <c r="E278" i="6"/>
  <c r="B278" i="6"/>
  <c r="X277" i="6"/>
  <c r="S277" i="6"/>
  <c r="M277" i="6"/>
  <c r="K277" i="6"/>
  <c r="E277" i="6"/>
  <c r="B277" i="6"/>
  <c r="X276" i="6"/>
  <c r="S276" i="6"/>
  <c r="M276" i="6"/>
  <c r="E276" i="6"/>
  <c r="B276" i="6"/>
  <c r="X275" i="6"/>
  <c r="S275" i="6"/>
  <c r="M275" i="6"/>
  <c r="E275" i="6"/>
  <c r="B275" i="6"/>
  <c r="X274" i="6"/>
  <c r="S274" i="6"/>
  <c r="M274" i="6"/>
  <c r="E274" i="6"/>
  <c r="B274" i="6"/>
  <c r="S273" i="6"/>
  <c r="M273" i="6"/>
  <c r="K273" i="6"/>
  <c r="E273" i="6"/>
  <c r="B273" i="6"/>
  <c r="X272" i="6"/>
  <c r="M272" i="6"/>
  <c r="E272" i="6"/>
  <c r="B272" i="6"/>
  <c r="X271" i="6"/>
  <c r="M271" i="6"/>
  <c r="E271" i="6"/>
  <c r="B271" i="6"/>
  <c r="X270" i="6"/>
  <c r="M270" i="6"/>
  <c r="E270" i="6"/>
  <c r="B270" i="6"/>
  <c r="X269" i="6"/>
  <c r="M269" i="6"/>
  <c r="E269" i="6"/>
  <c r="B269" i="6"/>
  <c r="X268" i="6"/>
  <c r="M268" i="6"/>
  <c r="E268" i="6"/>
  <c r="B268" i="6"/>
  <c r="K277" i="12"/>
  <c r="H281" i="12"/>
  <c r="AJ281" i="12"/>
  <c r="AI281" i="12"/>
  <c r="AG281" i="12"/>
  <c r="AF281" i="12"/>
  <c r="AE281" i="12"/>
  <c r="AD281" i="12"/>
  <c r="AA281" i="12"/>
  <c r="Z281" i="12"/>
  <c r="Y281" i="12"/>
  <c r="X281" i="12"/>
  <c r="W281" i="12"/>
  <c r="V281" i="12"/>
  <c r="T281" i="12"/>
  <c r="R281" i="12"/>
  <c r="Q281" i="12"/>
  <c r="P281" i="12"/>
  <c r="N281" i="12"/>
  <c r="M281" i="12"/>
  <c r="J281" i="12"/>
  <c r="G281" i="12"/>
  <c r="B281" i="12"/>
  <c r="AK281" i="12"/>
  <c r="AH280" i="12"/>
  <c r="AC280" i="12"/>
  <c r="U281" i="12"/>
  <c r="O281" i="12"/>
  <c r="L280" i="12"/>
  <c r="K280" i="12" s="1"/>
  <c r="B280" i="12"/>
  <c r="AH279" i="12"/>
  <c r="AC279" i="12"/>
  <c r="L279" i="12"/>
  <c r="K279" i="12" s="1"/>
  <c r="F279" i="12"/>
  <c r="B279" i="12"/>
  <c r="AH278" i="12"/>
  <c r="AC278" i="12"/>
  <c r="L278" i="12"/>
  <c r="K278" i="12" s="1"/>
  <c r="F278" i="12"/>
  <c r="B278" i="12"/>
  <c r="AH277" i="12"/>
  <c r="AC277" i="12"/>
  <c r="L277" i="12"/>
  <c r="F277" i="12"/>
  <c r="B277" i="12"/>
  <c r="AH276" i="12"/>
  <c r="AC276" i="12"/>
  <c r="L276" i="12"/>
  <c r="K276" i="12" s="1"/>
  <c r="F276" i="12"/>
  <c r="B276" i="12"/>
  <c r="AH275" i="12"/>
  <c r="AC275" i="12"/>
  <c r="L275" i="12"/>
  <c r="K275" i="12" s="1"/>
  <c r="F275" i="12"/>
  <c r="B275" i="12"/>
  <c r="AH274" i="12"/>
  <c r="AC274" i="12"/>
  <c r="L274" i="12"/>
  <c r="K274" i="12" s="1"/>
  <c r="F274" i="12"/>
  <c r="B274" i="12"/>
  <c r="AH273" i="12"/>
  <c r="AB273" i="12" s="1"/>
  <c r="L273" i="12"/>
  <c r="K273" i="12" s="1"/>
  <c r="F273" i="12"/>
  <c r="B273" i="12"/>
  <c r="AH272" i="12"/>
  <c r="AC272" i="12"/>
  <c r="L272" i="12"/>
  <c r="K272" i="12" s="1"/>
  <c r="F272" i="12"/>
  <c r="B272" i="12"/>
  <c r="AH271" i="12"/>
  <c r="AC271" i="12"/>
  <c r="L271" i="12"/>
  <c r="K271" i="12" s="1"/>
  <c r="F271" i="12"/>
  <c r="B271" i="12"/>
  <c r="AH270" i="12"/>
  <c r="AC270" i="12"/>
  <c r="AB270" i="12" s="1"/>
  <c r="L270" i="12"/>
  <c r="K270" i="12" s="1"/>
  <c r="F270" i="12"/>
  <c r="B270" i="12"/>
  <c r="AH269" i="12"/>
  <c r="L269" i="12"/>
  <c r="K269" i="12" s="1"/>
  <c r="F269" i="12"/>
  <c r="B269" i="12"/>
  <c r="G266" i="6"/>
  <c r="F267" i="6"/>
  <c r="E277" i="12" l="1"/>
  <c r="D277" i="12" s="1"/>
  <c r="M280" i="6"/>
  <c r="X280" i="6"/>
  <c r="S280" i="6"/>
  <c r="D268" i="6"/>
  <c r="C268" i="6" s="1"/>
  <c r="D270" i="6"/>
  <c r="C270" i="6" s="1"/>
  <c r="D274" i="6"/>
  <c r="C274" i="6" s="1"/>
  <c r="D276" i="6"/>
  <c r="C276" i="6" s="1"/>
  <c r="D278" i="6"/>
  <c r="C278" i="6" s="1"/>
  <c r="D269" i="6"/>
  <c r="C269" i="6" s="1"/>
  <c r="D271" i="6"/>
  <c r="C271" i="6" s="1"/>
  <c r="D273" i="6"/>
  <c r="C273" i="6" s="1"/>
  <c r="D277" i="6"/>
  <c r="C277" i="6" s="1"/>
  <c r="D279" i="6"/>
  <c r="C279" i="6" s="1"/>
  <c r="K280" i="6"/>
  <c r="D275" i="6"/>
  <c r="C275" i="6" s="1"/>
  <c r="E280" i="6"/>
  <c r="D272" i="6"/>
  <c r="C272" i="6" s="1"/>
  <c r="E272" i="12"/>
  <c r="D272" i="12" s="1"/>
  <c r="AB278" i="12"/>
  <c r="AB275" i="12"/>
  <c r="AB274" i="12"/>
  <c r="AB269" i="12"/>
  <c r="AB271" i="12"/>
  <c r="AB272" i="12"/>
  <c r="AB279" i="12"/>
  <c r="AH281" i="12"/>
  <c r="AB280" i="12"/>
  <c r="AC281" i="12"/>
  <c r="E278" i="12"/>
  <c r="D278" i="12" s="1"/>
  <c r="C278" i="12" s="1"/>
  <c r="E279" i="12"/>
  <c r="D279" i="12" s="1"/>
  <c r="E275" i="12"/>
  <c r="D275" i="12" s="1"/>
  <c r="E270" i="12"/>
  <c r="D270" i="12" s="1"/>
  <c r="F280" i="12"/>
  <c r="E280" i="12" s="1"/>
  <c r="E276" i="12"/>
  <c r="D276" i="12" s="1"/>
  <c r="E274" i="12"/>
  <c r="D274" i="12" s="1"/>
  <c r="E271" i="12"/>
  <c r="D271" i="12" s="1"/>
  <c r="K281" i="12"/>
  <c r="E269" i="12"/>
  <c r="E273" i="12"/>
  <c r="D273" i="12" s="1"/>
  <c r="S281" i="12"/>
  <c r="I281" i="12"/>
  <c r="L281" i="12"/>
  <c r="AB267" i="6"/>
  <c r="I267" i="6"/>
  <c r="J267" i="6"/>
  <c r="O267" i="6"/>
  <c r="C277" i="12" l="1"/>
  <c r="C271" i="12"/>
  <c r="D280" i="6"/>
  <c r="C280" i="6" s="1"/>
  <c r="C272" i="12"/>
  <c r="C275" i="12"/>
  <c r="C274" i="12"/>
  <c r="C270" i="12"/>
  <c r="AB281" i="12"/>
  <c r="C273" i="12"/>
  <c r="C279" i="12"/>
  <c r="C276" i="12"/>
  <c r="F281" i="12"/>
  <c r="D269" i="12"/>
  <c r="E281" i="12"/>
  <c r="D280" i="12"/>
  <c r="C280" i="12" s="1"/>
  <c r="J254" i="6"/>
  <c r="C269" i="12" l="1"/>
  <c r="D281" i="12"/>
  <c r="C281" i="12" s="1"/>
  <c r="AD254" i="6"/>
  <c r="Y267" i="6"/>
  <c r="Z267" i="6"/>
  <c r="X255" i="6"/>
  <c r="X266" i="6"/>
  <c r="N267" i="6"/>
  <c r="K266" i="6"/>
  <c r="X256" i="6" l="1"/>
  <c r="X257" i="6"/>
  <c r="X258" i="6"/>
  <c r="X259" i="6"/>
  <c r="X260" i="6"/>
  <c r="X261" i="6"/>
  <c r="X262" i="6"/>
  <c r="X263" i="6"/>
  <c r="X264" i="6"/>
  <c r="X265" i="6"/>
  <c r="X267" i="6" l="1"/>
  <c r="U267" i="6"/>
  <c r="V267" i="6"/>
  <c r="T267" i="6"/>
  <c r="S266" i="6"/>
  <c r="H267" i="6"/>
  <c r="AH256" i="12"/>
  <c r="AH257" i="12"/>
  <c r="AH258" i="12"/>
  <c r="AH259" i="12"/>
  <c r="AH260" i="12"/>
  <c r="AH261" i="12"/>
  <c r="AH262" i="12"/>
  <c r="AH263" i="12"/>
  <c r="AH264" i="12"/>
  <c r="AH265" i="12"/>
  <c r="AH266" i="12"/>
  <c r="AH267" i="12"/>
  <c r="AI268" i="12"/>
  <c r="AJ268" i="12"/>
  <c r="AH268" i="12" l="1"/>
  <c r="J268" i="12" l="1"/>
  <c r="L267" i="12"/>
  <c r="L256" i="12"/>
  <c r="L257" i="12"/>
  <c r="K257" i="12" s="1"/>
  <c r="L258" i="12"/>
  <c r="K258" i="12" s="1"/>
  <c r="L259" i="12"/>
  <c r="K259" i="12" s="1"/>
  <c r="L260" i="12"/>
  <c r="K260" i="12" s="1"/>
  <c r="L261" i="12"/>
  <c r="K261" i="12" s="1"/>
  <c r="L262" i="12"/>
  <c r="K262" i="12" s="1"/>
  <c r="L263" i="12"/>
  <c r="K263" i="12" s="1"/>
  <c r="L264" i="12"/>
  <c r="K264" i="12" s="1"/>
  <c r="L265" i="12"/>
  <c r="K265" i="12" s="1"/>
  <c r="L266" i="12"/>
  <c r="K266" i="12" s="1"/>
  <c r="F266" i="12"/>
  <c r="F256" i="12"/>
  <c r="F257" i="12"/>
  <c r="F258" i="12"/>
  <c r="F259" i="12"/>
  <c r="F260" i="12"/>
  <c r="F261" i="12"/>
  <c r="F262" i="12"/>
  <c r="F263" i="12"/>
  <c r="F264" i="12"/>
  <c r="F265" i="12"/>
  <c r="AK267" i="12"/>
  <c r="L268" i="12" l="1"/>
  <c r="AG268" i="12"/>
  <c r="AG8" i="12"/>
  <c r="AC267" i="12" l="1"/>
  <c r="AB267" i="12" s="1"/>
  <c r="W267" i="12"/>
  <c r="U267" i="12"/>
  <c r="S267" i="12" s="1"/>
  <c r="T268" i="12"/>
  <c r="R268" i="12"/>
  <c r="Q267" i="12"/>
  <c r="Q268" i="12" s="1"/>
  <c r="O267" i="12"/>
  <c r="O268" i="12" l="1"/>
  <c r="K267" i="12"/>
  <c r="S268" i="12"/>
  <c r="H267" i="12" l="1"/>
  <c r="I267" i="12"/>
  <c r="F267" i="12" l="1"/>
  <c r="F268" i="12" s="1"/>
  <c r="K253" i="6" l="1"/>
  <c r="L267" i="6"/>
  <c r="S262" i="6" l="1"/>
  <c r="S256" i="6"/>
  <c r="S257" i="6"/>
  <c r="S258" i="6"/>
  <c r="S259" i="6"/>
  <c r="S260" i="6"/>
  <c r="S261" i="6"/>
  <c r="S263" i="6"/>
  <c r="S264" i="6"/>
  <c r="S265" i="6"/>
  <c r="S255" i="6"/>
  <c r="R267" i="6"/>
  <c r="K265" i="6"/>
  <c r="S267" i="6" l="1"/>
  <c r="G268" i="12"/>
  <c r="G267" i="6" l="1"/>
  <c r="AC265" i="12" l="1"/>
  <c r="AD267" i="6"/>
  <c r="K263" i="6"/>
  <c r="K261" i="6"/>
  <c r="AC261" i="12"/>
  <c r="AB265" i="12" l="1"/>
  <c r="E256" i="6"/>
  <c r="E257" i="6"/>
  <c r="E258" i="6"/>
  <c r="E259" i="6"/>
  <c r="E260" i="6"/>
  <c r="E255" i="6"/>
  <c r="M260" i="6"/>
  <c r="AB261" i="12" l="1"/>
  <c r="E261" i="12" l="1"/>
  <c r="D261" i="12" s="1"/>
  <c r="K257" i="6" l="1"/>
  <c r="K256" i="6"/>
  <c r="K255" i="6"/>
  <c r="AC267" i="6"/>
  <c r="AA267" i="6"/>
  <c r="W267" i="6"/>
  <c r="Q267" i="6"/>
  <c r="P267" i="6"/>
  <c r="M259" i="6"/>
  <c r="M258" i="6"/>
  <c r="K259" i="6"/>
  <c r="K258" i="6"/>
  <c r="AC259" i="12"/>
  <c r="D258" i="6" l="1"/>
  <c r="C258" i="6" s="1"/>
  <c r="D259" i="6"/>
  <c r="E260" i="12"/>
  <c r="D260" i="12" s="1"/>
  <c r="C259" i="6" l="1"/>
  <c r="K249" i="6"/>
  <c r="K250" i="6"/>
  <c r="K251" i="6"/>
  <c r="K252" i="6"/>
  <c r="V254" i="6" l="1"/>
  <c r="U254" i="6"/>
  <c r="T254" i="6"/>
  <c r="AC257" i="12" l="1"/>
  <c r="AB257" i="12" s="1"/>
  <c r="I254" i="6" l="1"/>
  <c r="AJ255" i="12"/>
  <c r="AI255" i="12"/>
  <c r="AH254" i="12"/>
  <c r="AG255" i="12"/>
  <c r="AC254" i="12"/>
  <c r="AB254" i="12" s="1"/>
  <c r="AA255" i="12"/>
  <c r="Z255" i="12"/>
  <c r="S254" i="12"/>
  <c r="L254" i="12"/>
  <c r="K254" i="12" s="1"/>
  <c r="S243" i="6"/>
  <c r="S244" i="6"/>
  <c r="S245" i="6"/>
  <c r="S246" i="6"/>
  <c r="S247" i="6"/>
  <c r="S248" i="6"/>
  <c r="S249" i="6"/>
  <c r="S250" i="6"/>
  <c r="S251" i="6"/>
  <c r="S252" i="6"/>
  <c r="S253" i="6"/>
  <c r="S242" i="6"/>
  <c r="M243" i="6"/>
  <c r="M244" i="6"/>
  <c r="M245" i="6"/>
  <c r="M246" i="6"/>
  <c r="M247" i="6"/>
  <c r="M248" i="6"/>
  <c r="M249" i="6"/>
  <c r="M250" i="6"/>
  <c r="M251" i="6"/>
  <c r="M252" i="6"/>
  <c r="M253" i="6"/>
  <c r="M242" i="6"/>
  <c r="E243" i="6"/>
  <c r="E244" i="6"/>
  <c r="D244" i="6" s="1"/>
  <c r="E245" i="6"/>
  <c r="E246" i="6"/>
  <c r="E247" i="6"/>
  <c r="D247" i="6" s="1"/>
  <c r="E248" i="6"/>
  <c r="D248" i="6" s="1"/>
  <c r="E249" i="6"/>
  <c r="E250" i="6"/>
  <c r="E251" i="6"/>
  <c r="E252" i="6"/>
  <c r="D252" i="6" s="1"/>
  <c r="E253" i="6"/>
  <c r="E242" i="6"/>
  <c r="D245" i="6"/>
  <c r="G254" i="6"/>
  <c r="P254" i="6"/>
  <c r="Q254" i="6"/>
  <c r="R254" i="6"/>
  <c r="Y254" i="6"/>
  <c r="Z254" i="6"/>
  <c r="AA254" i="6"/>
  <c r="AB254" i="6"/>
  <c r="AC254" i="6"/>
  <c r="X253" i="6"/>
  <c r="N254" i="6"/>
  <c r="H254" i="6"/>
  <c r="F254" i="6"/>
  <c r="D253" i="6" l="1"/>
  <c r="D243" i="6"/>
  <c r="S254" i="6"/>
  <c r="D251" i="6"/>
  <c r="D249" i="6"/>
  <c r="M254" i="6"/>
  <c r="D246" i="6"/>
  <c r="D250" i="6"/>
  <c r="D242" i="6"/>
  <c r="E254" i="6"/>
  <c r="AK255" i="12"/>
  <c r="X255" i="12"/>
  <c r="C253" i="6"/>
  <c r="D254" i="6" l="1"/>
  <c r="AH252" i="12" l="1"/>
  <c r="AB259" i="12"/>
  <c r="AK268" i="12"/>
  <c r="AF268" i="12"/>
  <c r="AE268" i="12"/>
  <c r="AC256" i="12"/>
  <c r="AB256" i="12" s="1"/>
  <c r="U268" i="12"/>
  <c r="V268" i="12"/>
  <c r="W268" i="12"/>
  <c r="X268" i="12"/>
  <c r="Y268" i="12"/>
  <c r="Z268" i="12"/>
  <c r="AA268" i="12"/>
  <c r="S246" i="12"/>
  <c r="S247" i="12"/>
  <c r="S248" i="12"/>
  <c r="S249" i="12"/>
  <c r="S251" i="12"/>
  <c r="S252" i="12"/>
  <c r="S253" i="12"/>
  <c r="S215" i="12"/>
  <c r="S240" i="12"/>
  <c r="S241" i="12"/>
  <c r="N268" i="12"/>
  <c r="P268" i="12"/>
  <c r="K256" i="12"/>
  <c r="H268" i="12"/>
  <c r="I268" i="12"/>
  <c r="B256" i="12"/>
  <c r="B257" i="12"/>
  <c r="B258" i="12"/>
  <c r="B259" i="12"/>
  <c r="B260" i="12"/>
  <c r="B261" i="12"/>
  <c r="B262" i="12"/>
  <c r="B263" i="12"/>
  <c r="B264" i="12"/>
  <c r="B265" i="12"/>
  <c r="B266" i="12"/>
  <c r="B267" i="12"/>
  <c r="B268" i="12"/>
  <c r="E257" i="12" l="1"/>
  <c r="D257" i="12" s="1"/>
  <c r="E256" i="12"/>
  <c r="D256" i="12" s="1"/>
  <c r="C256" i="12" l="1"/>
  <c r="AC258" i="12"/>
  <c r="AB258" i="12" s="1"/>
  <c r="C257" i="12"/>
  <c r="AC260" i="12" l="1"/>
  <c r="AB260" i="12" s="1"/>
  <c r="E259" i="12"/>
  <c r="D259" i="12" s="1"/>
  <c r="E258" i="12"/>
  <c r="D258" i="12" s="1"/>
  <c r="C260" i="12" l="1"/>
  <c r="C258" i="12"/>
  <c r="C259" i="12"/>
  <c r="C261" i="12" l="1"/>
  <c r="AC262" i="12"/>
  <c r="AB262" i="12" s="1"/>
  <c r="AC263" i="12" l="1"/>
  <c r="AB263" i="12" s="1"/>
  <c r="M255" i="6"/>
  <c r="K260" i="6"/>
  <c r="K262" i="6"/>
  <c r="K264" i="6"/>
  <c r="B259" i="6"/>
  <c r="B260" i="6"/>
  <c r="B261" i="6"/>
  <c r="B262" i="6"/>
  <c r="B263" i="6"/>
  <c r="B264" i="6"/>
  <c r="B265" i="6"/>
  <c r="B266" i="6"/>
  <c r="B267" i="6"/>
  <c r="B255" i="6"/>
  <c r="B256" i="6"/>
  <c r="B257" i="6"/>
  <c r="B258" i="6"/>
  <c r="K267" i="6" l="1"/>
  <c r="AC264" i="12"/>
  <c r="AB264" i="12" s="1"/>
  <c r="E265" i="12"/>
  <c r="D265" i="12" s="1"/>
  <c r="C265" i="12" s="1"/>
  <c r="E262" i="12"/>
  <c r="D262" i="12" s="1"/>
  <c r="C262" i="12" s="1"/>
  <c r="E263" i="12"/>
  <c r="D263" i="12" s="1"/>
  <c r="C263" i="12" s="1"/>
  <c r="M256" i="6"/>
  <c r="D255" i="6"/>
  <c r="C255" i="6" s="1"/>
  <c r="E266" i="12" l="1"/>
  <c r="D266" i="12" s="1"/>
  <c r="K268" i="12"/>
  <c r="E264" i="12"/>
  <c r="D264" i="12" s="1"/>
  <c r="C264" i="12" s="1"/>
  <c r="M257" i="6"/>
  <c r="D256" i="6"/>
  <c r="C256" i="6" s="1"/>
  <c r="AC266" i="12" l="1"/>
  <c r="M268" i="12"/>
  <c r="D257" i="6"/>
  <c r="C257" i="6" s="1"/>
  <c r="O254" i="6"/>
  <c r="L254" i="6"/>
  <c r="AB266" i="12" l="1"/>
  <c r="AB268" i="12" s="1"/>
  <c r="AD268" i="12"/>
  <c r="C266" i="12" l="1"/>
  <c r="E267" i="12"/>
  <c r="E268" i="12" s="1"/>
  <c r="AC268" i="12"/>
  <c r="D260" i="6"/>
  <c r="M261" i="6"/>
  <c r="I255" i="12"/>
  <c r="J255" i="12"/>
  <c r="D267" i="12" l="1"/>
  <c r="C267" i="12" s="1"/>
  <c r="C260" i="6"/>
  <c r="D268" i="12"/>
  <c r="C268" i="12" s="1"/>
  <c r="M262" i="6"/>
  <c r="E261" i="6"/>
  <c r="D261" i="6" l="1"/>
  <c r="E262" i="6"/>
  <c r="D262" i="6" s="1"/>
  <c r="C262" i="6" s="1"/>
  <c r="E263" i="6"/>
  <c r="K242" i="6"/>
  <c r="L243" i="12"/>
  <c r="K243" i="12" l="1"/>
  <c r="C261" i="6"/>
  <c r="M263" i="6"/>
  <c r="M264" i="6"/>
  <c r="E264" i="6"/>
  <c r="E265" i="6"/>
  <c r="K243" i="6"/>
  <c r="K244" i="6"/>
  <c r="K245" i="6"/>
  <c r="K246" i="6"/>
  <c r="K247" i="6"/>
  <c r="K248" i="6"/>
  <c r="D263" i="6" l="1"/>
  <c r="K254" i="6"/>
  <c r="D264" i="6"/>
  <c r="C264" i="6" s="1"/>
  <c r="M266" i="6"/>
  <c r="E266" i="6"/>
  <c r="E267" i="6" s="1"/>
  <c r="F248" i="12"/>
  <c r="C263" i="6" l="1"/>
  <c r="D266" i="6"/>
  <c r="M265" i="6"/>
  <c r="AC246" i="12"/>
  <c r="M267" i="6" l="1"/>
  <c r="D265" i="6"/>
  <c r="C265" i="6" s="1"/>
  <c r="C266" i="6"/>
  <c r="AD255" i="12"/>
  <c r="W255" i="12"/>
  <c r="V255" i="12"/>
  <c r="AA242" i="12"/>
  <c r="AA216" i="12"/>
  <c r="AA229" i="12"/>
  <c r="Z242" i="12"/>
  <c r="D267" i="6" l="1"/>
  <c r="C267" i="6" s="1"/>
  <c r="AC243" i="12"/>
  <c r="B178" i="12" l="1"/>
  <c r="B191" i="12"/>
  <c r="B204" i="12"/>
  <c r="B217" i="12"/>
  <c r="B230" i="12"/>
  <c r="B243" i="12"/>
  <c r="B176" i="6" l="1"/>
  <c r="B255" i="12"/>
  <c r="B242" i="12"/>
  <c r="B229" i="12"/>
  <c r="B216" i="12"/>
  <c r="B177" i="12"/>
  <c r="K240" i="6" l="1"/>
  <c r="X242" i="6" l="1"/>
  <c r="S240" i="6"/>
  <c r="M240" i="6"/>
  <c r="K238" i="6"/>
  <c r="W254" i="6"/>
  <c r="B254" i="6"/>
  <c r="B253" i="6"/>
  <c r="X252" i="6"/>
  <c r="C252" i="6" s="1"/>
  <c r="B252" i="6"/>
  <c r="X251" i="6"/>
  <c r="C251" i="6" s="1"/>
  <c r="B251" i="6"/>
  <c r="X250" i="6"/>
  <c r="C250" i="6" s="1"/>
  <c r="B250" i="6"/>
  <c r="X249" i="6"/>
  <c r="C249" i="6" s="1"/>
  <c r="B249" i="6"/>
  <c r="X248" i="6"/>
  <c r="C248" i="6" s="1"/>
  <c r="B248" i="6"/>
  <c r="X247" i="6"/>
  <c r="C247" i="6" s="1"/>
  <c r="B247" i="6"/>
  <c r="X246" i="6"/>
  <c r="C246" i="6" s="1"/>
  <c r="B246" i="6"/>
  <c r="X245" i="6"/>
  <c r="C245" i="6" s="1"/>
  <c r="B245" i="6"/>
  <c r="X244" i="6"/>
  <c r="C244" i="6" s="1"/>
  <c r="B244" i="6"/>
  <c r="X243" i="6"/>
  <c r="C243" i="6" s="1"/>
  <c r="B243" i="6"/>
  <c r="B242" i="6"/>
  <c r="X254" i="6" l="1"/>
  <c r="C254" i="6"/>
  <c r="C242" i="6"/>
  <c r="AF255" i="12"/>
  <c r="AE255" i="12"/>
  <c r="Y255" i="12"/>
  <c r="U255" i="12"/>
  <c r="T255" i="12"/>
  <c r="R255" i="12"/>
  <c r="Q255" i="12"/>
  <c r="P255" i="12"/>
  <c r="O255" i="12"/>
  <c r="N255" i="12"/>
  <c r="M255" i="12"/>
  <c r="H255" i="12"/>
  <c r="B254" i="12"/>
  <c r="AH253" i="12"/>
  <c r="AC253" i="12"/>
  <c r="L253" i="12"/>
  <c r="K253" i="12" s="1"/>
  <c r="F253" i="12"/>
  <c r="B253" i="12"/>
  <c r="AC252" i="12"/>
  <c r="L252" i="12"/>
  <c r="K252" i="12" s="1"/>
  <c r="F252" i="12"/>
  <c r="B252" i="12"/>
  <c r="AH251" i="12"/>
  <c r="AC251" i="12"/>
  <c r="L251" i="12"/>
  <c r="K251" i="12" s="1"/>
  <c r="F251" i="12"/>
  <c r="B251" i="12"/>
  <c r="AH250" i="12"/>
  <c r="AC250" i="12"/>
  <c r="L250" i="12"/>
  <c r="K250" i="12" s="1"/>
  <c r="F250" i="12"/>
  <c r="B250" i="12"/>
  <c r="AH249" i="12"/>
  <c r="AC249" i="12"/>
  <c r="L249" i="12"/>
  <c r="F249" i="12"/>
  <c r="B249" i="12"/>
  <c r="AH248" i="12"/>
  <c r="AC248" i="12"/>
  <c r="L248" i="12"/>
  <c r="K248" i="12" s="1"/>
  <c r="E248" i="12" s="1"/>
  <c r="B248" i="12"/>
  <c r="AH247" i="12"/>
  <c r="AC247" i="12"/>
  <c r="L247" i="12"/>
  <c r="K247" i="12" s="1"/>
  <c r="F247" i="12"/>
  <c r="B247" i="12"/>
  <c r="AH246" i="12"/>
  <c r="AB246" i="12" s="1"/>
  <c r="L246" i="12"/>
  <c r="K246" i="12" s="1"/>
  <c r="F246" i="12"/>
  <c r="B246" i="12"/>
  <c r="AH245" i="12"/>
  <c r="AC245" i="12"/>
  <c r="L245" i="12"/>
  <c r="K245" i="12" s="1"/>
  <c r="F245" i="12"/>
  <c r="B245" i="12"/>
  <c r="AH244" i="12"/>
  <c r="AC244" i="12"/>
  <c r="L244" i="12"/>
  <c r="F244" i="12"/>
  <c r="B244" i="12"/>
  <c r="AH243" i="12"/>
  <c r="AB243" i="12" s="1"/>
  <c r="F243" i="12"/>
  <c r="AC255" i="12" l="1"/>
  <c r="K244" i="12"/>
  <c r="L255" i="12"/>
  <c r="AH255" i="12"/>
  <c r="E244" i="12"/>
  <c r="D244" i="12" s="1"/>
  <c r="AB252" i="12"/>
  <c r="AB251" i="12"/>
  <c r="AB250" i="12"/>
  <c r="E250" i="12"/>
  <c r="D250" i="12" s="1"/>
  <c r="AB248" i="12"/>
  <c r="D248" i="12"/>
  <c r="AB249" i="12"/>
  <c r="E252" i="12"/>
  <c r="D252" i="12" s="1"/>
  <c r="E251" i="12"/>
  <c r="D251" i="12" s="1"/>
  <c r="E247" i="12"/>
  <c r="D247" i="12" s="1"/>
  <c r="E246" i="12"/>
  <c r="D246" i="12" s="1"/>
  <c r="E245" i="12"/>
  <c r="D245" i="12" s="1"/>
  <c r="K249" i="12"/>
  <c r="E249" i="12" s="1"/>
  <c r="D249" i="12" s="1"/>
  <c r="AB245" i="12"/>
  <c r="E253" i="12"/>
  <c r="D253" i="12" s="1"/>
  <c r="AB244" i="12"/>
  <c r="AB247" i="12"/>
  <c r="AB253" i="12"/>
  <c r="S255" i="12"/>
  <c r="AB255" i="12" l="1"/>
  <c r="K255" i="12"/>
  <c r="C252" i="12"/>
  <c r="C251" i="12"/>
  <c r="C250" i="12"/>
  <c r="C247" i="12"/>
  <c r="C249" i="12"/>
  <c r="C248" i="12"/>
  <c r="C244" i="12"/>
  <c r="C246" i="12"/>
  <c r="C245" i="12"/>
  <c r="C253" i="12"/>
  <c r="E243" i="12"/>
  <c r="D243" i="12" l="1"/>
  <c r="C243" i="12" s="1"/>
  <c r="AH241" i="12" l="1"/>
  <c r="AC241" i="12"/>
  <c r="AB241" i="12" l="1"/>
  <c r="G241" i="6" l="1"/>
  <c r="O241" i="6"/>
  <c r="H241" i="6"/>
  <c r="K239" i="6"/>
  <c r="AK242" i="12"/>
  <c r="R242" i="12"/>
  <c r="F241" i="12"/>
  <c r="F240" i="12"/>
  <c r="H242" i="12" l="1"/>
  <c r="V241" i="6" l="1"/>
  <c r="AH240" i="12" l="1"/>
  <c r="AC240" i="12"/>
  <c r="AH239" i="12"/>
  <c r="AC239" i="12"/>
  <c r="L240" i="12"/>
  <c r="K240" i="12" s="1"/>
  <c r="E240" i="12" s="1"/>
  <c r="AH231" i="12"/>
  <c r="AH232" i="12"/>
  <c r="AH233" i="12"/>
  <c r="AH234" i="12"/>
  <c r="AH235" i="12"/>
  <c r="AH236" i="12"/>
  <c r="AH237" i="12"/>
  <c r="AH238" i="12"/>
  <c r="AH230" i="12"/>
  <c r="AJ242" i="12"/>
  <c r="AI242" i="12"/>
  <c r="T242" i="12"/>
  <c r="L234" i="12"/>
  <c r="K234" i="12" s="1"/>
  <c r="L235" i="12"/>
  <c r="K235" i="12" s="1"/>
  <c r="L236" i="12"/>
  <c r="K236" i="12" s="1"/>
  <c r="L237" i="12"/>
  <c r="K237" i="12" s="1"/>
  <c r="L238" i="12"/>
  <c r="K238" i="12" s="1"/>
  <c r="L239" i="12"/>
  <c r="K239" i="12" s="1"/>
  <c r="L241" i="12"/>
  <c r="K241" i="12" s="1"/>
  <c r="L233" i="12"/>
  <c r="K233" i="12" s="1"/>
  <c r="AD242" i="12"/>
  <c r="D240" i="12" l="1"/>
  <c r="AB240" i="12"/>
  <c r="AH242" i="12"/>
  <c r="C240" i="12" l="1"/>
  <c r="K237" i="6"/>
  <c r="E238" i="6" l="1"/>
  <c r="X236" i="6" l="1"/>
  <c r="S236" i="6"/>
  <c r="E235" i="6"/>
  <c r="S237" i="12"/>
  <c r="K235" i="6" l="1"/>
  <c r="AC236" i="12"/>
  <c r="S236" i="12"/>
  <c r="S234" i="6" l="1"/>
  <c r="F235" i="12" l="1"/>
  <c r="Y241" i="6" l="1"/>
  <c r="N241" i="6"/>
  <c r="F241" i="6"/>
  <c r="G242" i="12"/>
  <c r="E234" i="6"/>
  <c r="X234" i="6"/>
  <c r="S235" i="12" l="1"/>
  <c r="V228" i="6"/>
  <c r="M234" i="6"/>
  <c r="D234" i="6" l="1"/>
  <c r="C234" i="6" s="1"/>
  <c r="E231" i="6"/>
  <c r="K233" i="6" l="1"/>
  <c r="K232" i="6"/>
  <c r="Q241" i="6" l="1"/>
  <c r="J241" i="6"/>
  <c r="K229" i="6"/>
  <c r="E232" i="6"/>
  <c r="I241" i="6" l="1"/>
  <c r="K231" i="6"/>
  <c r="X230" i="6" l="1"/>
  <c r="S232" i="12"/>
  <c r="F232" i="12" l="1"/>
  <c r="F231" i="12" l="1"/>
  <c r="S230" i="6" l="1"/>
  <c r="S229" i="6" l="1"/>
  <c r="M230" i="6"/>
  <c r="M231" i="6"/>
  <c r="D231" i="6" s="1"/>
  <c r="M232" i="6"/>
  <c r="M233" i="6"/>
  <c r="M235" i="6"/>
  <c r="D235" i="6" s="1"/>
  <c r="M236" i="6"/>
  <c r="M237" i="6"/>
  <c r="M238" i="6"/>
  <c r="M239" i="6"/>
  <c r="E230" i="6"/>
  <c r="D230" i="6" s="1"/>
  <c r="E233" i="6"/>
  <c r="D233" i="6" s="1"/>
  <c r="E236" i="6"/>
  <c r="E237" i="6"/>
  <c r="E239" i="6"/>
  <c r="E240" i="6"/>
  <c r="E229" i="6"/>
  <c r="D240" i="6" l="1"/>
  <c r="D236" i="6"/>
  <c r="E241" i="6"/>
  <c r="D239" i="6"/>
  <c r="D238" i="6"/>
  <c r="D237" i="6"/>
  <c r="D232" i="6"/>
  <c r="X229" i="6"/>
  <c r="L230" i="12" l="1"/>
  <c r="K230" i="12" s="1"/>
  <c r="F233" i="12"/>
  <c r="F234" i="12"/>
  <c r="F236" i="12"/>
  <c r="E236" i="12" s="1"/>
  <c r="D236" i="12" s="1"/>
  <c r="F237" i="12"/>
  <c r="F238" i="12"/>
  <c r="F239" i="12"/>
  <c r="E239" i="12" s="1"/>
  <c r="F230" i="12"/>
  <c r="F242" i="12" l="1"/>
  <c r="E230" i="12"/>
  <c r="AC230" i="12"/>
  <c r="S230" i="12"/>
  <c r="AG242" i="12"/>
  <c r="AF242" i="12"/>
  <c r="AE242" i="12"/>
  <c r="Y242" i="12"/>
  <c r="X242" i="12"/>
  <c r="W242" i="12"/>
  <c r="V242" i="12"/>
  <c r="U242" i="12"/>
  <c r="Q242" i="12"/>
  <c r="P242" i="12"/>
  <c r="O242" i="12"/>
  <c r="N242" i="12"/>
  <c r="M242" i="12"/>
  <c r="J242" i="12"/>
  <c r="I242" i="12"/>
  <c r="B241" i="12"/>
  <c r="B240" i="12"/>
  <c r="S239" i="12"/>
  <c r="D239" i="12" s="1"/>
  <c r="B239" i="12"/>
  <c r="AC238" i="12"/>
  <c r="S238" i="12"/>
  <c r="B238" i="12"/>
  <c r="AC237" i="12"/>
  <c r="AB237" i="12" s="1"/>
  <c r="E237" i="12"/>
  <c r="B237" i="12"/>
  <c r="AB236" i="12"/>
  <c r="C236" i="12" s="1"/>
  <c r="B236" i="12"/>
  <c r="AC235" i="12"/>
  <c r="E235" i="12"/>
  <c r="B235" i="12"/>
  <c r="AC234" i="12"/>
  <c r="AB234" i="12" s="1"/>
  <c r="S234" i="12"/>
  <c r="E234" i="12"/>
  <c r="B234" i="12"/>
  <c r="AC233" i="12"/>
  <c r="S233" i="12"/>
  <c r="B233" i="12"/>
  <c r="AC232" i="12"/>
  <c r="AB232" i="12" s="1"/>
  <c r="L232" i="12"/>
  <c r="B232" i="12"/>
  <c r="AC231" i="12"/>
  <c r="S231" i="12"/>
  <c r="L231" i="12"/>
  <c r="B231" i="12"/>
  <c r="AD241" i="6"/>
  <c r="AC241" i="6"/>
  <c r="AB241" i="6"/>
  <c r="AA241" i="6"/>
  <c r="Z241" i="6"/>
  <c r="W241" i="6"/>
  <c r="U241" i="6"/>
  <c r="T241" i="6"/>
  <c r="R241" i="6"/>
  <c r="P241" i="6"/>
  <c r="L241" i="6"/>
  <c r="B241" i="6"/>
  <c r="X240" i="6"/>
  <c r="B240" i="6"/>
  <c r="X239" i="6"/>
  <c r="S239" i="6"/>
  <c r="B239" i="6"/>
  <c r="X238" i="6"/>
  <c r="S238" i="6"/>
  <c r="B238" i="6"/>
  <c r="X237" i="6"/>
  <c r="S237" i="6"/>
  <c r="B237" i="6"/>
  <c r="K236" i="6"/>
  <c r="B236" i="6"/>
  <c r="X235" i="6"/>
  <c r="S235" i="6"/>
  <c r="B235" i="6"/>
  <c r="K234" i="6"/>
  <c r="B234" i="6"/>
  <c r="X233" i="6"/>
  <c r="S233" i="6"/>
  <c r="B233" i="6"/>
  <c r="X232" i="6"/>
  <c r="S232" i="6"/>
  <c r="B232" i="6"/>
  <c r="X231" i="6"/>
  <c r="S231" i="6"/>
  <c r="B231" i="6"/>
  <c r="K230" i="6"/>
  <c r="B230" i="6"/>
  <c r="M229" i="6"/>
  <c r="B229" i="6"/>
  <c r="S241" i="6" l="1"/>
  <c r="C235" i="6"/>
  <c r="C231" i="6"/>
  <c r="X241" i="6"/>
  <c r="C240" i="6"/>
  <c r="K232" i="12"/>
  <c r="E232" i="12" s="1"/>
  <c r="D232" i="12" s="1"/>
  <c r="D229" i="6"/>
  <c r="M241" i="6"/>
  <c r="K231" i="12"/>
  <c r="K242" i="12" s="1"/>
  <c r="AC242" i="12"/>
  <c r="S242" i="12"/>
  <c r="AB239" i="12"/>
  <c r="C239" i="12" s="1"/>
  <c r="AB238" i="12"/>
  <c r="L242" i="12"/>
  <c r="D235" i="12"/>
  <c r="AB235" i="12"/>
  <c r="E241" i="12"/>
  <c r="E238" i="12"/>
  <c r="D238" i="12" s="1"/>
  <c r="D234" i="12"/>
  <c r="C234" i="12" s="1"/>
  <c r="C232" i="6"/>
  <c r="AB233" i="12"/>
  <c r="E233" i="12"/>
  <c r="D233" i="12" s="1"/>
  <c r="AB231" i="12"/>
  <c r="AB230" i="12"/>
  <c r="D237" i="12"/>
  <c r="C237" i="12" s="1"/>
  <c r="C237" i="6"/>
  <c r="C233" i="6"/>
  <c r="C239" i="6"/>
  <c r="C230" i="6"/>
  <c r="C236" i="6"/>
  <c r="C238" i="6"/>
  <c r="K241" i="6"/>
  <c r="C229" i="6"/>
  <c r="K227" i="6"/>
  <c r="AD228" i="6"/>
  <c r="S227" i="6"/>
  <c r="E231" i="12" l="1"/>
  <c r="D231" i="12" s="1"/>
  <c r="C231" i="12" s="1"/>
  <c r="AB242" i="12"/>
  <c r="D241" i="12"/>
  <c r="C241" i="12" s="1"/>
  <c r="C238" i="12"/>
  <c r="C235" i="12"/>
  <c r="C233" i="12"/>
  <c r="C232" i="12"/>
  <c r="D241" i="6"/>
  <c r="C241" i="6" s="1"/>
  <c r="T228" i="6"/>
  <c r="AK229" i="12"/>
  <c r="AG229" i="12"/>
  <c r="AC228" i="12"/>
  <c r="E242" i="12" l="1"/>
  <c r="D230" i="12"/>
  <c r="D242" i="12" s="1"/>
  <c r="C242" i="12" s="1"/>
  <c r="J228" i="6"/>
  <c r="Q229" i="12"/>
  <c r="X229" i="12"/>
  <c r="X227" i="6"/>
  <c r="Z228" i="6"/>
  <c r="Y228" i="6"/>
  <c r="X216" i="6"/>
  <c r="AD229" i="12"/>
  <c r="AI229" i="12"/>
  <c r="K226" i="6"/>
  <c r="C230" i="12" l="1"/>
  <c r="I228" i="6"/>
  <c r="L228" i="6"/>
  <c r="Z229" i="12"/>
  <c r="Y229" i="12"/>
  <c r="M229" i="12"/>
  <c r="J229" i="12"/>
  <c r="I229" i="12"/>
  <c r="H229" i="12"/>
  <c r="G229" i="12"/>
  <c r="AJ229" i="12"/>
  <c r="W229" i="12"/>
  <c r="V229" i="12"/>
  <c r="U229" i="12"/>
  <c r="T229" i="12"/>
  <c r="R229" i="12"/>
  <c r="P229" i="12"/>
  <c r="O229" i="12"/>
  <c r="N229" i="12"/>
  <c r="L227" i="12"/>
  <c r="K227" i="12" s="1"/>
  <c r="F228" i="12"/>
  <c r="X226" i="6" l="1"/>
  <c r="X225" i="6"/>
  <c r="S226" i="6"/>
  <c r="S225" i="6"/>
  <c r="M226" i="6"/>
  <c r="M227" i="6"/>
  <c r="M225" i="6"/>
  <c r="K225" i="6"/>
  <c r="E226" i="6"/>
  <c r="E227" i="6"/>
  <c r="D226" i="6" l="1"/>
  <c r="C226" i="6" s="1"/>
  <c r="D227" i="6"/>
  <c r="C227" i="6" s="1"/>
  <c r="F228" i="6" l="1"/>
  <c r="AC227" i="12"/>
  <c r="S227" i="12"/>
  <c r="E225" i="6" l="1"/>
  <c r="D225" i="6" s="1"/>
  <c r="C225" i="6" s="1"/>
  <c r="F225" i="12" l="1"/>
  <c r="N228" i="6" l="1"/>
  <c r="K224" i="6" l="1"/>
  <c r="X223" i="6"/>
  <c r="S224" i="12" l="1"/>
  <c r="F224" i="12"/>
  <c r="AH223" i="12"/>
  <c r="AH224" i="12"/>
  <c r="AH225" i="12"/>
  <c r="AH226" i="12"/>
  <c r="AH227" i="12"/>
  <c r="AH228" i="12"/>
  <c r="AC224" i="12"/>
  <c r="AC225" i="12"/>
  <c r="AC226" i="12"/>
  <c r="AC223" i="12"/>
  <c r="L224" i="12"/>
  <c r="K224" i="12" s="1"/>
  <c r="L225" i="12"/>
  <c r="K225" i="12" s="1"/>
  <c r="L226" i="12"/>
  <c r="K226" i="12" s="1"/>
  <c r="L228" i="12"/>
  <c r="K228" i="12" s="1"/>
  <c r="L223" i="12"/>
  <c r="K223" i="12" s="1"/>
  <c r="AB223" i="12" l="1"/>
  <c r="AB228" i="12"/>
  <c r="AB227" i="12"/>
  <c r="AB224" i="12"/>
  <c r="E224" i="12"/>
  <c r="D224" i="12" s="1"/>
  <c r="AB226" i="12"/>
  <c r="AB225" i="12"/>
  <c r="C224" i="12" l="1"/>
  <c r="U228" i="6"/>
  <c r="K221" i="6" l="1"/>
  <c r="L222" i="12" l="1"/>
  <c r="K222" i="12" s="1"/>
  <c r="E221" i="6"/>
  <c r="K220" i="6"/>
  <c r="X221" i="6"/>
  <c r="S221" i="6"/>
  <c r="K219" i="6" l="1"/>
  <c r="AC221" i="12"/>
  <c r="AC222" i="12"/>
  <c r="AC220" i="12"/>
  <c r="AH220" i="12" l="1"/>
  <c r="K216" i="6" l="1"/>
  <c r="M216" i="6"/>
  <c r="K217" i="6"/>
  <c r="K218" i="6"/>
  <c r="X219" i="6"/>
  <c r="AC218" i="12" l="1"/>
  <c r="AC219" i="12"/>
  <c r="AC217" i="12"/>
  <c r="AH219" i="12"/>
  <c r="S219" i="12"/>
  <c r="F219" i="12"/>
  <c r="L219" i="12"/>
  <c r="K219" i="12" s="1"/>
  <c r="G8" i="12"/>
  <c r="AB219" i="12" l="1"/>
  <c r="E219" i="12"/>
  <c r="D219" i="12" s="1"/>
  <c r="C219" i="12" s="1"/>
  <c r="AC215" i="12" l="1"/>
  <c r="G216" i="6" l="1"/>
  <c r="G228" i="6" s="1"/>
  <c r="S216" i="6"/>
  <c r="X213" i="6" l="1"/>
  <c r="S213" i="6"/>
  <c r="S214" i="6"/>
  <c r="M213" i="6"/>
  <c r="E213" i="6"/>
  <c r="E216" i="6"/>
  <c r="D216" i="6" l="1"/>
  <c r="C216" i="6" s="1"/>
  <c r="E214" i="6" l="1"/>
  <c r="AD215" i="6"/>
  <c r="X211" i="6"/>
  <c r="X214" i="6" l="1"/>
  <c r="AH217" i="12" l="1"/>
  <c r="AB217" i="12" s="1"/>
  <c r="K214" i="6"/>
  <c r="F217" i="12"/>
  <c r="T215" i="6" l="1"/>
  <c r="AC215" i="6"/>
  <c r="S217" i="12" l="1"/>
  <c r="AF229" i="12"/>
  <c r="AE229" i="12"/>
  <c r="S228" i="12"/>
  <c r="B228" i="12"/>
  <c r="F227" i="12"/>
  <c r="E227" i="12" s="1"/>
  <c r="B227" i="12"/>
  <c r="S226" i="12"/>
  <c r="F226" i="12"/>
  <c r="E226" i="12" s="1"/>
  <c r="B226" i="12"/>
  <c r="S225" i="12"/>
  <c r="B225" i="12"/>
  <c r="B224" i="12"/>
  <c r="S223" i="12"/>
  <c r="F223" i="12"/>
  <c r="B223" i="12"/>
  <c r="AH222" i="12"/>
  <c r="AB222" i="12" s="1"/>
  <c r="S222" i="12"/>
  <c r="F222" i="12"/>
  <c r="E222" i="12" s="1"/>
  <c r="B222" i="12"/>
  <c r="AH221" i="12"/>
  <c r="AB221" i="12" s="1"/>
  <c r="S221" i="12"/>
  <c r="L221" i="12"/>
  <c r="K221" i="12" s="1"/>
  <c r="F221" i="12"/>
  <c r="B221" i="12"/>
  <c r="AB220" i="12"/>
  <c r="S220" i="12"/>
  <c r="L220" i="12"/>
  <c r="K220" i="12" s="1"/>
  <c r="F220" i="12"/>
  <c r="B220" i="12"/>
  <c r="B219" i="12"/>
  <c r="AH218" i="12"/>
  <c r="AB218" i="12" s="1"/>
  <c r="S218" i="12"/>
  <c r="L218" i="12"/>
  <c r="K218" i="12" s="1"/>
  <c r="F218" i="12"/>
  <c r="B218" i="12"/>
  <c r="L217" i="12"/>
  <c r="AC228" i="6"/>
  <c r="AB228" i="6"/>
  <c r="AA228" i="6"/>
  <c r="W228" i="6"/>
  <c r="R228" i="6"/>
  <c r="Q228" i="6"/>
  <c r="P228" i="6"/>
  <c r="O228" i="6"/>
  <c r="H228" i="6"/>
  <c r="B228" i="6"/>
  <c r="B227" i="6"/>
  <c r="B226" i="6"/>
  <c r="B225" i="6"/>
  <c r="X224" i="6"/>
  <c r="S224" i="6"/>
  <c r="M224" i="6"/>
  <c r="E224" i="6"/>
  <c r="B224" i="6"/>
  <c r="S223" i="6"/>
  <c r="M223" i="6"/>
  <c r="K223" i="6"/>
  <c r="E223" i="6"/>
  <c r="B223" i="6"/>
  <c r="X222" i="6"/>
  <c r="S222" i="6"/>
  <c r="M222" i="6"/>
  <c r="K222" i="6"/>
  <c r="E222" i="6"/>
  <c r="B222" i="6"/>
  <c r="M221" i="6"/>
  <c r="B221" i="6"/>
  <c r="X220" i="6"/>
  <c r="S220" i="6"/>
  <c r="M220" i="6"/>
  <c r="E220" i="6"/>
  <c r="B220" i="6"/>
  <c r="S219" i="6"/>
  <c r="M219" i="6"/>
  <c r="E219" i="6"/>
  <c r="B219" i="6"/>
  <c r="X218" i="6"/>
  <c r="S218" i="6"/>
  <c r="M218" i="6"/>
  <c r="E218" i="6"/>
  <c r="B218" i="6"/>
  <c r="X217" i="6"/>
  <c r="S217" i="6"/>
  <c r="S228" i="6" s="1"/>
  <c r="M217" i="6"/>
  <c r="E217" i="6"/>
  <c r="B217" i="6"/>
  <c r="B216" i="6"/>
  <c r="E221" i="12" l="1"/>
  <c r="X228" i="6"/>
  <c r="E220" i="12"/>
  <c r="D220" i="12" s="1"/>
  <c r="C220" i="12" s="1"/>
  <c r="L229" i="12"/>
  <c r="M228" i="6"/>
  <c r="AB229" i="12"/>
  <c r="F229" i="12"/>
  <c r="K217" i="12"/>
  <c r="K229" i="12" s="1"/>
  <c r="D221" i="12"/>
  <c r="C221" i="12" s="1"/>
  <c r="D222" i="6"/>
  <c r="C222" i="6" s="1"/>
  <c r="D219" i="6"/>
  <c r="C219" i="6" s="1"/>
  <c r="D224" i="6"/>
  <c r="C224" i="6" s="1"/>
  <c r="K228" i="6"/>
  <c r="E223" i="12"/>
  <c r="D223" i="12" s="1"/>
  <c r="C223" i="12" s="1"/>
  <c r="D217" i="6"/>
  <c r="C217" i="6" s="1"/>
  <c r="AH229" i="12"/>
  <c r="D222" i="12"/>
  <c r="C222" i="12" s="1"/>
  <c r="S229" i="12"/>
  <c r="D227" i="12"/>
  <c r="C227" i="12" s="1"/>
  <c r="D226" i="12"/>
  <c r="C226" i="12" s="1"/>
  <c r="E228" i="12"/>
  <c r="E225" i="12"/>
  <c r="AC229" i="12"/>
  <c r="E218" i="12"/>
  <c r="D218" i="12" s="1"/>
  <c r="C218" i="12" s="1"/>
  <c r="D218" i="6"/>
  <c r="C218" i="6" s="1"/>
  <c r="D220" i="6"/>
  <c r="C220" i="6" s="1"/>
  <c r="D223" i="6"/>
  <c r="C223" i="6" s="1"/>
  <c r="D221" i="6"/>
  <c r="C221" i="6" s="1"/>
  <c r="E228" i="6"/>
  <c r="F215" i="6"/>
  <c r="O215" i="6"/>
  <c r="E217" i="12" l="1"/>
  <c r="D217" i="12" s="1"/>
  <c r="C217" i="12" s="1"/>
  <c r="D228" i="12"/>
  <c r="E229" i="12"/>
  <c r="D225" i="12"/>
  <c r="C225" i="12" s="1"/>
  <c r="D228" i="6"/>
  <c r="C228" i="6" s="1"/>
  <c r="U215" i="6"/>
  <c r="Z215" i="6"/>
  <c r="Y215" i="6"/>
  <c r="AB215" i="6"/>
  <c r="I215" i="6"/>
  <c r="H215" i="6"/>
  <c r="C228" i="12" l="1"/>
  <c r="D229" i="12"/>
  <c r="C229" i="12" s="1"/>
  <c r="AD216" i="12"/>
  <c r="G216" i="12"/>
  <c r="L215" i="12" l="1"/>
  <c r="AH215" i="12"/>
  <c r="AB215" i="12" s="1"/>
  <c r="F215" i="12"/>
  <c r="Q216" i="12"/>
  <c r="P216" i="12"/>
  <c r="O216" i="12"/>
  <c r="N216" i="12"/>
  <c r="M216" i="12"/>
  <c r="J216" i="12"/>
  <c r="I216" i="12"/>
  <c r="H216" i="12"/>
  <c r="E215" i="12" l="1"/>
  <c r="D215" i="12" s="1"/>
  <c r="X203" i="6"/>
  <c r="C215" i="12" l="1"/>
  <c r="M124" i="6"/>
  <c r="X110" i="6" l="1"/>
  <c r="Y111" i="6"/>
  <c r="AD111" i="6"/>
  <c r="AD72" i="6"/>
  <c r="AD85" i="6"/>
  <c r="AC85" i="6"/>
  <c r="AC72" i="6"/>
  <c r="X84" i="6" l="1"/>
  <c r="X73" i="6"/>
  <c r="AD98" i="6"/>
  <c r="I124" i="6"/>
  <c r="H124" i="6"/>
  <c r="G122" i="6"/>
  <c r="O122" i="6"/>
  <c r="G136" i="6"/>
  <c r="G137" i="6" s="1"/>
  <c r="O136" i="6"/>
  <c r="O137" i="6" s="1"/>
  <c r="N137" i="6"/>
  <c r="X99" i="6" l="1"/>
  <c r="AA98" i="6"/>
  <c r="AA111" i="6"/>
  <c r="Z111" i="6"/>
  <c r="AC111" i="6" l="1"/>
  <c r="AB111" i="6"/>
  <c r="F136" i="6" l="1"/>
  <c r="AD137" i="6" l="1"/>
  <c r="AA137" i="6"/>
  <c r="Z137" i="6"/>
  <c r="Y137" i="6"/>
  <c r="F137" i="6"/>
  <c r="M111" i="6" l="1"/>
  <c r="AB137" i="6" l="1"/>
  <c r="AD124" i="6" l="1"/>
  <c r="AC124" i="6"/>
  <c r="S124" i="6"/>
  <c r="Z124" i="6"/>
  <c r="Y124" i="6"/>
  <c r="G123" i="6"/>
  <c r="G124" i="6" s="1"/>
  <c r="Z98" i="6" l="1"/>
  <c r="N144" i="6" l="1"/>
  <c r="N146" i="6"/>
  <c r="J162" i="6" l="1"/>
  <c r="I162" i="6" s="1"/>
  <c r="I151" i="6"/>
  <c r="I153" i="6"/>
  <c r="I156" i="6"/>
  <c r="I157" i="6"/>
  <c r="I158" i="6"/>
  <c r="I159" i="6"/>
  <c r="I160" i="6"/>
  <c r="I161" i="6"/>
  <c r="K152" i="6"/>
  <c r="I152" i="6" s="1"/>
  <c r="AD163" i="6" l="1"/>
  <c r="AH125" i="12" l="1"/>
  <c r="AH34" i="12"/>
  <c r="AH9" i="12"/>
  <c r="AK73" i="12"/>
  <c r="AK190" i="12" l="1"/>
  <c r="AK138" i="12"/>
  <c r="AK125" i="12"/>
  <c r="AK112" i="12"/>
  <c r="AK86" i="12"/>
  <c r="AK164" i="12"/>
  <c r="AK151" i="12"/>
  <c r="AK177" i="12" l="1"/>
  <c r="AJ203" i="12"/>
  <c r="AK88" i="12" l="1"/>
  <c r="AK99" i="12" s="1"/>
  <c r="S72" i="6"/>
  <c r="AG151" i="12"/>
  <c r="AJ99" i="12" l="1"/>
  <c r="B98" i="12" l="1"/>
  <c r="AI216" i="12" l="1"/>
  <c r="AG216" i="12"/>
  <c r="X212" i="6"/>
  <c r="M212" i="6"/>
  <c r="S212" i="6"/>
  <c r="K211" i="6"/>
  <c r="K212" i="6"/>
  <c r="AH212" i="12" l="1"/>
  <c r="X86" i="6" l="1"/>
  <c r="X97" i="6"/>
  <c r="X96" i="6" l="1"/>
  <c r="X95" i="6"/>
  <c r="X94" i="6"/>
  <c r="X92" i="6"/>
  <c r="X93" i="6"/>
  <c r="X89" i="6"/>
  <c r="Y98" i="6"/>
  <c r="AB98" i="6"/>
  <c r="Y150" i="6"/>
  <c r="Y163" i="6"/>
  <c r="B111" i="6"/>
  <c r="Y189" i="6" l="1"/>
  <c r="AJ216" i="12" l="1"/>
  <c r="AK194" i="12"/>
  <c r="AK193" i="12"/>
  <c r="AK203" i="12" l="1"/>
  <c r="AK206" i="12"/>
  <c r="AK216" i="12" s="1"/>
  <c r="X108" i="6" l="1"/>
  <c r="X130" i="6" l="1"/>
  <c r="X131" i="6"/>
  <c r="X132" i="6"/>
  <c r="X133" i="6"/>
  <c r="X134" i="6"/>
  <c r="X135" i="6"/>
  <c r="X136" i="6"/>
  <c r="X138" i="6"/>
  <c r="Z163" i="6" l="1"/>
  <c r="AD176" i="6"/>
  <c r="Y190" i="6"/>
  <c r="X208" i="6" l="1"/>
  <c r="X209" i="6"/>
  <c r="X210" i="6"/>
  <c r="X201" i="6"/>
  <c r="X80" i="6"/>
  <c r="X81" i="6"/>
  <c r="X82" i="6"/>
  <c r="X83" i="6"/>
  <c r="X125" i="6" l="1"/>
  <c r="X139" i="6"/>
  <c r="X140" i="6"/>
  <c r="X141" i="6"/>
  <c r="X142" i="6"/>
  <c r="X143" i="6"/>
  <c r="X144" i="6"/>
  <c r="X145" i="6"/>
  <c r="X146" i="6"/>
  <c r="X147" i="6"/>
  <c r="X148" i="6"/>
  <c r="X149" i="6"/>
  <c r="X178" i="6"/>
  <c r="X179" i="6"/>
  <c r="X180" i="6"/>
  <c r="X181" i="6"/>
  <c r="X182" i="6"/>
  <c r="X183" i="6"/>
  <c r="X184" i="6"/>
  <c r="X185" i="6"/>
  <c r="X186" i="6"/>
  <c r="X187" i="6"/>
  <c r="X188" i="6"/>
  <c r="X177" i="6"/>
  <c r="X189" i="6" l="1"/>
  <c r="X150" i="6"/>
  <c r="Z85" i="6"/>
  <c r="AA85" i="6"/>
  <c r="AB85" i="6"/>
  <c r="Y85" i="6"/>
  <c r="X60" i="6" l="1"/>
  <c r="X61" i="6"/>
  <c r="X62" i="6"/>
  <c r="X63" i="6"/>
  <c r="X64" i="6"/>
  <c r="X65" i="6"/>
  <c r="X66" i="6"/>
  <c r="X67" i="6"/>
  <c r="X68" i="6"/>
  <c r="X69" i="6"/>
  <c r="X70" i="6"/>
  <c r="X71" i="6"/>
  <c r="Y72" i="6"/>
  <c r="Z72" i="6"/>
  <c r="AA72" i="6"/>
  <c r="AB72" i="6"/>
  <c r="X72" i="6" l="1"/>
  <c r="AC98" i="6"/>
  <c r="X112" i="6" l="1"/>
  <c r="X113" i="6" l="1"/>
  <c r="X114" i="6"/>
  <c r="X115" i="6"/>
  <c r="X116" i="6"/>
  <c r="X117" i="6"/>
  <c r="X118" i="6"/>
  <c r="X119" i="6"/>
  <c r="X120" i="6"/>
  <c r="X121" i="6"/>
  <c r="X122" i="6"/>
  <c r="X123" i="6"/>
  <c r="AA124" i="6"/>
  <c r="AB124" i="6"/>
  <c r="X124" i="6" l="1"/>
  <c r="AC137" i="6"/>
  <c r="Z150" i="6" l="1"/>
  <c r="AA150" i="6"/>
  <c r="AB150" i="6"/>
  <c r="AC150" i="6"/>
  <c r="AD150" i="6"/>
  <c r="AA163" i="6" l="1"/>
  <c r="AB163" i="6"/>
  <c r="AC163" i="6"/>
  <c r="Y176" i="6" l="1"/>
  <c r="Z176" i="6"/>
  <c r="AA176" i="6"/>
  <c r="AB176" i="6"/>
  <c r="AC176" i="6"/>
  <c r="X164" i="6" l="1"/>
  <c r="Z189" i="6"/>
  <c r="AA189" i="6"/>
  <c r="AB189" i="6"/>
  <c r="AC189" i="6"/>
  <c r="AD189" i="6"/>
  <c r="X74" i="6" l="1"/>
  <c r="X75" i="6"/>
  <c r="X76" i="6"/>
  <c r="X77" i="6"/>
  <c r="X78" i="6"/>
  <c r="X79" i="6"/>
  <c r="X87" i="6"/>
  <c r="X88" i="6"/>
  <c r="X90" i="6"/>
  <c r="X91" i="6"/>
  <c r="X100" i="6"/>
  <c r="X101" i="6"/>
  <c r="X102" i="6"/>
  <c r="X103" i="6"/>
  <c r="X104" i="6"/>
  <c r="X105" i="6"/>
  <c r="X106" i="6"/>
  <c r="X107" i="6"/>
  <c r="X109" i="6"/>
  <c r="X126" i="6"/>
  <c r="X127" i="6"/>
  <c r="X128" i="6"/>
  <c r="X129" i="6"/>
  <c r="X151" i="6"/>
  <c r="X152" i="6"/>
  <c r="X153" i="6"/>
  <c r="X154" i="6"/>
  <c r="X155" i="6"/>
  <c r="X156" i="6"/>
  <c r="X157" i="6"/>
  <c r="X158" i="6"/>
  <c r="X159" i="6"/>
  <c r="X160" i="6"/>
  <c r="X161" i="6"/>
  <c r="X162" i="6"/>
  <c r="X165" i="6"/>
  <c r="X166" i="6"/>
  <c r="X167" i="6"/>
  <c r="X168" i="6"/>
  <c r="X169" i="6"/>
  <c r="X170" i="6"/>
  <c r="X171" i="6"/>
  <c r="X172" i="6"/>
  <c r="X173" i="6"/>
  <c r="X174" i="6"/>
  <c r="X175" i="6"/>
  <c r="X111" i="6" l="1"/>
  <c r="X137" i="6"/>
  <c r="X85" i="6"/>
  <c r="X176" i="6"/>
  <c r="X98" i="6"/>
  <c r="X163" i="6"/>
  <c r="AA215" i="6"/>
  <c r="AD202" i="6" l="1"/>
  <c r="AC202" i="6"/>
  <c r="AB202" i="6"/>
  <c r="AA202" i="6"/>
  <c r="Z202" i="6"/>
  <c r="Y202" i="6"/>
  <c r="X191" i="6" l="1"/>
  <c r="X192" i="6"/>
  <c r="X193" i="6"/>
  <c r="X194" i="6"/>
  <c r="X195" i="6"/>
  <c r="X196" i="6"/>
  <c r="X197" i="6"/>
  <c r="X198" i="6"/>
  <c r="X199" i="6"/>
  <c r="X200" i="6"/>
  <c r="X204" i="6"/>
  <c r="X205" i="6"/>
  <c r="X206" i="6"/>
  <c r="X207" i="6"/>
  <c r="X190" i="6"/>
  <c r="X215" i="6" l="1"/>
  <c r="X202" i="6"/>
  <c r="E210" i="6"/>
  <c r="S209" i="6" l="1"/>
  <c r="M209" i="6" l="1"/>
  <c r="F211" i="12" l="1"/>
  <c r="T210" i="12" l="1"/>
  <c r="AC210" i="12" l="1"/>
  <c r="S210" i="12"/>
  <c r="F210" i="12"/>
  <c r="E209" i="6"/>
  <c r="D209" i="6" s="1"/>
  <c r="C209" i="6" s="1"/>
  <c r="S208" i="6"/>
  <c r="K209" i="6"/>
  <c r="K208" i="6"/>
  <c r="AC209" i="12" l="1"/>
  <c r="L209" i="12"/>
  <c r="K209" i="12" s="1"/>
  <c r="F209" i="12"/>
  <c r="E209" i="12" l="1"/>
  <c r="M208" i="6"/>
  <c r="AH209" i="12"/>
  <c r="AB209" i="12" s="1"/>
  <c r="AH208" i="12" l="1"/>
  <c r="AH210" i="12"/>
  <c r="AB210" i="12" s="1"/>
  <c r="AH211" i="12"/>
  <c r="AH213" i="12"/>
  <c r="AH214" i="12"/>
  <c r="AH207" i="12"/>
  <c r="AC208" i="12"/>
  <c r="L208" i="12"/>
  <c r="L210" i="12"/>
  <c r="K210" i="12" s="1"/>
  <c r="E210" i="12" s="1"/>
  <c r="L211" i="12"/>
  <c r="L212" i="12"/>
  <c r="L213" i="12"/>
  <c r="L214" i="12"/>
  <c r="L207" i="12"/>
  <c r="F207" i="12"/>
  <c r="F208" i="12"/>
  <c r="F212" i="12"/>
  <c r="F213" i="12"/>
  <c r="F214" i="12"/>
  <c r="F206" i="12"/>
  <c r="AC207" i="12"/>
  <c r="E204" i="6"/>
  <c r="E205" i="6"/>
  <c r="E206" i="6"/>
  <c r="E207" i="6"/>
  <c r="E208" i="6"/>
  <c r="E211" i="6"/>
  <c r="E212" i="6"/>
  <c r="D212" i="6" s="1"/>
  <c r="C212" i="6" s="1"/>
  <c r="E203" i="6"/>
  <c r="K207" i="6"/>
  <c r="K206" i="6"/>
  <c r="M207" i="6"/>
  <c r="S207" i="6"/>
  <c r="D207" i="6" l="1"/>
  <c r="C207" i="6" s="1"/>
  <c r="AB208" i="12"/>
  <c r="K207" i="12"/>
  <c r="E207" i="12" s="1"/>
  <c r="K208" i="12"/>
  <c r="E208" i="12" s="1"/>
  <c r="K213" i="12"/>
  <c r="E213" i="12" s="1"/>
  <c r="K214" i="12"/>
  <c r="E214" i="12" s="1"/>
  <c r="L206" i="12"/>
  <c r="K206" i="12" s="1"/>
  <c r="E206" i="12" s="1"/>
  <c r="K211" i="12"/>
  <c r="E211" i="12" s="1"/>
  <c r="K212" i="12"/>
  <c r="E212" i="12" s="1"/>
  <c r="AH206" i="12"/>
  <c r="AC211" i="12"/>
  <c r="AB211" i="12" s="1"/>
  <c r="AC212" i="12"/>
  <c r="AB212" i="12" s="1"/>
  <c r="AC213" i="12"/>
  <c r="AB213" i="12" s="1"/>
  <c r="AC214" i="12"/>
  <c r="AB214" i="12" s="1"/>
  <c r="AC206" i="12"/>
  <c r="S206" i="12"/>
  <c r="AB206" i="12" l="1"/>
  <c r="D206" i="12"/>
  <c r="C206" i="12" s="1"/>
  <c r="AB207" i="12"/>
  <c r="K213" i="6"/>
  <c r="M206" i="6"/>
  <c r="M210" i="6"/>
  <c r="M211" i="6"/>
  <c r="M214" i="6"/>
  <c r="M205" i="6"/>
  <c r="S206" i="6"/>
  <c r="D206" i="6" l="1"/>
  <c r="C206" i="6" s="1"/>
  <c r="K205" i="6"/>
  <c r="AC205" i="12" l="1"/>
  <c r="S207" i="12"/>
  <c r="D207" i="12" s="1"/>
  <c r="C207" i="12" s="1"/>
  <c r="S208" i="12"/>
  <c r="D208" i="12" s="1"/>
  <c r="C208" i="12" s="1"/>
  <c r="S209" i="12"/>
  <c r="D209" i="12" s="1"/>
  <c r="C209" i="12" s="1"/>
  <c r="D210" i="12"/>
  <c r="C210" i="12" s="1"/>
  <c r="S211" i="12"/>
  <c r="D211" i="12" s="1"/>
  <c r="C211" i="12" s="1"/>
  <c r="S212" i="12"/>
  <c r="D212" i="12" s="1"/>
  <c r="C212" i="12" s="1"/>
  <c r="S213" i="12"/>
  <c r="D213" i="12" s="1"/>
  <c r="C213" i="12" s="1"/>
  <c r="S214" i="12"/>
  <c r="D214" i="12" s="1"/>
  <c r="C214" i="12" s="1"/>
  <c r="L205" i="12"/>
  <c r="K205" i="12" s="1"/>
  <c r="D208" i="6"/>
  <c r="C208" i="6" s="1"/>
  <c r="D210" i="6"/>
  <c r="C210" i="6" s="1"/>
  <c r="D211" i="6"/>
  <c r="D213" i="6"/>
  <c r="C213" i="6" s="1"/>
  <c r="D205" i="6"/>
  <c r="S205" i="6"/>
  <c r="S210" i="6"/>
  <c r="S211" i="6"/>
  <c r="S204" i="6"/>
  <c r="K204" i="6"/>
  <c r="C211" i="6" l="1"/>
  <c r="C205" i="6"/>
  <c r="F205" i="12"/>
  <c r="E205" i="12" s="1"/>
  <c r="K203" i="6"/>
  <c r="I202" i="6"/>
  <c r="K201" i="6"/>
  <c r="M204" i="6"/>
  <c r="D204" i="6" s="1"/>
  <c r="C204" i="6" s="1"/>
  <c r="B215" i="12" l="1"/>
  <c r="B214" i="12"/>
  <c r="B213" i="12"/>
  <c r="B212" i="12"/>
  <c r="B211" i="12"/>
  <c r="B210" i="12"/>
  <c r="B209" i="12"/>
  <c r="B208" i="12"/>
  <c r="B207" i="12"/>
  <c r="B206" i="12"/>
  <c r="B205" i="12"/>
  <c r="T216" i="12" l="1"/>
  <c r="U216" i="12"/>
  <c r="W216" i="12"/>
  <c r="Y216" i="12"/>
  <c r="AE216" i="12"/>
  <c r="AF216" i="12"/>
  <c r="G215" i="6"/>
  <c r="L215" i="6"/>
  <c r="N215" i="6"/>
  <c r="P215" i="6"/>
  <c r="Q215" i="6"/>
  <c r="R215" i="6"/>
  <c r="V215" i="6"/>
  <c r="W215" i="6"/>
  <c r="S203" i="6" l="1"/>
  <c r="S215" i="6" s="1"/>
  <c r="M203" i="6"/>
  <c r="M215" i="6" s="1"/>
  <c r="AH205" i="12"/>
  <c r="AB205" i="12" s="1"/>
  <c r="X205" i="12"/>
  <c r="X216" i="12" s="1"/>
  <c r="V216" i="12" l="1"/>
  <c r="S205" i="12"/>
  <c r="D205" i="12" l="1"/>
  <c r="C205" i="12" s="1"/>
  <c r="AH204" i="12" l="1"/>
  <c r="AH216" i="12" s="1"/>
  <c r="AC202" i="12"/>
  <c r="AC204" i="12"/>
  <c r="AC216" i="12" s="1"/>
  <c r="Z204" i="12" l="1"/>
  <c r="Z216" i="12" s="1"/>
  <c r="U8" i="12" l="1"/>
  <c r="R216" i="12"/>
  <c r="AB204" i="12" l="1"/>
  <c r="AB216" i="12" s="1"/>
  <c r="S204" i="12"/>
  <c r="S216" i="12" s="1"/>
  <c r="L204" i="12"/>
  <c r="L216" i="12" s="1"/>
  <c r="F204" i="12"/>
  <c r="F216" i="12" s="1"/>
  <c r="B215" i="6"/>
  <c r="B214" i="6"/>
  <c r="B213" i="6"/>
  <c r="B212" i="6"/>
  <c r="B211" i="6"/>
  <c r="B210" i="6"/>
  <c r="B209" i="6"/>
  <c r="B208" i="6"/>
  <c r="B207" i="6"/>
  <c r="B206" i="6"/>
  <c r="B205" i="6"/>
  <c r="B204" i="6"/>
  <c r="B203" i="6"/>
  <c r="K204" i="12" l="1"/>
  <c r="K216" i="12" s="1"/>
  <c r="F202" i="6"/>
  <c r="S201" i="6"/>
  <c r="M201" i="6"/>
  <c r="E201" i="6"/>
  <c r="N202" i="6"/>
  <c r="J202" i="6"/>
  <c r="E204" i="12" l="1"/>
  <c r="E216" i="12" s="1"/>
  <c r="AI203" i="12"/>
  <c r="S202" i="12"/>
  <c r="D204" i="12" l="1"/>
  <c r="X203" i="12"/>
  <c r="C204" i="12" l="1"/>
  <c r="D216" i="12"/>
  <c r="V203" i="12"/>
  <c r="F202" i="12"/>
  <c r="AE203" i="12"/>
  <c r="T202" i="6"/>
  <c r="C216" i="12" l="1"/>
  <c r="AH201" i="12"/>
  <c r="L201" i="12"/>
  <c r="S200" i="6"/>
  <c r="M200" i="6"/>
  <c r="K200" i="6"/>
  <c r="AC194" i="12" l="1"/>
  <c r="AG203" i="12"/>
  <c r="K199" i="6" l="1"/>
  <c r="G197" i="6" l="1"/>
  <c r="E197" i="6" s="1"/>
  <c r="E199" i="6"/>
  <c r="S199" i="6"/>
  <c r="M199" i="6"/>
  <c r="K197" i="6"/>
  <c r="K198" i="6"/>
  <c r="D199" i="6" l="1"/>
  <c r="C199" i="6" s="1"/>
  <c r="AH200" i="12"/>
  <c r="AC199" i="12"/>
  <c r="S200" i="12"/>
  <c r="L200" i="12"/>
  <c r="F200" i="12"/>
  <c r="F199" i="12"/>
  <c r="F201" i="12" l="1"/>
  <c r="E201" i="12" s="1"/>
  <c r="F198" i="12"/>
  <c r="AC196" i="12"/>
  <c r="G194" i="6" l="1"/>
  <c r="G195" i="6"/>
  <c r="O197" i="6" l="1"/>
  <c r="M197" i="6" l="1"/>
  <c r="D197" i="6" s="1"/>
  <c r="S197" i="6"/>
  <c r="S196" i="6"/>
  <c r="K195" i="6"/>
  <c r="K196" i="6"/>
  <c r="C197" i="6" l="1"/>
  <c r="L198" i="12"/>
  <c r="K198" i="12" s="1"/>
  <c r="E198" i="12" s="1"/>
  <c r="D198" i="12" s="1"/>
  <c r="L197" i="12"/>
  <c r="E196" i="6" l="1"/>
  <c r="U202" i="6" l="1"/>
  <c r="M196" i="6"/>
  <c r="D196" i="6" s="1"/>
  <c r="C196" i="6" s="1"/>
  <c r="M195" i="6"/>
  <c r="E195" i="6"/>
  <c r="K194" i="6"/>
  <c r="F197" i="12"/>
  <c r="F196" i="12"/>
  <c r="K193" i="6" l="1"/>
  <c r="K192" i="6"/>
  <c r="K191" i="6"/>
  <c r="K190" i="6"/>
  <c r="J189" i="6"/>
  <c r="H202" i="6"/>
  <c r="L202" i="6"/>
  <c r="O202" i="6"/>
  <c r="P202" i="6"/>
  <c r="Q202" i="6"/>
  <c r="R202" i="6"/>
  <c r="S190" i="6"/>
  <c r="S195" i="6"/>
  <c r="M202" i="6" l="1"/>
  <c r="D195" i="6"/>
  <c r="C195" i="6" s="1"/>
  <c r="S194" i="6"/>
  <c r="F195" i="12" l="1"/>
  <c r="E194" i="6" l="1"/>
  <c r="E193" i="6"/>
  <c r="S192" i="6"/>
  <c r="S193" i="6"/>
  <c r="M193" i="6"/>
  <c r="M194" i="6"/>
  <c r="D193" i="6" l="1"/>
  <c r="C193" i="6" s="1"/>
  <c r="D194" i="6"/>
  <c r="C194" i="6" s="1"/>
  <c r="L195" i="12" l="1"/>
  <c r="K195" i="12"/>
  <c r="F194" i="12"/>
  <c r="F191" i="12"/>
  <c r="E195" i="12" l="1"/>
  <c r="F193" i="12" l="1"/>
  <c r="E192" i="6" l="1"/>
  <c r="S191" i="6"/>
  <c r="M192" i="6"/>
  <c r="M190" i="6"/>
  <c r="M191" i="6"/>
  <c r="E191" i="6"/>
  <c r="E190" i="6"/>
  <c r="D191" i="6" l="1"/>
  <c r="C191" i="6" s="1"/>
  <c r="D192" i="6"/>
  <c r="C192" i="6" s="1"/>
  <c r="D190" i="6"/>
  <c r="C190" i="6" s="1"/>
  <c r="F192" i="12"/>
  <c r="AH192" i="12"/>
  <c r="B192" i="6"/>
  <c r="B193" i="6"/>
  <c r="B194" i="6"/>
  <c r="B195" i="6"/>
  <c r="B196" i="6"/>
  <c r="B197" i="6"/>
  <c r="B198" i="6"/>
  <c r="B199" i="6"/>
  <c r="B200" i="6"/>
  <c r="B201" i="6"/>
  <c r="M185" i="6" l="1"/>
  <c r="AG190" i="12" l="1"/>
  <c r="F189" i="12" l="1"/>
  <c r="F188" i="12"/>
  <c r="AH191" i="12"/>
  <c r="H189" i="6" l="1"/>
  <c r="F189" i="6" l="1"/>
  <c r="AC191" i="12" l="1"/>
  <c r="AB191" i="12" s="1"/>
  <c r="S191" i="12"/>
  <c r="S192" i="12"/>
  <c r="S193" i="12"/>
  <c r="S194" i="12"/>
  <c r="S195" i="12"/>
  <c r="S196" i="12"/>
  <c r="S197" i="12"/>
  <c r="S199" i="12"/>
  <c r="L191" i="12"/>
  <c r="K191" i="12" s="1"/>
  <c r="E191" i="12" s="1"/>
  <c r="D191" i="12" s="1"/>
  <c r="C191" i="12" s="1"/>
  <c r="AF203" i="12"/>
  <c r="AD203" i="12"/>
  <c r="Z203" i="12"/>
  <c r="Y203" i="12"/>
  <c r="W203" i="12"/>
  <c r="U203" i="12"/>
  <c r="T203" i="12"/>
  <c r="R203" i="12"/>
  <c r="Q203" i="12"/>
  <c r="P203" i="12"/>
  <c r="O203" i="12"/>
  <c r="N203" i="12"/>
  <c r="J203" i="12"/>
  <c r="I203" i="12"/>
  <c r="H203" i="12"/>
  <c r="G203" i="12"/>
  <c r="B203" i="12"/>
  <c r="AH202" i="12"/>
  <c r="L202" i="12"/>
  <c r="K202" i="12" s="1"/>
  <c r="E202" i="12" s="1"/>
  <c r="D202" i="12" s="1"/>
  <c r="B202" i="12"/>
  <c r="B201" i="12"/>
  <c r="AC200" i="12"/>
  <c r="AB200" i="12" s="1"/>
  <c r="K200" i="12"/>
  <c r="E200" i="12" s="1"/>
  <c r="D200" i="12" s="1"/>
  <c r="B200" i="12"/>
  <c r="AH199" i="12"/>
  <c r="L199" i="12"/>
  <c r="K199" i="12" s="1"/>
  <c r="E199" i="12" s="1"/>
  <c r="B199" i="12"/>
  <c r="AH198" i="12"/>
  <c r="AC198" i="12"/>
  <c r="AB198" i="12" s="1"/>
  <c r="C198" i="12" s="1"/>
  <c r="B198" i="12"/>
  <c r="AH197" i="12"/>
  <c r="AC197" i="12"/>
  <c r="B197" i="12"/>
  <c r="AH196" i="12"/>
  <c r="AB196" i="12" s="1"/>
  <c r="L196" i="12"/>
  <c r="K196" i="12" s="1"/>
  <c r="E196" i="12" s="1"/>
  <c r="D196" i="12" s="1"/>
  <c r="B196" i="12"/>
  <c r="AC195" i="12"/>
  <c r="B195" i="12"/>
  <c r="AH194" i="12"/>
  <c r="L194" i="12"/>
  <c r="K194" i="12" s="1"/>
  <c r="E194" i="12" s="1"/>
  <c r="B194" i="12"/>
  <c r="AH193" i="12"/>
  <c r="AC193" i="12"/>
  <c r="L193" i="12"/>
  <c r="K193" i="12" s="1"/>
  <c r="E193" i="12" s="1"/>
  <c r="B193" i="12"/>
  <c r="AC192" i="12"/>
  <c r="AB192" i="12" s="1"/>
  <c r="L192" i="12"/>
  <c r="K192" i="12" s="1"/>
  <c r="E192" i="12" s="1"/>
  <c r="B192" i="12"/>
  <c r="W202" i="6"/>
  <c r="V202" i="6"/>
  <c r="B202" i="6"/>
  <c r="S198" i="6"/>
  <c r="M198" i="6"/>
  <c r="E198" i="6"/>
  <c r="B191" i="6"/>
  <c r="B190" i="6"/>
  <c r="C196" i="12" l="1"/>
  <c r="C200" i="12"/>
  <c r="AB202" i="12"/>
  <c r="C202" i="12" s="1"/>
  <c r="AH203" i="12"/>
  <c r="D201" i="12"/>
  <c r="C201" i="12" s="1"/>
  <c r="D193" i="12"/>
  <c r="K202" i="6"/>
  <c r="S202" i="6"/>
  <c r="K197" i="12"/>
  <c r="E197" i="12" s="1"/>
  <c r="D197" i="12" s="1"/>
  <c r="D198" i="6"/>
  <c r="C198" i="6" s="1"/>
  <c r="D194" i="12"/>
  <c r="D195" i="12"/>
  <c r="C195" i="12" s="1"/>
  <c r="AB194" i="12"/>
  <c r="D201" i="6"/>
  <c r="C201" i="6" s="1"/>
  <c r="AB195" i="12"/>
  <c r="AB197" i="12"/>
  <c r="AB193" i="12"/>
  <c r="AB199" i="12"/>
  <c r="AC203" i="12"/>
  <c r="D199" i="12"/>
  <c r="S203" i="12"/>
  <c r="F203" i="12"/>
  <c r="D192" i="12"/>
  <c r="C192" i="12" s="1"/>
  <c r="L203" i="12"/>
  <c r="AH189" i="12"/>
  <c r="AC189" i="12"/>
  <c r="L189" i="12"/>
  <c r="K189" i="12" s="1"/>
  <c r="E189" i="12" s="1"/>
  <c r="G188" i="6"/>
  <c r="E188" i="6" s="1"/>
  <c r="C199" i="12" l="1"/>
  <c r="C197" i="12"/>
  <c r="C193" i="12"/>
  <c r="C194" i="12"/>
  <c r="AB189" i="12"/>
  <c r="AB203" i="12"/>
  <c r="M203" i="12"/>
  <c r="K203" i="12"/>
  <c r="E203" i="12" s="1"/>
  <c r="D203" i="12" s="1"/>
  <c r="C203" i="12" s="1"/>
  <c r="G185" i="6"/>
  <c r="AJ190" i="12" l="1"/>
  <c r="AI190" i="12"/>
  <c r="S189" i="12"/>
  <c r="AE190" i="12" l="1"/>
  <c r="W190" i="12" l="1"/>
  <c r="Q190" i="12" l="1"/>
  <c r="Y190" i="12"/>
  <c r="Z190" i="12"/>
  <c r="S178" i="12"/>
  <c r="S186" i="12"/>
  <c r="V190" i="12"/>
  <c r="O190" i="12"/>
  <c r="AC188" i="12"/>
  <c r="S188" i="12"/>
  <c r="S186" i="6" l="1"/>
  <c r="E178" i="6" l="1"/>
  <c r="E177" i="6"/>
  <c r="K187" i="6"/>
  <c r="AC187" i="12" l="1"/>
  <c r="G187" i="6"/>
  <c r="I189" i="6"/>
  <c r="K186" i="6"/>
  <c r="G186" i="6" l="1"/>
  <c r="M186" i="6" l="1"/>
  <c r="E186" i="6" l="1"/>
  <c r="U189" i="6" l="1"/>
  <c r="D186" i="6"/>
  <c r="C186" i="6" s="1"/>
  <c r="E185" i="6"/>
  <c r="D185" i="6" s="1"/>
  <c r="K185" i="6" l="1"/>
  <c r="X190" i="12" l="1"/>
  <c r="S185" i="6" l="1"/>
  <c r="C185" i="6" s="1"/>
  <c r="K184" i="6" l="1"/>
  <c r="AH185" i="12" l="1"/>
  <c r="S184" i="6" l="1"/>
  <c r="L186" i="12"/>
  <c r="L187" i="12"/>
  <c r="L188" i="12"/>
  <c r="K188" i="12" s="1"/>
  <c r="L184" i="12"/>
  <c r="K183" i="6" l="1"/>
  <c r="I190" i="12" l="1"/>
  <c r="G182" i="6" l="1"/>
  <c r="G189" i="6" s="1"/>
  <c r="E182" i="6" l="1"/>
  <c r="S183" i="6"/>
  <c r="M183" i="6"/>
  <c r="E183" i="6"/>
  <c r="M182" i="6"/>
  <c r="S182" i="6"/>
  <c r="K182" i="6"/>
  <c r="D183" i="6" l="1"/>
  <c r="C183" i="6" s="1"/>
  <c r="D182" i="6"/>
  <c r="C182" i="6" s="1"/>
  <c r="S184" i="12"/>
  <c r="S183" i="12"/>
  <c r="L183" i="12"/>
  <c r="F184" i="12"/>
  <c r="R190" i="12" l="1"/>
  <c r="AH183" i="12" l="1"/>
  <c r="K183" i="12"/>
  <c r="F183" i="12"/>
  <c r="E183" i="12" l="1"/>
  <c r="N181" i="6"/>
  <c r="N189" i="6" s="1"/>
  <c r="L182" i="12" l="1"/>
  <c r="AC183" i="12"/>
  <c r="AB183" i="12" s="1"/>
  <c r="R189" i="6" l="1"/>
  <c r="Q189" i="6"/>
  <c r="P189" i="6"/>
  <c r="O189" i="6"/>
  <c r="M189" i="6" l="1"/>
  <c r="S181" i="6"/>
  <c r="F182" i="12"/>
  <c r="L178" i="12" l="1"/>
  <c r="K182" i="12"/>
  <c r="E182" i="12" s="1"/>
  <c r="L181" i="12"/>
  <c r="K180" i="6" l="1"/>
  <c r="K179" i="6"/>
  <c r="K181" i="6"/>
  <c r="K181" i="12" l="1"/>
  <c r="L180" i="12"/>
  <c r="K180" i="12" s="1"/>
  <c r="AC180" i="12"/>
  <c r="K188" i="6"/>
  <c r="E179" i="6" l="1"/>
  <c r="K178" i="6"/>
  <c r="AH180" i="12" l="1"/>
  <c r="AB180" i="12" s="1"/>
  <c r="AH179" i="12"/>
  <c r="S180" i="12"/>
  <c r="S179" i="12"/>
  <c r="L179" i="12"/>
  <c r="K178" i="12"/>
  <c r="F180" i="12"/>
  <c r="E180" i="12" s="1"/>
  <c r="S180" i="6"/>
  <c r="S187" i="6"/>
  <c r="S179" i="6"/>
  <c r="S177" i="6"/>
  <c r="S178" i="6"/>
  <c r="AC179" i="12"/>
  <c r="L190" i="12" l="1"/>
  <c r="AB179" i="12"/>
  <c r="D180" i="12"/>
  <c r="C180" i="12" s="1"/>
  <c r="F176" i="12" l="1"/>
  <c r="H151" i="12"/>
  <c r="I151" i="12"/>
  <c r="L151" i="12"/>
  <c r="N151" i="12"/>
  <c r="M151" i="12" l="1"/>
  <c r="K179" i="12"/>
  <c r="F178" i="12"/>
  <c r="E178" i="12" s="1"/>
  <c r="D178" i="12" s="1"/>
  <c r="AC178" i="12"/>
  <c r="E180" i="6" l="1"/>
  <c r="E181" i="6"/>
  <c r="E184" i="6"/>
  <c r="E187" i="6"/>
  <c r="E174" i="6"/>
  <c r="M178" i="6"/>
  <c r="D178" i="6" s="1"/>
  <c r="C178" i="6" s="1"/>
  <c r="AH178" i="12" l="1"/>
  <c r="K175" i="6"/>
  <c r="AB178" i="12" l="1"/>
  <c r="C178" i="12" s="1"/>
  <c r="L176" i="12"/>
  <c r="K177" i="6" l="1"/>
  <c r="AF190" i="12"/>
  <c r="K184" i="12"/>
  <c r="S175" i="6"/>
  <c r="AE177" i="12" l="1"/>
  <c r="AF177" i="12"/>
  <c r="AG177" i="12"/>
  <c r="S176" i="12" l="1"/>
  <c r="S165" i="12"/>
  <c r="AC165" i="12"/>
  <c r="AH165" i="12"/>
  <c r="AC176" i="12"/>
  <c r="X177" i="12"/>
  <c r="N176" i="6"/>
  <c r="J176" i="6"/>
  <c r="I176" i="6"/>
  <c r="AB165" i="12" l="1"/>
  <c r="L176" i="6"/>
  <c r="H176" i="6"/>
  <c r="G176" i="6"/>
  <c r="B189" i="12" l="1"/>
  <c r="M175" i="6"/>
  <c r="AH176" i="12"/>
  <c r="AB176" i="12" s="1"/>
  <c r="N190" i="12"/>
  <c r="J190" i="12"/>
  <c r="AH188" i="12"/>
  <c r="AB188" i="12" s="1"/>
  <c r="E188" i="12"/>
  <c r="AH187" i="12"/>
  <c r="S187" i="12"/>
  <c r="K187" i="12"/>
  <c r="F187" i="12"/>
  <c r="AH186" i="12"/>
  <c r="AC186" i="12"/>
  <c r="K186" i="12"/>
  <c r="F186" i="12"/>
  <c r="AC185" i="12"/>
  <c r="AB185" i="12" s="1"/>
  <c r="S185" i="12"/>
  <c r="K185" i="12"/>
  <c r="F185" i="12"/>
  <c r="AH184" i="12"/>
  <c r="AC184" i="12"/>
  <c r="AD190" i="12"/>
  <c r="U190" i="12"/>
  <c r="D183" i="12"/>
  <c r="C183" i="12" s="1"/>
  <c r="P190" i="12"/>
  <c r="K190" i="12" s="1"/>
  <c r="AH182" i="12"/>
  <c r="AC182" i="12"/>
  <c r="H190" i="12"/>
  <c r="AH181" i="12"/>
  <c r="AC181" i="12"/>
  <c r="S181" i="12"/>
  <c r="F181" i="12"/>
  <c r="F179" i="12"/>
  <c r="B190" i="12"/>
  <c r="B188" i="12"/>
  <c r="B187" i="12"/>
  <c r="B186" i="12"/>
  <c r="B185" i="12"/>
  <c r="B184" i="12"/>
  <c r="B183" i="12"/>
  <c r="B182" i="12"/>
  <c r="B181" i="12"/>
  <c r="B180" i="12"/>
  <c r="B179" i="12"/>
  <c r="W189" i="6"/>
  <c r="V189" i="6"/>
  <c r="L189" i="6"/>
  <c r="E189" i="6" s="1"/>
  <c r="K189" i="6"/>
  <c r="M177" i="6"/>
  <c r="D177" i="6" s="1"/>
  <c r="C177" i="6" s="1"/>
  <c r="M179" i="6"/>
  <c r="M180" i="6"/>
  <c r="M181" i="6"/>
  <c r="D181" i="6" s="1"/>
  <c r="C181" i="6" s="1"/>
  <c r="M184" i="6"/>
  <c r="M187" i="6"/>
  <c r="M188" i="6"/>
  <c r="B189" i="6"/>
  <c r="B188" i="6"/>
  <c r="B187" i="6"/>
  <c r="B186" i="6"/>
  <c r="B185" i="6"/>
  <c r="B184" i="6"/>
  <c r="B183" i="6"/>
  <c r="B182" i="6"/>
  <c r="B181" i="6"/>
  <c r="B180" i="6"/>
  <c r="B179" i="6"/>
  <c r="B178" i="6"/>
  <c r="B177" i="6"/>
  <c r="S174" i="6"/>
  <c r="AH190" i="12" l="1"/>
  <c r="D189" i="12"/>
  <c r="C189" i="12" s="1"/>
  <c r="AB184" i="12"/>
  <c r="AB181" i="12"/>
  <c r="AB186" i="12"/>
  <c r="AB182" i="12"/>
  <c r="AB187" i="12"/>
  <c r="E179" i="12"/>
  <c r="D179" i="12" s="1"/>
  <c r="C179" i="12" s="1"/>
  <c r="E186" i="12"/>
  <c r="D186" i="12" s="1"/>
  <c r="E181" i="12"/>
  <c r="D181" i="12" s="1"/>
  <c r="C181" i="12" s="1"/>
  <c r="D188" i="12"/>
  <c r="C188" i="12" s="1"/>
  <c r="E184" i="12"/>
  <c r="E185" i="12"/>
  <c r="D185" i="12" s="1"/>
  <c r="C185" i="12" s="1"/>
  <c r="E187" i="12"/>
  <c r="D187" i="12" s="1"/>
  <c r="M190" i="12"/>
  <c r="G190" i="12"/>
  <c r="AC190" i="12"/>
  <c r="D179" i="6"/>
  <c r="C179" i="6" s="1"/>
  <c r="D184" i="6"/>
  <c r="C184" i="6" s="1"/>
  <c r="D188" i="6"/>
  <c r="D180" i="6"/>
  <c r="C180" i="6" s="1"/>
  <c r="D187" i="6"/>
  <c r="C187" i="6" s="1"/>
  <c r="K173" i="6"/>
  <c r="K174" i="6"/>
  <c r="C186" i="12" l="1"/>
  <c r="C187" i="12"/>
  <c r="AB190" i="12"/>
  <c r="F190" i="12"/>
  <c r="D184" i="12"/>
  <c r="C184" i="12" s="1"/>
  <c r="V176" i="6"/>
  <c r="E190" i="12" l="1"/>
  <c r="AH175" i="12"/>
  <c r="AC175" i="12"/>
  <c r="L175" i="12"/>
  <c r="AB175" i="12" l="1"/>
  <c r="K171" i="6"/>
  <c r="K170" i="6"/>
  <c r="K172" i="6"/>
  <c r="K176" i="6" l="1"/>
  <c r="M174" i="6"/>
  <c r="D174" i="6" s="1"/>
  <c r="C174" i="6" s="1"/>
  <c r="S173" i="6" l="1"/>
  <c r="L174" i="12"/>
  <c r="K174" i="12" s="1"/>
  <c r="F175" i="12"/>
  <c r="AC174" i="12"/>
  <c r="E173" i="6" l="1"/>
  <c r="M173" i="6" l="1"/>
  <c r="D173" i="6" s="1"/>
  <c r="C173" i="6" s="1"/>
  <c r="AH174" i="12"/>
  <c r="AB174" i="12" s="1"/>
  <c r="L173" i="12"/>
  <c r="K173" i="12" s="1"/>
  <c r="F174" i="12"/>
  <c r="AC173" i="12" l="1"/>
  <c r="AC163" i="12"/>
  <c r="AC166" i="12"/>
  <c r="E172" i="6" l="1"/>
  <c r="AC172" i="12"/>
  <c r="S173" i="12"/>
  <c r="L172" i="12"/>
  <c r="S171" i="6" l="1"/>
  <c r="E171" i="6"/>
  <c r="E170" i="6"/>
  <c r="M171" i="6"/>
  <c r="AH171" i="12" l="1"/>
  <c r="AC171" i="12"/>
  <c r="S171" i="12"/>
  <c r="L171" i="12"/>
  <c r="S170" i="6" l="1"/>
  <c r="AB171" i="12"/>
  <c r="M170" i="6"/>
  <c r="J163" i="6"/>
  <c r="K171" i="12" l="1"/>
  <c r="F171" i="12"/>
  <c r="D170" i="6"/>
  <c r="C170" i="6" s="1"/>
  <c r="E169" i="6" l="1"/>
  <c r="AE164" i="12" l="1"/>
  <c r="AE138" i="12"/>
  <c r="E168" i="6" l="1"/>
  <c r="AJ177" i="12"/>
  <c r="AI177" i="12"/>
  <c r="T177" i="12"/>
  <c r="R177" i="12"/>
  <c r="K168" i="12"/>
  <c r="L169" i="12"/>
  <c r="K169" i="12" s="1"/>
  <c r="I177" i="12"/>
  <c r="G177" i="12"/>
  <c r="H177" i="12" l="1"/>
  <c r="AC170" i="12"/>
  <c r="AD177" i="12"/>
  <c r="T176" i="6"/>
  <c r="S169" i="6"/>
  <c r="AH170" i="12"/>
  <c r="L170" i="12"/>
  <c r="L177" i="12" s="1"/>
  <c r="B152" i="12"/>
  <c r="B20" i="12"/>
  <c r="Z177" i="12"/>
  <c r="Y177" i="12"/>
  <c r="V177" i="12"/>
  <c r="U177" i="12"/>
  <c r="Q177" i="12"/>
  <c r="P177" i="12"/>
  <c r="O177" i="12"/>
  <c r="N177" i="12"/>
  <c r="K177" i="12" l="1"/>
  <c r="AB170" i="12"/>
  <c r="K170" i="12"/>
  <c r="M167" i="6" l="1"/>
  <c r="U176" i="6"/>
  <c r="M168" i="6"/>
  <c r="D168" i="6" s="1"/>
  <c r="E167" i="6"/>
  <c r="S167" i="6"/>
  <c r="AH169" i="12" l="1"/>
  <c r="AC169" i="12"/>
  <c r="J177" i="12"/>
  <c r="F177" i="12" s="1"/>
  <c r="E177" i="12" s="1"/>
  <c r="AH168" i="12"/>
  <c r="AC168" i="12"/>
  <c r="S168" i="12"/>
  <c r="L164" i="12"/>
  <c r="AB169" i="12" l="1"/>
  <c r="S169" i="12"/>
  <c r="W177" i="12"/>
  <c r="S177" i="12" s="1"/>
  <c r="D177" i="12" s="1"/>
  <c r="AB168" i="12"/>
  <c r="F169" i="12"/>
  <c r="E169" i="12" s="1"/>
  <c r="D169" i="12" l="1"/>
  <c r="C169" i="12" s="1"/>
  <c r="S166" i="6" l="1"/>
  <c r="M166" i="6"/>
  <c r="E166" i="6"/>
  <c r="D166" i="6" l="1"/>
  <c r="C166" i="6" s="1"/>
  <c r="M168" i="12"/>
  <c r="M167" i="12" l="1"/>
  <c r="E164" i="6" l="1"/>
  <c r="E162" i="6"/>
  <c r="E165" i="6"/>
  <c r="M165" i="6"/>
  <c r="M164" i="6"/>
  <c r="S165" i="6"/>
  <c r="S164" i="6"/>
  <c r="W176" i="6"/>
  <c r="Q176" i="6"/>
  <c r="R176" i="6"/>
  <c r="AC167" i="12"/>
  <c r="AC177" i="12" s="1"/>
  <c r="AH167" i="12"/>
  <c r="S167" i="12"/>
  <c r="F167" i="12"/>
  <c r="AH166" i="12"/>
  <c r="AH163" i="12"/>
  <c r="AC152" i="12"/>
  <c r="S166" i="12"/>
  <c r="K165" i="12"/>
  <c r="K166" i="12"/>
  <c r="E152" i="6"/>
  <c r="E161" i="6"/>
  <c r="K163" i="12"/>
  <c r="F165" i="12"/>
  <c r="E159" i="6"/>
  <c r="H163" i="6"/>
  <c r="L163" i="6"/>
  <c r="P176" i="6"/>
  <c r="O176" i="6"/>
  <c r="R163" i="6"/>
  <c r="V163" i="6"/>
  <c r="W163" i="6"/>
  <c r="S162" i="6"/>
  <c r="S168" i="6"/>
  <c r="C168" i="6" s="1"/>
  <c r="S172" i="6"/>
  <c r="M169" i="6"/>
  <c r="M172" i="6"/>
  <c r="D172" i="6" s="1"/>
  <c r="D171" i="6"/>
  <c r="C171" i="6" s="1"/>
  <c r="M162" i="6"/>
  <c r="C7" i="6"/>
  <c r="B163" i="6"/>
  <c r="B175" i="6"/>
  <c r="B174" i="6"/>
  <c r="B173" i="6"/>
  <c r="B172" i="6"/>
  <c r="B171" i="6"/>
  <c r="B170" i="6"/>
  <c r="B169" i="6"/>
  <c r="B168" i="6"/>
  <c r="B167" i="6"/>
  <c r="B166" i="6"/>
  <c r="B165" i="6"/>
  <c r="B164" i="6"/>
  <c r="S163" i="12"/>
  <c r="F163" i="12"/>
  <c r="AG164" i="12"/>
  <c r="M163" i="12"/>
  <c r="AH172" i="12"/>
  <c r="AB172" i="12" s="1"/>
  <c r="AH173" i="12"/>
  <c r="AB173" i="12" s="1"/>
  <c r="S170" i="12"/>
  <c r="S172" i="12"/>
  <c r="S174" i="12"/>
  <c r="S175" i="12"/>
  <c r="M152" i="12"/>
  <c r="K152" i="12"/>
  <c r="K167" i="12"/>
  <c r="F166" i="12"/>
  <c r="F168" i="12"/>
  <c r="E168" i="12" s="1"/>
  <c r="D168" i="12" s="1"/>
  <c r="C168" i="12" s="1"/>
  <c r="F170" i="12"/>
  <c r="E170" i="12" s="1"/>
  <c r="F172" i="12"/>
  <c r="F173" i="12"/>
  <c r="F152" i="12"/>
  <c r="B176" i="12"/>
  <c r="B175" i="12"/>
  <c r="B174" i="12"/>
  <c r="B173" i="12"/>
  <c r="B172" i="12"/>
  <c r="B171" i="12"/>
  <c r="B170" i="12"/>
  <c r="B169" i="12"/>
  <c r="B168" i="12"/>
  <c r="B167" i="12"/>
  <c r="B166" i="12"/>
  <c r="S154" i="6"/>
  <c r="N163" i="6"/>
  <c r="M151" i="6"/>
  <c r="B151" i="6"/>
  <c r="AD164" i="12"/>
  <c r="M159" i="12"/>
  <c r="M160" i="12"/>
  <c r="M161" i="12"/>
  <c r="M158" i="12"/>
  <c r="M161" i="6"/>
  <c r="M160" i="6"/>
  <c r="S161" i="6"/>
  <c r="K161" i="12"/>
  <c r="J164" i="12"/>
  <c r="F161" i="12"/>
  <c r="N164" i="12"/>
  <c r="AJ164" i="12"/>
  <c r="AC161" i="12"/>
  <c r="U164" i="12"/>
  <c r="T164" i="12"/>
  <c r="P164" i="12"/>
  <c r="O164" i="12"/>
  <c r="I164" i="12"/>
  <c r="H164" i="12"/>
  <c r="AH161" i="12"/>
  <c r="S161" i="12"/>
  <c r="AH160" i="12"/>
  <c r="AC160" i="12"/>
  <c r="F160" i="6"/>
  <c r="E160" i="6" s="1"/>
  <c r="U160" i="6"/>
  <c r="S160" i="6" s="1"/>
  <c r="U159" i="6"/>
  <c r="T159" i="6"/>
  <c r="T163" i="6" s="1"/>
  <c r="S158" i="6"/>
  <c r="M159" i="6"/>
  <c r="E158" i="6"/>
  <c r="G160" i="12"/>
  <c r="G164" i="12" s="1"/>
  <c r="K159" i="12"/>
  <c r="F159" i="12"/>
  <c r="AH159" i="12"/>
  <c r="AC159" i="12"/>
  <c r="W160" i="12"/>
  <c r="S160" i="12" s="1"/>
  <c r="S159" i="12"/>
  <c r="Q160" i="12"/>
  <c r="K160" i="12" s="1"/>
  <c r="M158" i="6"/>
  <c r="B162" i="6"/>
  <c r="B161" i="6"/>
  <c r="B160" i="6"/>
  <c r="B159" i="6"/>
  <c r="B158" i="6"/>
  <c r="B157" i="6"/>
  <c r="B156" i="6"/>
  <c r="B155" i="6"/>
  <c r="B154" i="6"/>
  <c r="B153" i="6"/>
  <c r="B152" i="6"/>
  <c r="B150" i="6"/>
  <c r="B149" i="6"/>
  <c r="B148" i="6"/>
  <c r="B147" i="6"/>
  <c r="B146" i="6"/>
  <c r="B145" i="6"/>
  <c r="B144" i="6"/>
  <c r="B143" i="6"/>
  <c r="B142" i="6"/>
  <c r="B141" i="6"/>
  <c r="B140" i="6"/>
  <c r="B139" i="6"/>
  <c r="B138" i="6"/>
  <c r="B137" i="6"/>
  <c r="B136" i="6"/>
  <c r="B135" i="6"/>
  <c r="B134" i="6"/>
  <c r="B133" i="6"/>
  <c r="B132" i="6"/>
  <c r="B131" i="6"/>
  <c r="B130" i="6"/>
  <c r="B129" i="6"/>
  <c r="B128" i="6"/>
  <c r="B127" i="6"/>
  <c r="B126" i="6"/>
  <c r="B125" i="6"/>
  <c r="B124" i="6"/>
  <c r="B123" i="6"/>
  <c r="B122" i="6"/>
  <c r="B121" i="6"/>
  <c r="B120" i="6"/>
  <c r="B119" i="6"/>
  <c r="B118" i="6"/>
  <c r="B117" i="6"/>
  <c r="B116" i="6"/>
  <c r="B115" i="6"/>
  <c r="B114" i="6"/>
  <c r="B113" i="6"/>
  <c r="B112" i="6"/>
  <c r="B110" i="6"/>
  <c r="B109" i="6"/>
  <c r="B108" i="6"/>
  <c r="B107" i="6"/>
  <c r="B106" i="6"/>
  <c r="B105" i="6"/>
  <c r="B104" i="6"/>
  <c r="B103" i="6"/>
  <c r="B102" i="6"/>
  <c r="B101" i="6"/>
  <c r="B100" i="6"/>
  <c r="B99" i="6"/>
  <c r="B98" i="6"/>
  <c r="B97" i="6"/>
  <c r="B96" i="6"/>
  <c r="B95" i="6"/>
  <c r="B94" i="6"/>
  <c r="B93" i="6"/>
  <c r="B92" i="6"/>
  <c r="B91" i="6"/>
  <c r="B90" i="6"/>
  <c r="B89" i="6"/>
  <c r="B88" i="6"/>
  <c r="B87" i="6"/>
  <c r="B86" i="6"/>
  <c r="B85" i="6"/>
  <c r="B84" i="6"/>
  <c r="B83" i="6"/>
  <c r="B82" i="6"/>
  <c r="B81" i="6"/>
  <c r="B80" i="6"/>
  <c r="B79" i="6"/>
  <c r="B78" i="6"/>
  <c r="B77" i="6"/>
  <c r="B76" i="6"/>
  <c r="B75" i="6"/>
  <c r="B74" i="6"/>
  <c r="B73" i="6"/>
  <c r="B72" i="6"/>
  <c r="B71" i="6"/>
  <c r="B70" i="6"/>
  <c r="B69" i="6"/>
  <c r="B68" i="6"/>
  <c r="B67" i="6"/>
  <c r="B66" i="6"/>
  <c r="B65" i="6"/>
  <c r="B64" i="6"/>
  <c r="B63" i="6"/>
  <c r="B62" i="6"/>
  <c r="B61" i="6"/>
  <c r="B60" i="6"/>
  <c r="B59" i="6"/>
  <c r="B58" i="6"/>
  <c r="B57" i="6"/>
  <c r="B56" i="6"/>
  <c r="B55" i="6"/>
  <c r="B54" i="6"/>
  <c r="B53" i="6"/>
  <c r="B52" i="6"/>
  <c r="B51" i="6"/>
  <c r="B50" i="6"/>
  <c r="B49" i="6"/>
  <c r="B48" i="6"/>
  <c r="B47" i="6"/>
  <c r="B46" i="6"/>
  <c r="B45" i="6"/>
  <c r="B44" i="6"/>
  <c r="B43" i="6"/>
  <c r="B42" i="6"/>
  <c r="B41" i="6"/>
  <c r="B40" i="6"/>
  <c r="B39" i="6"/>
  <c r="B38" i="6"/>
  <c r="B37" i="6"/>
  <c r="B36" i="6"/>
  <c r="B35" i="6"/>
  <c r="B34" i="6"/>
  <c r="B33" i="6"/>
  <c r="B32" i="6"/>
  <c r="B31" i="6"/>
  <c r="B30" i="6"/>
  <c r="B29" i="6"/>
  <c r="B28" i="6"/>
  <c r="B27" i="6"/>
  <c r="B26" i="6"/>
  <c r="B25" i="6"/>
  <c r="B24" i="6"/>
  <c r="B23" i="6"/>
  <c r="B22" i="6"/>
  <c r="B21" i="6"/>
  <c r="B20" i="6"/>
  <c r="B19" i="6"/>
  <c r="B18" i="6"/>
  <c r="B17" i="6"/>
  <c r="B16" i="6"/>
  <c r="B15" i="6"/>
  <c r="B14" i="6"/>
  <c r="B13" i="6"/>
  <c r="B12" i="6"/>
  <c r="B11" i="6"/>
  <c r="B10" i="6"/>
  <c r="B9" i="6"/>
  <c r="B8" i="6"/>
  <c r="Z164" i="12"/>
  <c r="Y164" i="12"/>
  <c r="V164" i="12"/>
  <c r="O163" i="6"/>
  <c r="P163" i="6"/>
  <c r="Q163" i="6"/>
  <c r="S157" i="6"/>
  <c r="E157" i="6"/>
  <c r="AH158" i="12"/>
  <c r="AC158" i="12"/>
  <c r="S158" i="12"/>
  <c r="F158" i="12"/>
  <c r="M157" i="6"/>
  <c r="S156" i="6"/>
  <c r="E156" i="6"/>
  <c r="M156" i="6"/>
  <c r="AH157" i="12"/>
  <c r="K158" i="12"/>
  <c r="K157" i="12"/>
  <c r="M157" i="12"/>
  <c r="F157" i="12"/>
  <c r="G153" i="6"/>
  <c r="G163" i="6" s="1"/>
  <c r="K153" i="12"/>
  <c r="K154" i="12"/>
  <c r="K155" i="12"/>
  <c r="K156" i="12"/>
  <c r="AC153" i="12"/>
  <c r="AC154" i="12"/>
  <c r="AC155" i="12"/>
  <c r="AC156" i="12"/>
  <c r="AC157" i="12"/>
  <c r="AH153" i="12"/>
  <c r="AH154" i="12"/>
  <c r="AH155" i="12"/>
  <c r="AH156" i="12"/>
  <c r="AH152" i="12"/>
  <c r="F153" i="12"/>
  <c r="F154" i="12"/>
  <c r="F155" i="12"/>
  <c r="F156" i="12"/>
  <c r="S152" i="12"/>
  <c r="M155" i="12"/>
  <c r="M156" i="12"/>
  <c r="S156" i="12"/>
  <c r="S153" i="12"/>
  <c r="K139" i="12"/>
  <c r="I135" i="6"/>
  <c r="E135" i="6" s="1"/>
  <c r="K155" i="6"/>
  <c r="K154" i="6"/>
  <c r="I154" i="6" s="1"/>
  <c r="S155" i="6"/>
  <c r="M155" i="6"/>
  <c r="M154" i="6"/>
  <c r="S155" i="12"/>
  <c r="S151" i="6"/>
  <c r="I149" i="6"/>
  <c r="I148" i="6"/>
  <c r="M153" i="6"/>
  <c r="S154" i="12"/>
  <c r="M154" i="12"/>
  <c r="S152" i="6"/>
  <c r="U153" i="6"/>
  <c r="S153" i="6" s="1"/>
  <c r="AC147" i="12"/>
  <c r="S145" i="12"/>
  <c r="K146" i="12"/>
  <c r="M153" i="12"/>
  <c r="M149" i="12"/>
  <c r="M147" i="12"/>
  <c r="K149" i="12"/>
  <c r="M152" i="6"/>
  <c r="V151" i="12"/>
  <c r="B164" i="12"/>
  <c r="B163" i="12"/>
  <c r="B162" i="12"/>
  <c r="B161" i="12"/>
  <c r="B160" i="12"/>
  <c r="B159" i="12"/>
  <c r="B158" i="12"/>
  <c r="B157" i="12"/>
  <c r="B156" i="12"/>
  <c r="B155" i="12"/>
  <c r="B154" i="12"/>
  <c r="B153" i="12"/>
  <c r="W150" i="6"/>
  <c r="V150" i="6"/>
  <c r="U150" i="6"/>
  <c r="L150" i="6"/>
  <c r="K150" i="6"/>
  <c r="J150" i="6"/>
  <c r="H150" i="6"/>
  <c r="T140" i="6"/>
  <c r="S140" i="6" s="1"/>
  <c r="S142" i="6"/>
  <c r="S141" i="6"/>
  <c r="M140" i="6"/>
  <c r="I139" i="6"/>
  <c r="E139" i="6" s="1"/>
  <c r="I145" i="6"/>
  <c r="E145" i="6" s="1"/>
  <c r="I144" i="6"/>
  <c r="E144" i="6" s="1"/>
  <c r="G148" i="6"/>
  <c r="S149" i="6"/>
  <c r="T146" i="6"/>
  <c r="S138" i="6"/>
  <c r="S139" i="6"/>
  <c r="S143" i="6"/>
  <c r="S144" i="6"/>
  <c r="S145" i="6"/>
  <c r="S147" i="6"/>
  <c r="S148" i="6"/>
  <c r="M139" i="6"/>
  <c r="M141" i="6"/>
  <c r="M142" i="6"/>
  <c r="M143" i="6"/>
  <c r="M145" i="6"/>
  <c r="M147" i="6"/>
  <c r="M148" i="6"/>
  <c r="M138" i="6"/>
  <c r="I140" i="6"/>
  <c r="E140" i="6" s="1"/>
  <c r="D140" i="6" s="1"/>
  <c r="I141" i="6"/>
  <c r="E141" i="6" s="1"/>
  <c r="I142" i="6"/>
  <c r="E142" i="6" s="1"/>
  <c r="I143" i="6"/>
  <c r="E143" i="6" s="1"/>
  <c r="I146" i="6"/>
  <c r="E146" i="6" s="1"/>
  <c r="I147" i="6"/>
  <c r="E147" i="6" s="1"/>
  <c r="I138" i="6"/>
  <c r="E138" i="6" s="1"/>
  <c r="M144" i="6"/>
  <c r="S146" i="6"/>
  <c r="R149" i="6"/>
  <c r="M149" i="6" s="1"/>
  <c r="F149" i="6"/>
  <c r="G149" i="6"/>
  <c r="AJ151" i="12"/>
  <c r="AE151" i="12"/>
  <c r="AD151" i="12"/>
  <c r="Z151" i="12"/>
  <c r="Y151" i="12"/>
  <c r="W151" i="12"/>
  <c r="U151" i="12"/>
  <c r="T151" i="12"/>
  <c r="R151" i="12"/>
  <c r="Q151" i="12"/>
  <c r="P151" i="12"/>
  <c r="O151" i="12"/>
  <c r="M150" i="12"/>
  <c r="AC150" i="12"/>
  <c r="J150" i="12"/>
  <c r="J149" i="12"/>
  <c r="F149" i="12" s="1"/>
  <c r="J148" i="12"/>
  <c r="J147" i="12"/>
  <c r="F147" i="12" s="1"/>
  <c r="J146" i="12"/>
  <c r="F146" i="12" s="1"/>
  <c r="J145" i="12"/>
  <c r="F145" i="12" s="1"/>
  <c r="J144" i="12"/>
  <c r="F144" i="12" s="1"/>
  <c r="J143" i="12"/>
  <c r="F143" i="12" s="1"/>
  <c r="J142" i="12"/>
  <c r="F142" i="12" s="1"/>
  <c r="J141" i="12"/>
  <c r="F141" i="12" s="1"/>
  <c r="J140" i="12"/>
  <c r="F140" i="12" s="1"/>
  <c r="J139" i="12"/>
  <c r="G150" i="12"/>
  <c r="G151" i="12" s="1"/>
  <c r="S150" i="12"/>
  <c r="K150" i="12"/>
  <c r="AJ138" i="12"/>
  <c r="AI138" i="12"/>
  <c r="AG138" i="12"/>
  <c r="AD138" i="12"/>
  <c r="Y138" i="12"/>
  <c r="W138" i="12"/>
  <c r="V138" i="12"/>
  <c r="U138" i="12"/>
  <c r="T138" i="12"/>
  <c r="R138" i="12"/>
  <c r="Q138" i="12"/>
  <c r="P138" i="12"/>
  <c r="O138" i="12"/>
  <c r="N138" i="12"/>
  <c r="L138" i="12"/>
  <c r="M126" i="12"/>
  <c r="J138" i="12"/>
  <c r="I138" i="12"/>
  <c r="H138" i="12"/>
  <c r="G138" i="12"/>
  <c r="AH150" i="12"/>
  <c r="S137" i="6"/>
  <c r="AC137" i="12"/>
  <c r="AH140" i="12"/>
  <c r="AH141" i="12"/>
  <c r="AH142" i="12"/>
  <c r="AH143" i="12"/>
  <c r="AH144" i="12"/>
  <c r="AH145" i="12"/>
  <c r="AH146" i="12"/>
  <c r="AH148" i="12"/>
  <c r="AH139" i="12"/>
  <c r="S140" i="12"/>
  <c r="S141" i="12"/>
  <c r="S142" i="12"/>
  <c r="S143" i="12"/>
  <c r="S144" i="12"/>
  <c r="S146" i="12"/>
  <c r="S147" i="12"/>
  <c r="S148" i="12"/>
  <c r="S149" i="12"/>
  <c r="S139" i="12"/>
  <c r="M140" i="12"/>
  <c r="M141" i="12"/>
  <c r="M142" i="12"/>
  <c r="M143" i="12"/>
  <c r="M144" i="12"/>
  <c r="M145" i="12"/>
  <c r="M146" i="12"/>
  <c r="M148" i="12"/>
  <c r="M139" i="12"/>
  <c r="K140" i="12"/>
  <c r="K141" i="12"/>
  <c r="K142" i="12"/>
  <c r="K143" i="12"/>
  <c r="K144" i="12"/>
  <c r="K145" i="12"/>
  <c r="K147" i="12"/>
  <c r="K148" i="12"/>
  <c r="F148" i="12"/>
  <c r="Q150" i="6"/>
  <c r="P150" i="6"/>
  <c r="O150" i="6"/>
  <c r="AC149" i="12"/>
  <c r="B151" i="12"/>
  <c r="B150" i="12"/>
  <c r="B149" i="12"/>
  <c r="B148" i="12"/>
  <c r="B147" i="12"/>
  <c r="B146" i="12"/>
  <c r="B145" i="12"/>
  <c r="B144" i="12"/>
  <c r="B143" i="12"/>
  <c r="B142" i="12"/>
  <c r="B141" i="12"/>
  <c r="B140" i="12"/>
  <c r="B139" i="12"/>
  <c r="B138" i="12"/>
  <c r="B137" i="12"/>
  <c r="B136" i="12"/>
  <c r="B135" i="12"/>
  <c r="B134" i="12"/>
  <c r="B133" i="12"/>
  <c r="B132" i="12"/>
  <c r="B131" i="12"/>
  <c r="B130" i="12"/>
  <c r="B129" i="12"/>
  <c r="B128" i="12"/>
  <c r="B127" i="12"/>
  <c r="B126" i="12"/>
  <c r="B125" i="12"/>
  <c r="B124" i="12"/>
  <c r="B123" i="12"/>
  <c r="B122" i="12"/>
  <c r="B121" i="12"/>
  <c r="B120" i="12"/>
  <c r="B119" i="12"/>
  <c r="B118" i="12"/>
  <c r="B117" i="12"/>
  <c r="B116" i="12"/>
  <c r="B115" i="12"/>
  <c r="B114" i="12"/>
  <c r="B113" i="12"/>
  <c r="B112" i="12"/>
  <c r="B111" i="12"/>
  <c r="B110" i="12"/>
  <c r="B109" i="12"/>
  <c r="B108" i="12"/>
  <c r="B107" i="12"/>
  <c r="B106" i="12"/>
  <c r="B105" i="12"/>
  <c r="B104" i="12"/>
  <c r="B103" i="12"/>
  <c r="B102" i="12"/>
  <c r="B101" i="12"/>
  <c r="B100" i="12"/>
  <c r="B99" i="12"/>
  <c r="B97" i="12"/>
  <c r="B96" i="12"/>
  <c r="B95" i="12"/>
  <c r="B94" i="12"/>
  <c r="B93" i="12"/>
  <c r="B92" i="12"/>
  <c r="B91" i="12"/>
  <c r="B90" i="12"/>
  <c r="B89" i="12"/>
  <c r="B88" i="12"/>
  <c r="B87" i="12"/>
  <c r="B86" i="12"/>
  <c r="B85" i="12"/>
  <c r="B84" i="12"/>
  <c r="B83" i="12"/>
  <c r="B82" i="12"/>
  <c r="B81" i="12"/>
  <c r="B80" i="12"/>
  <c r="B79" i="12"/>
  <c r="B78" i="12"/>
  <c r="B77" i="12"/>
  <c r="B76" i="12"/>
  <c r="B75" i="12"/>
  <c r="B74" i="12"/>
  <c r="B73" i="12"/>
  <c r="B72" i="12"/>
  <c r="B71" i="12"/>
  <c r="B70" i="12"/>
  <c r="B69" i="12"/>
  <c r="B68" i="12"/>
  <c r="B67" i="12"/>
  <c r="B66" i="12"/>
  <c r="B65" i="12"/>
  <c r="B64" i="12"/>
  <c r="B63" i="12"/>
  <c r="B62" i="12"/>
  <c r="B61" i="12"/>
  <c r="B60" i="12"/>
  <c r="B59" i="12"/>
  <c r="B58" i="12"/>
  <c r="B57" i="12"/>
  <c r="B56" i="12"/>
  <c r="B55" i="12"/>
  <c r="B54" i="12"/>
  <c r="B53" i="12"/>
  <c r="B52" i="12"/>
  <c r="B51" i="12"/>
  <c r="B50" i="12"/>
  <c r="B49" i="12"/>
  <c r="B48" i="12"/>
  <c r="B47" i="12"/>
  <c r="B46" i="12"/>
  <c r="B45" i="12"/>
  <c r="B44" i="12"/>
  <c r="B43" i="12"/>
  <c r="B42" i="12"/>
  <c r="B41" i="12"/>
  <c r="B40" i="12"/>
  <c r="B39" i="12"/>
  <c r="B38" i="12"/>
  <c r="B37" i="12"/>
  <c r="B36" i="12"/>
  <c r="B35" i="12"/>
  <c r="B34" i="12"/>
  <c r="B33" i="12"/>
  <c r="B32" i="12"/>
  <c r="B31" i="12"/>
  <c r="B30" i="12"/>
  <c r="B29" i="12"/>
  <c r="B28" i="12"/>
  <c r="B27" i="12"/>
  <c r="B26" i="12"/>
  <c r="B25" i="12"/>
  <c r="B24" i="12"/>
  <c r="B23" i="12"/>
  <c r="B22" i="12"/>
  <c r="B21" i="12"/>
  <c r="B19" i="12"/>
  <c r="B18" i="12"/>
  <c r="B17" i="12"/>
  <c r="B16" i="12"/>
  <c r="B15" i="12"/>
  <c r="B14" i="12"/>
  <c r="B13" i="12"/>
  <c r="B12" i="12"/>
  <c r="B11" i="12"/>
  <c r="B10" i="12"/>
  <c r="B9" i="12"/>
  <c r="B8" i="12"/>
  <c r="C8" i="12"/>
  <c r="D8" i="12"/>
  <c r="E8" i="12"/>
  <c r="F8" i="12"/>
  <c r="H8" i="12"/>
  <c r="I8" i="12"/>
  <c r="J8" i="12"/>
  <c r="K8" i="12"/>
  <c r="L8" i="12"/>
  <c r="M8" i="12"/>
  <c r="N8" i="12"/>
  <c r="O8" i="12"/>
  <c r="P8" i="12"/>
  <c r="Q8" i="12"/>
  <c r="R8" i="12"/>
  <c r="S8" i="12"/>
  <c r="T8" i="12"/>
  <c r="V8" i="12"/>
  <c r="W8" i="12"/>
  <c r="Y8" i="12"/>
  <c r="AB8" i="12"/>
  <c r="AC8" i="12"/>
  <c r="AD8" i="12"/>
  <c r="AE8" i="12"/>
  <c r="AH8" i="12"/>
  <c r="AI8" i="12"/>
  <c r="AJ8" i="12"/>
  <c r="A8" i="12"/>
  <c r="A2" i="12"/>
  <c r="A1" i="12"/>
  <c r="F7" i="6"/>
  <c r="G7" i="6"/>
  <c r="H7" i="6"/>
  <c r="I7" i="6"/>
  <c r="J7" i="6"/>
  <c r="K7" i="6"/>
  <c r="L7" i="6"/>
  <c r="M7" i="6"/>
  <c r="N7" i="6"/>
  <c r="O7" i="6"/>
  <c r="P7" i="6"/>
  <c r="Q7" i="6"/>
  <c r="R7" i="6"/>
  <c r="S7" i="6"/>
  <c r="T7" i="6"/>
  <c r="U7" i="6"/>
  <c r="V7" i="6"/>
  <c r="W7" i="6"/>
  <c r="D7" i="6"/>
  <c r="E7" i="6"/>
  <c r="B3" i="6"/>
  <c r="A3" i="6"/>
  <c r="A2" i="6"/>
  <c r="A1" i="6"/>
  <c r="AI149" i="12"/>
  <c r="AH149" i="12" s="1"/>
  <c r="AC148" i="12"/>
  <c r="AI147" i="12"/>
  <c r="AC146" i="12"/>
  <c r="AC145" i="12"/>
  <c r="AC144" i="12"/>
  <c r="AC143" i="12"/>
  <c r="AC142" i="12"/>
  <c r="AC141" i="12"/>
  <c r="AC140" i="12"/>
  <c r="AC139" i="12"/>
  <c r="AH137" i="12"/>
  <c r="S137" i="12"/>
  <c r="M137" i="12"/>
  <c r="K137" i="12"/>
  <c r="F137" i="12"/>
  <c r="AH136" i="12"/>
  <c r="AC136" i="12"/>
  <c r="S136" i="12"/>
  <c r="M136" i="12"/>
  <c r="K136" i="12"/>
  <c r="F136" i="12"/>
  <c r="AH135" i="12"/>
  <c r="AC135" i="12"/>
  <c r="S135" i="12"/>
  <c r="M135" i="12"/>
  <c r="K135" i="12"/>
  <c r="F135" i="12"/>
  <c r="AH134" i="12"/>
  <c r="AC134" i="12"/>
  <c r="S134" i="12"/>
  <c r="M134" i="12"/>
  <c r="K134" i="12"/>
  <c r="F134" i="12"/>
  <c r="AH133" i="12"/>
  <c r="AC133" i="12"/>
  <c r="S133" i="12"/>
  <c r="M133" i="12"/>
  <c r="K133" i="12"/>
  <c r="F133" i="12"/>
  <c r="AH132" i="12"/>
  <c r="AC132" i="12"/>
  <c r="S132" i="12"/>
  <c r="M132" i="12"/>
  <c r="K132" i="12"/>
  <c r="F132" i="12"/>
  <c r="AH131" i="12"/>
  <c r="AC131" i="12"/>
  <c r="S131" i="12"/>
  <c r="M131" i="12"/>
  <c r="K131" i="12"/>
  <c r="F131" i="12"/>
  <c r="AH130" i="12"/>
  <c r="AC130" i="12"/>
  <c r="S130" i="12"/>
  <c r="M130" i="12"/>
  <c r="K130" i="12"/>
  <c r="F130" i="12"/>
  <c r="AH129" i="12"/>
  <c r="AC129" i="12"/>
  <c r="S129" i="12"/>
  <c r="M129" i="12"/>
  <c r="K129" i="12"/>
  <c r="F129" i="12"/>
  <c r="AH128" i="12"/>
  <c r="AC128" i="12"/>
  <c r="S128" i="12"/>
  <c r="M128" i="12"/>
  <c r="K128" i="12"/>
  <c r="F128" i="12"/>
  <c r="AH127" i="12"/>
  <c r="AC127" i="12"/>
  <c r="S127" i="12"/>
  <c r="M127" i="12"/>
  <c r="K127" i="12"/>
  <c r="F127" i="12"/>
  <c r="AH126" i="12"/>
  <c r="AC126" i="12"/>
  <c r="S126" i="12"/>
  <c r="K126" i="12"/>
  <c r="F126" i="12"/>
  <c r="AC125" i="12"/>
  <c r="S125" i="12"/>
  <c r="M125" i="12"/>
  <c r="K125" i="12"/>
  <c r="F125" i="12"/>
  <c r="AH124" i="12"/>
  <c r="AC124" i="12"/>
  <c r="S124" i="12"/>
  <c r="M124" i="12"/>
  <c r="K124" i="12"/>
  <c r="F124" i="12"/>
  <c r="AH123" i="12"/>
  <c r="AC123" i="12"/>
  <c r="S123" i="12"/>
  <c r="M123" i="12"/>
  <c r="K123" i="12"/>
  <c r="F123" i="12"/>
  <c r="AH122" i="12"/>
  <c r="AC122" i="12"/>
  <c r="S122" i="12"/>
  <c r="M122" i="12"/>
  <c r="K122" i="12"/>
  <c r="F122" i="12"/>
  <c r="AH121" i="12"/>
  <c r="AC121" i="12"/>
  <c r="S121" i="12"/>
  <c r="M121" i="12"/>
  <c r="K121" i="12"/>
  <c r="F121" i="12"/>
  <c r="AH120" i="12"/>
  <c r="AC120" i="12"/>
  <c r="S120" i="12"/>
  <c r="M120" i="12"/>
  <c r="K120" i="12"/>
  <c r="F120" i="12"/>
  <c r="AH119" i="12"/>
  <c r="AC119" i="12"/>
  <c r="S119" i="12"/>
  <c r="M119" i="12"/>
  <c r="K119" i="12"/>
  <c r="F119" i="12"/>
  <c r="AH118" i="12"/>
  <c r="AC118" i="12"/>
  <c r="S118" i="12"/>
  <c r="M118" i="12"/>
  <c r="K118" i="12"/>
  <c r="F118" i="12"/>
  <c r="AH117" i="12"/>
  <c r="AC117" i="12"/>
  <c r="S117" i="12"/>
  <c r="M117" i="12"/>
  <c r="K117" i="12"/>
  <c r="F117" i="12"/>
  <c r="AH116" i="12"/>
  <c r="AC116" i="12"/>
  <c r="S116" i="12"/>
  <c r="M116" i="12"/>
  <c r="K116" i="12"/>
  <c r="F116" i="12"/>
  <c r="AH115" i="12"/>
  <c r="AC115" i="12"/>
  <c r="S115" i="12"/>
  <c r="M115" i="12"/>
  <c r="K115" i="12"/>
  <c r="F115" i="12"/>
  <c r="AH114" i="12"/>
  <c r="AC114" i="12"/>
  <c r="S114" i="12"/>
  <c r="M114" i="12"/>
  <c r="K114" i="12"/>
  <c r="F114" i="12"/>
  <c r="AH113" i="12"/>
  <c r="AC113" i="12"/>
  <c r="S113" i="12"/>
  <c r="M113" i="12"/>
  <c r="K113" i="12"/>
  <c r="F113" i="12"/>
  <c r="AH112" i="12"/>
  <c r="AC112" i="12"/>
  <c r="S112" i="12"/>
  <c r="M112" i="12"/>
  <c r="K112" i="12"/>
  <c r="F112" i="12"/>
  <c r="AH111" i="12"/>
  <c r="AC111" i="12"/>
  <c r="S111" i="12"/>
  <c r="M111" i="12"/>
  <c r="K111" i="12"/>
  <c r="F111" i="12"/>
  <c r="AH110" i="12"/>
  <c r="AC110" i="12"/>
  <c r="S110" i="12"/>
  <c r="M110" i="12"/>
  <c r="K110" i="12"/>
  <c r="F110" i="12"/>
  <c r="AH109" i="12"/>
  <c r="AC109" i="12"/>
  <c r="S109" i="12"/>
  <c r="M109" i="12"/>
  <c r="K109" i="12"/>
  <c r="F109" i="12"/>
  <c r="AH108" i="12"/>
  <c r="AC108" i="12"/>
  <c r="S108" i="12"/>
  <c r="M108" i="12"/>
  <c r="K108" i="12"/>
  <c r="F108" i="12"/>
  <c r="AH107" i="12"/>
  <c r="AC107" i="12"/>
  <c r="S107" i="12"/>
  <c r="M107" i="12"/>
  <c r="K107" i="12"/>
  <c r="F107" i="12"/>
  <c r="AH106" i="12"/>
  <c r="AC106" i="12"/>
  <c r="S106" i="12"/>
  <c r="M106" i="12"/>
  <c r="K106" i="12"/>
  <c r="F106" i="12"/>
  <c r="AH105" i="12"/>
  <c r="AC105" i="12"/>
  <c r="S105" i="12"/>
  <c r="M105" i="12"/>
  <c r="K105" i="12"/>
  <c r="F105" i="12"/>
  <c r="AH104" i="12"/>
  <c r="AC104" i="12"/>
  <c r="S104" i="12"/>
  <c r="M104" i="12"/>
  <c r="K104" i="12"/>
  <c r="F104" i="12"/>
  <c r="AH103" i="12"/>
  <c r="AC103" i="12"/>
  <c r="S103" i="12"/>
  <c r="M103" i="12"/>
  <c r="K103" i="12"/>
  <c r="F103" i="12"/>
  <c r="AH102" i="12"/>
  <c r="AC102" i="12"/>
  <c r="S102" i="12"/>
  <c r="M102" i="12"/>
  <c r="K102" i="12"/>
  <c r="F102" i="12"/>
  <c r="AH101" i="12"/>
  <c r="AC101" i="12"/>
  <c r="S101" i="12"/>
  <c r="M101" i="12"/>
  <c r="K101" i="12"/>
  <c r="F101" i="12"/>
  <c r="AH100" i="12"/>
  <c r="AC100" i="12"/>
  <c r="S100" i="12"/>
  <c r="M100" i="12"/>
  <c r="K100" i="12"/>
  <c r="F100" i="12"/>
  <c r="AH99" i="12"/>
  <c r="AC99" i="12"/>
  <c r="S99" i="12"/>
  <c r="M99" i="12"/>
  <c r="K99" i="12"/>
  <c r="F99" i="12"/>
  <c r="AH98" i="12"/>
  <c r="AC98" i="12"/>
  <c r="S98" i="12"/>
  <c r="M98" i="12"/>
  <c r="K98" i="12"/>
  <c r="F98" i="12"/>
  <c r="AH97" i="12"/>
  <c r="AC97" i="12"/>
  <c r="S97" i="12"/>
  <c r="M97" i="12"/>
  <c r="K97" i="12"/>
  <c r="F97" i="12"/>
  <c r="AH96" i="12"/>
  <c r="AC96" i="12"/>
  <c r="S96" i="12"/>
  <c r="M96" i="12"/>
  <c r="K96" i="12"/>
  <c r="F96" i="12"/>
  <c r="AH95" i="12"/>
  <c r="AC95" i="12"/>
  <c r="S95" i="12"/>
  <c r="M95" i="12"/>
  <c r="K95" i="12"/>
  <c r="F95" i="12"/>
  <c r="AH94" i="12"/>
  <c r="AC94" i="12"/>
  <c r="S94" i="12"/>
  <c r="M94" i="12"/>
  <c r="K94" i="12"/>
  <c r="F94" i="12"/>
  <c r="AH93" i="12"/>
  <c r="AC93" i="12"/>
  <c r="S93" i="12"/>
  <c r="M93" i="12"/>
  <c r="K93" i="12"/>
  <c r="F93" i="12"/>
  <c r="AH92" i="12"/>
  <c r="AC92" i="12"/>
  <c r="S92" i="12"/>
  <c r="M92" i="12"/>
  <c r="K92" i="12"/>
  <c r="F92" i="12"/>
  <c r="AH91" i="12"/>
  <c r="AC91" i="12"/>
  <c r="S91" i="12"/>
  <c r="M91" i="12"/>
  <c r="K91" i="12"/>
  <c r="F91" i="12"/>
  <c r="AH90" i="12"/>
  <c r="AC90" i="12"/>
  <c r="S90" i="12"/>
  <c r="M90" i="12"/>
  <c r="K90" i="12"/>
  <c r="F90" i="12"/>
  <c r="AH89" i="12"/>
  <c r="AC89" i="12"/>
  <c r="S89" i="12"/>
  <c r="M89" i="12"/>
  <c r="K89" i="12"/>
  <c r="F89" i="12"/>
  <c r="AH88" i="12"/>
  <c r="AC88" i="12"/>
  <c r="S88" i="12"/>
  <c r="M88" i="12"/>
  <c r="K88" i="12"/>
  <c r="F88" i="12"/>
  <c r="AH87" i="12"/>
  <c r="AC87" i="12"/>
  <c r="S87" i="12"/>
  <c r="M87" i="12"/>
  <c r="K87" i="12"/>
  <c r="F87" i="12"/>
  <c r="AH86" i="12"/>
  <c r="AC86" i="12"/>
  <c r="S86" i="12"/>
  <c r="M86" i="12"/>
  <c r="K86" i="12"/>
  <c r="F86" i="12"/>
  <c r="AH85" i="12"/>
  <c r="AC85" i="12"/>
  <c r="S85" i="12"/>
  <c r="M85" i="12"/>
  <c r="K85" i="12"/>
  <c r="F85" i="12"/>
  <c r="AH84" i="12"/>
  <c r="AC84" i="12"/>
  <c r="S84" i="12"/>
  <c r="M84" i="12"/>
  <c r="K84" i="12"/>
  <c r="F84" i="12"/>
  <c r="AH83" i="12"/>
  <c r="AC83" i="12"/>
  <c r="S83" i="12"/>
  <c r="M83" i="12"/>
  <c r="K83" i="12"/>
  <c r="F83" i="12"/>
  <c r="AH82" i="12"/>
  <c r="AC82" i="12"/>
  <c r="S82" i="12"/>
  <c r="M82" i="12"/>
  <c r="K82" i="12"/>
  <c r="F82" i="12"/>
  <c r="AH81" i="12"/>
  <c r="AC81" i="12"/>
  <c r="S81" i="12"/>
  <c r="M81" i="12"/>
  <c r="K81" i="12"/>
  <c r="F81" i="12"/>
  <c r="AH80" i="12"/>
  <c r="AC80" i="12"/>
  <c r="S80" i="12"/>
  <c r="M80" i="12"/>
  <c r="K80" i="12"/>
  <c r="F80" i="12"/>
  <c r="AH79" i="12"/>
  <c r="AC79" i="12"/>
  <c r="S79" i="12"/>
  <c r="M79" i="12"/>
  <c r="K79" i="12"/>
  <c r="F79" i="12"/>
  <c r="AH78" i="12"/>
  <c r="AC78" i="12"/>
  <c r="S78" i="12"/>
  <c r="M78" i="12"/>
  <c r="K78" i="12"/>
  <c r="F78" i="12"/>
  <c r="AH77" i="12"/>
  <c r="AC77" i="12"/>
  <c r="S77" i="12"/>
  <c r="M77" i="12"/>
  <c r="K77" i="12"/>
  <c r="F77" i="12"/>
  <c r="AH76" i="12"/>
  <c r="AC76" i="12"/>
  <c r="S76" i="12"/>
  <c r="M76" i="12"/>
  <c r="K76" i="12"/>
  <c r="F76" i="12"/>
  <c r="AH75" i="12"/>
  <c r="AC75" i="12"/>
  <c r="S75" i="12"/>
  <c r="M75" i="12"/>
  <c r="K75" i="12"/>
  <c r="F75" i="12"/>
  <c r="AH74" i="12"/>
  <c r="AC74" i="12"/>
  <c r="S74" i="12"/>
  <c r="M74" i="12"/>
  <c r="K74" i="12"/>
  <c r="F74" i="12"/>
  <c r="AH73" i="12"/>
  <c r="AC73" i="12"/>
  <c r="S73" i="12"/>
  <c r="M73" i="12"/>
  <c r="K73" i="12"/>
  <c r="F73" i="12"/>
  <c r="AH72" i="12"/>
  <c r="AC72" i="12"/>
  <c r="S72" i="12"/>
  <c r="M72" i="12"/>
  <c r="K72" i="12"/>
  <c r="F72" i="12"/>
  <c r="AH71" i="12"/>
  <c r="AC71" i="12"/>
  <c r="S71" i="12"/>
  <c r="M71" i="12"/>
  <c r="K71" i="12"/>
  <c r="F71" i="12"/>
  <c r="AH70" i="12"/>
  <c r="AC70" i="12"/>
  <c r="S70" i="12"/>
  <c r="M70" i="12"/>
  <c r="K70" i="12"/>
  <c r="F70" i="12"/>
  <c r="AH69" i="12"/>
  <c r="AC69" i="12"/>
  <c r="S69" i="12"/>
  <c r="M69" i="12"/>
  <c r="K69" i="12"/>
  <c r="F69" i="12"/>
  <c r="AH68" i="12"/>
  <c r="AC68" i="12"/>
  <c r="S68" i="12"/>
  <c r="M68" i="12"/>
  <c r="K68" i="12"/>
  <c r="F68" i="12"/>
  <c r="AH67" i="12"/>
  <c r="AC67" i="12"/>
  <c r="S67" i="12"/>
  <c r="M67" i="12"/>
  <c r="K67" i="12"/>
  <c r="F67" i="12"/>
  <c r="AH66" i="12"/>
  <c r="AC66" i="12"/>
  <c r="S66" i="12"/>
  <c r="M66" i="12"/>
  <c r="K66" i="12"/>
  <c r="F66" i="12"/>
  <c r="AH65" i="12"/>
  <c r="AC65" i="12"/>
  <c r="S65" i="12"/>
  <c r="M65" i="12"/>
  <c r="K65" i="12"/>
  <c r="F65" i="12"/>
  <c r="AH64" i="12"/>
  <c r="AC64" i="12"/>
  <c r="S64" i="12"/>
  <c r="M64" i="12"/>
  <c r="K64" i="12"/>
  <c r="F64" i="12"/>
  <c r="AH63" i="12"/>
  <c r="AC63" i="12"/>
  <c r="S63" i="12"/>
  <c r="M63" i="12"/>
  <c r="K63" i="12"/>
  <c r="F63" i="12"/>
  <c r="AH62" i="12"/>
  <c r="AC62" i="12"/>
  <c r="S62" i="12"/>
  <c r="M62" i="12"/>
  <c r="K62" i="12"/>
  <c r="F62" i="12"/>
  <c r="AH61" i="12"/>
  <c r="AC61" i="12"/>
  <c r="S61" i="12"/>
  <c r="M61" i="12"/>
  <c r="K61" i="12"/>
  <c r="F61" i="12"/>
  <c r="AH60" i="12"/>
  <c r="AC60" i="12"/>
  <c r="S60" i="12"/>
  <c r="M60" i="12"/>
  <c r="K60" i="12"/>
  <c r="F60" i="12"/>
  <c r="AH59" i="12"/>
  <c r="AC59" i="12"/>
  <c r="S59" i="12"/>
  <c r="M59" i="12"/>
  <c r="K59" i="12"/>
  <c r="F59" i="12"/>
  <c r="AH58" i="12"/>
  <c r="AC58" i="12"/>
  <c r="S58" i="12"/>
  <c r="M58" i="12"/>
  <c r="K58" i="12"/>
  <c r="F58" i="12"/>
  <c r="AH57" i="12"/>
  <c r="AC57" i="12"/>
  <c r="S57" i="12"/>
  <c r="M57" i="12"/>
  <c r="K57" i="12"/>
  <c r="F57" i="12"/>
  <c r="AH56" i="12"/>
  <c r="AC56" i="12"/>
  <c r="S56" i="12"/>
  <c r="M56" i="12"/>
  <c r="K56" i="12"/>
  <c r="F56" i="12"/>
  <c r="AH55" i="12"/>
  <c r="AC55" i="12"/>
  <c r="S55" i="12"/>
  <c r="M55" i="12"/>
  <c r="K55" i="12"/>
  <c r="F55" i="12"/>
  <c r="AH54" i="12"/>
  <c r="AC54" i="12"/>
  <c r="S54" i="12"/>
  <c r="M54" i="12"/>
  <c r="K54" i="12"/>
  <c r="F54" i="12"/>
  <c r="AH53" i="12"/>
  <c r="AC53" i="12"/>
  <c r="S53" i="12"/>
  <c r="M53" i="12"/>
  <c r="K53" i="12"/>
  <c r="F53" i="12"/>
  <c r="AH52" i="12"/>
  <c r="AC52" i="12"/>
  <c r="S52" i="12"/>
  <c r="M52" i="12"/>
  <c r="K52" i="12"/>
  <c r="F52" i="12"/>
  <c r="AH51" i="12"/>
  <c r="AC51" i="12"/>
  <c r="S51" i="12"/>
  <c r="M51" i="12"/>
  <c r="K51" i="12"/>
  <c r="F51" i="12"/>
  <c r="AH50" i="12"/>
  <c r="AC50" i="12"/>
  <c r="S50" i="12"/>
  <c r="M50" i="12"/>
  <c r="K50" i="12"/>
  <c r="F50" i="12"/>
  <c r="AH49" i="12"/>
  <c r="AC49" i="12"/>
  <c r="S49" i="12"/>
  <c r="M49" i="12"/>
  <c r="K49" i="12"/>
  <c r="F49" i="12"/>
  <c r="AH48" i="12"/>
  <c r="AC48" i="12"/>
  <c r="S48" i="12"/>
  <c r="M48" i="12"/>
  <c r="K48" i="12"/>
  <c r="F48" i="12"/>
  <c r="AH47" i="12"/>
  <c r="AC47" i="12"/>
  <c r="S47" i="12"/>
  <c r="M47" i="12"/>
  <c r="K47" i="12"/>
  <c r="F47" i="12"/>
  <c r="AH46" i="12"/>
  <c r="AC46" i="12"/>
  <c r="S46" i="12"/>
  <c r="M46" i="12"/>
  <c r="K46" i="12"/>
  <c r="F46" i="12"/>
  <c r="AH45" i="12"/>
  <c r="AC45" i="12"/>
  <c r="S45" i="12"/>
  <c r="M45" i="12"/>
  <c r="K45" i="12"/>
  <c r="F45" i="12"/>
  <c r="AH44" i="12"/>
  <c r="AC44" i="12"/>
  <c r="S44" i="12"/>
  <c r="M44" i="12"/>
  <c r="K44" i="12"/>
  <c r="F44" i="12"/>
  <c r="AH43" i="12"/>
  <c r="AC43" i="12"/>
  <c r="S43" i="12"/>
  <c r="M43" i="12"/>
  <c r="K43" i="12"/>
  <c r="F43" i="12"/>
  <c r="AH42" i="12"/>
  <c r="AC42" i="12"/>
  <c r="S42" i="12"/>
  <c r="M42" i="12"/>
  <c r="K42" i="12"/>
  <c r="F42" i="12"/>
  <c r="AH41" i="12"/>
  <c r="AC41" i="12"/>
  <c r="S41" i="12"/>
  <c r="M41" i="12"/>
  <c r="K41" i="12"/>
  <c r="F41" i="12"/>
  <c r="AH40" i="12"/>
  <c r="AC40" i="12"/>
  <c r="S40" i="12"/>
  <c r="M40" i="12"/>
  <c r="K40" i="12"/>
  <c r="F40" i="12"/>
  <c r="AH39" i="12"/>
  <c r="AC39" i="12"/>
  <c r="S39" i="12"/>
  <c r="M39" i="12"/>
  <c r="K39" i="12"/>
  <c r="F39" i="12"/>
  <c r="AH38" i="12"/>
  <c r="AC38" i="12"/>
  <c r="S38" i="12"/>
  <c r="M38" i="12"/>
  <c r="K38" i="12"/>
  <c r="F38" i="12"/>
  <c r="AH37" i="12"/>
  <c r="AC37" i="12"/>
  <c r="S37" i="12"/>
  <c r="M37" i="12"/>
  <c r="K37" i="12"/>
  <c r="F37" i="12"/>
  <c r="AH36" i="12"/>
  <c r="AC36" i="12"/>
  <c r="S36" i="12"/>
  <c r="M36" i="12"/>
  <c r="K36" i="12"/>
  <c r="F36" i="12"/>
  <c r="AH35" i="12"/>
  <c r="AC35" i="12"/>
  <c r="S35" i="12"/>
  <c r="M35" i="12"/>
  <c r="K35" i="12"/>
  <c r="F35" i="12"/>
  <c r="AC34" i="12"/>
  <c r="S34" i="12"/>
  <c r="M34" i="12"/>
  <c r="K34" i="12"/>
  <c r="F34" i="12"/>
  <c r="AH33" i="12"/>
  <c r="AC33" i="12"/>
  <c r="S33" i="12"/>
  <c r="M33" i="12"/>
  <c r="K33" i="12"/>
  <c r="F33" i="12"/>
  <c r="AH32" i="12"/>
  <c r="AC32" i="12"/>
  <c r="S32" i="12"/>
  <c r="M32" i="12"/>
  <c r="K32" i="12"/>
  <c r="F32" i="12"/>
  <c r="AH31" i="12"/>
  <c r="AC31" i="12"/>
  <c r="S31" i="12"/>
  <c r="M31" i="12"/>
  <c r="K31" i="12"/>
  <c r="F31" i="12"/>
  <c r="AH30" i="12"/>
  <c r="AC30" i="12"/>
  <c r="S30" i="12"/>
  <c r="M30" i="12"/>
  <c r="K30" i="12"/>
  <c r="F30" i="12"/>
  <c r="AH29" i="12"/>
  <c r="AC29" i="12"/>
  <c r="S29" i="12"/>
  <c r="M29" i="12"/>
  <c r="K29" i="12"/>
  <c r="F29" i="12"/>
  <c r="AH28" i="12"/>
  <c r="AC28" i="12"/>
  <c r="S28" i="12"/>
  <c r="M28" i="12"/>
  <c r="K28" i="12"/>
  <c r="F28" i="12"/>
  <c r="AH27" i="12"/>
  <c r="AC27" i="12"/>
  <c r="S27" i="12"/>
  <c r="M27" i="12"/>
  <c r="K27" i="12"/>
  <c r="F27" i="12"/>
  <c r="AH26" i="12"/>
  <c r="AC26" i="12"/>
  <c r="S26" i="12"/>
  <c r="M26" i="12"/>
  <c r="K26" i="12"/>
  <c r="F26" i="12"/>
  <c r="AH25" i="12"/>
  <c r="AC25" i="12"/>
  <c r="S25" i="12"/>
  <c r="M25" i="12"/>
  <c r="K25" i="12"/>
  <c r="F25" i="12"/>
  <c r="AH24" i="12"/>
  <c r="AC24" i="12"/>
  <c r="S24" i="12"/>
  <c r="M24" i="12"/>
  <c r="K24" i="12"/>
  <c r="F24" i="12"/>
  <c r="AH23" i="12"/>
  <c r="AC23" i="12"/>
  <c r="S23" i="12"/>
  <c r="M23" i="12"/>
  <c r="K23" i="12"/>
  <c r="F23" i="12"/>
  <c r="AH22" i="12"/>
  <c r="AC22" i="12"/>
  <c r="S22" i="12"/>
  <c r="M22" i="12"/>
  <c r="K22" i="12"/>
  <c r="F22" i="12"/>
  <c r="AH21" i="12"/>
  <c r="AC21" i="12"/>
  <c r="S21" i="12"/>
  <c r="M21" i="12"/>
  <c r="K21" i="12"/>
  <c r="F21" i="12"/>
  <c r="AH20" i="12"/>
  <c r="AC20" i="12"/>
  <c r="S20" i="12"/>
  <c r="M20" i="12"/>
  <c r="K20" i="12"/>
  <c r="F20" i="12"/>
  <c r="AH19" i="12"/>
  <c r="AC19" i="12"/>
  <c r="S19" i="12"/>
  <c r="M19" i="12"/>
  <c r="K19" i="12"/>
  <c r="F19" i="12"/>
  <c r="AH18" i="12"/>
  <c r="AC18" i="12"/>
  <c r="S18" i="12"/>
  <c r="M18" i="12"/>
  <c r="K18" i="12"/>
  <c r="F18" i="12"/>
  <c r="AH17" i="12"/>
  <c r="AC17" i="12"/>
  <c r="S17" i="12"/>
  <c r="M17" i="12"/>
  <c r="K17" i="12"/>
  <c r="F17" i="12"/>
  <c r="AH16" i="12"/>
  <c r="AC16" i="12"/>
  <c r="S16" i="12"/>
  <c r="M16" i="12"/>
  <c r="K16" i="12"/>
  <c r="F16" i="12"/>
  <c r="AH15" i="12"/>
  <c r="AC15" i="12"/>
  <c r="S15" i="12"/>
  <c r="M15" i="12"/>
  <c r="K15" i="12"/>
  <c r="F15" i="12"/>
  <c r="AH14" i="12"/>
  <c r="AC14" i="12"/>
  <c r="S14" i="12"/>
  <c r="M14" i="12"/>
  <c r="K14" i="12"/>
  <c r="F14" i="12"/>
  <c r="AH13" i="12"/>
  <c r="AC13" i="12"/>
  <c r="S13" i="12"/>
  <c r="M13" i="12"/>
  <c r="K13" i="12"/>
  <c r="F13" i="12"/>
  <c r="AH12" i="12"/>
  <c r="AC12" i="12"/>
  <c r="S12" i="12"/>
  <c r="M12" i="12"/>
  <c r="K12" i="12"/>
  <c r="F12" i="12"/>
  <c r="AH11" i="12"/>
  <c r="AC11" i="12"/>
  <c r="S11" i="12"/>
  <c r="M11" i="12"/>
  <c r="K11" i="12"/>
  <c r="F11" i="12"/>
  <c r="AH10" i="12"/>
  <c r="AC10" i="12"/>
  <c r="S10" i="12"/>
  <c r="M10" i="12"/>
  <c r="K10" i="12"/>
  <c r="F10" i="12"/>
  <c r="AC9" i="12"/>
  <c r="S9" i="12"/>
  <c r="M9" i="12"/>
  <c r="K9" i="12"/>
  <c r="F9" i="12"/>
  <c r="M146" i="6"/>
  <c r="M137" i="6"/>
  <c r="I137" i="6"/>
  <c r="E137" i="6" s="1"/>
  <c r="S136" i="6"/>
  <c r="M136" i="6"/>
  <c r="I136" i="6"/>
  <c r="E136" i="6" s="1"/>
  <c r="S135" i="6"/>
  <c r="M135" i="6"/>
  <c r="S134" i="6"/>
  <c r="M134" i="6"/>
  <c r="I134" i="6"/>
  <c r="E134" i="6" s="1"/>
  <c r="S133" i="6"/>
  <c r="M133" i="6"/>
  <c r="I133" i="6"/>
  <c r="E133" i="6" s="1"/>
  <c r="S132" i="6"/>
  <c r="M132" i="6"/>
  <c r="I132" i="6"/>
  <c r="E132" i="6" s="1"/>
  <c r="S131" i="6"/>
  <c r="M131" i="6"/>
  <c r="I131" i="6"/>
  <c r="E131" i="6" s="1"/>
  <c r="S130" i="6"/>
  <c r="M130" i="6"/>
  <c r="I130" i="6"/>
  <c r="E130" i="6" s="1"/>
  <c r="S129" i="6"/>
  <c r="M129" i="6"/>
  <c r="I129" i="6"/>
  <c r="E129" i="6" s="1"/>
  <c r="S128" i="6"/>
  <c r="M128" i="6"/>
  <c r="I128" i="6"/>
  <c r="E128" i="6" s="1"/>
  <c r="S127" i="6"/>
  <c r="M127" i="6"/>
  <c r="I127" i="6"/>
  <c r="E127" i="6" s="1"/>
  <c r="S126" i="6"/>
  <c r="M126" i="6"/>
  <c r="I126" i="6"/>
  <c r="E126" i="6" s="1"/>
  <c r="S125" i="6"/>
  <c r="M125" i="6"/>
  <c r="I125" i="6"/>
  <c r="E125" i="6" s="1"/>
  <c r="E124" i="6"/>
  <c r="D124" i="6" s="1"/>
  <c r="C124" i="6" s="1"/>
  <c r="S123" i="6"/>
  <c r="M123" i="6"/>
  <c r="I123" i="6"/>
  <c r="E123" i="6" s="1"/>
  <c r="S122" i="6"/>
  <c r="M122" i="6"/>
  <c r="I122" i="6"/>
  <c r="E122" i="6" s="1"/>
  <c r="S121" i="6"/>
  <c r="M121" i="6"/>
  <c r="I121" i="6"/>
  <c r="E121" i="6" s="1"/>
  <c r="S120" i="6"/>
  <c r="M120" i="6"/>
  <c r="I120" i="6"/>
  <c r="E120" i="6" s="1"/>
  <c r="S119" i="6"/>
  <c r="M119" i="6"/>
  <c r="I119" i="6"/>
  <c r="E119" i="6" s="1"/>
  <c r="S118" i="6"/>
  <c r="M118" i="6"/>
  <c r="I118" i="6"/>
  <c r="E118" i="6" s="1"/>
  <c r="S117" i="6"/>
  <c r="M117" i="6"/>
  <c r="I117" i="6"/>
  <c r="E117" i="6" s="1"/>
  <c r="S116" i="6"/>
  <c r="M116" i="6"/>
  <c r="I116" i="6"/>
  <c r="E116" i="6" s="1"/>
  <c r="S115" i="6"/>
  <c r="M115" i="6"/>
  <c r="I115" i="6"/>
  <c r="E115" i="6" s="1"/>
  <c r="S114" i="6"/>
  <c r="M114" i="6"/>
  <c r="I114" i="6"/>
  <c r="E114" i="6" s="1"/>
  <c r="S113" i="6"/>
  <c r="M113" i="6"/>
  <c r="I113" i="6"/>
  <c r="E113" i="6" s="1"/>
  <c r="S112" i="6"/>
  <c r="M112" i="6"/>
  <c r="I112" i="6"/>
  <c r="E112" i="6" s="1"/>
  <c r="S111" i="6"/>
  <c r="I111" i="6"/>
  <c r="E111" i="6" s="1"/>
  <c r="S110" i="6"/>
  <c r="M110" i="6"/>
  <c r="I110" i="6"/>
  <c r="E110" i="6" s="1"/>
  <c r="S109" i="6"/>
  <c r="M109" i="6"/>
  <c r="I109" i="6"/>
  <c r="E109" i="6" s="1"/>
  <c r="S108" i="6"/>
  <c r="M108" i="6"/>
  <c r="I108" i="6"/>
  <c r="E108" i="6" s="1"/>
  <c r="S107" i="6"/>
  <c r="M107" i="6"/>
  <c r="I107" i="6"/>
  <c r="E107" i="6" s="1"/>
  <c r="S106" i="6"/>
  <c r="M106" i="6"/>
  <c r="I106" i="6"/>
  <c r="E106" i="6" s="1"/>
  <c r="S105" i="6"/>
  <c r="M105" i="6"/>
  <c r="I105" i="6"/>
  <c r="E105" i="6" s="1"/>
  <c r="S104" i="6"/>
  <c r="M104" i="6"/>
  <c r="I104" i="6"/>
  <c r="E104" i="6" s="1"/>
  <c r="S103" i="6"/>
  <c r="M103" i="6"/>
  <c r="I103" i="6"/>
  <c r="E103" i="6" s="1"/>
  <c r="S102" i="6"/>
  <c r="M102" i="6"/>
  <c r="I102" i="6"/>
  <c r="E102" i="6" s="1"/>
  <c r="S101" i="6"/>
  <c r="M101" i="6"/>
  <c r="I101" i="6"/>
  <c r="E101" i="6" s="1"/>
  <c r="S100" i="6"/>
  <c r="M100" i="6"/>
  <c r="I100" i="6"/>
  <c r="E100" i="6" s="1"/>
  <c r="S99" i="6"/>
  <c r="M99" i="6"/>
  <c r="I99" i="6"/>
  <c r="E99" i="6" s="1"/>
  <c r="S98" i="6"/>
  <c r="M98" i="6"/>
  <c r="I98" i="6"/>
  <c r="E98" i="6" s="1"/>
  <c r="S97" i="6"/>
  <c r="M97" i="6"/>
  <c r="I97" i="6"/>
  <c r="E97" i="6" s="1"/>
  <c r="S96" i="6"/>
  <c r="M96" i="6"/>
  <c r="I96" i="6"/>
  <c r="E96" i="6" s="1"/>
  <c r="S95" i="6"/>
  <c r="M95" i="6"/>
  <c r="I95" i="6"/>
  <c r="E95" i="6" s="1"/>
  <c r="S94" i="6"/>
  <c r="M94" i="6"/>
  <c r="I94" i="6"/>
  <c r="E94" i="6" s="1"/>
  <c r="S93" i="6"/>
  <c r="M93" i="6"/>
  <c r="I93" i="6"/>
  <c r="E93" i="6" s="1"/>
  <c r="S92" i="6"/>
  <c r="M92" i="6"/>
  <c r="I92" i="6"/>
  <c r="E92" i="6" s="1"/>
  <c r="S91" i="6"/>
  <c r="M91" i="6"/>
  <c r="I91" i="6"/>
  <c r="E91" i="6" s="1"/>
  <c r="S90" i="6"/>
  <c r="M90" i="6"/>
  <c r="I90" i="6"/>
  <c r="E90" i="6" s="1"/>
  <c r="S89" i="6"/>
  <c r="M89" i="6"/>
  <c r="I89" i="6"/>
  <c r="E89" i="6" s="1"/>
  <c r="S88" i="6"/>
  <c r="M88" i="6"/>
  <c r="I88" i="6"/>
  <c r="E88" i="6" s="1"/>
  <c r="S87" i="6"/>
  <c r="M87" i="6"/>
  <c r="I87" i="6"/>
  <c r="E87" i="6" s="1"/>
  <c r="S86" i="6"/>
  <c r="M86" i="6"/>
  <c r="I86" i="6"/>
  <c r="E86" i="6" s="1"/>
  <c r="S85" i="6"/>
  <c r="M85" i="6"/>
  <c r="I85" i="6"/>
  <c r="E85" i="6" s="1"/>
  <c r="S84" i="6"/>
  <c r="M84" i="6"/>
  <c r="I84" i="6"/>
  <c r="E84" i="6" s="1"/>
  <c r="S83" i="6"/>
  <c r="M83" i="6"/>
  <c r="I83" i="6"/>
  <c r="E83" i="6" s="1"/>
  <c r="S82" i="6"/>
  <c r="M82" i="6"/>
  <c r="I82" i="6"/>
  <c r="E82" i="6" s="1"/>
  <c r="S81" i="6"/>
  <c r="M81" i="6"/>
  <c r="I81" i="6"/>
  <c r="E81" i="6" s="1"/>
  <c r="S80" i="6"/>
  <c r="M80" i="6"/>
  <c r="I80" i="6"/>
  <c r="E80" i="6" s="1"/>
  <c r="S79" i="6"/>
  <c r="M79" i="6"/>
  <c r="I79" i="6"/>
  <c r="E79" i="6" s="1"/>
  <c r="S78" i="6"/>
  <c r="M78" i="6"/>
  <c r="I78" i="6"/>
  <c r="E78" i="6" s="1"/>
  <c r="S77" i="6"/>
  <c r="M77" i="6"/>
  <c r="I77" i="6"/>
  <c r="E77" i="6" s="1"/>
  <c r="S76" i="6"/>
  <c r="M76" i="6"/>
  <c r="I76" i="6"/>
  <c r="E76" i="6" s="1"/>
  <c r="S75" i="6"/>
  <c r="M75" i="6"/>
  <c r="I75" i="6"/>
  <c r="E75" i="6" s="1"/>
  <c r="S74" i="6"/>
  <c r="M74" i="6"/>
  <c r="I74" i="6"/>
  <c r="E74" i="6" s="1"/>
  <c r="S73" i="6"/>
  <c r="M73" i="6"/>
  <c r="I73" i="6"/>
  <c r="E73" i="6" s="1"/>
  <c r="M72" i="6"/>
  <c r="I72" i="6"/>
  <c r="E72" i="6" s="1"/>
  <c r="S71" i="6"/>
  <c r="M71" i="6"/>
  <c r="I71" i="6"/>
  <c r="E71" i="6" s="1"/>
  <c r="S70" i="6"/>
  <c r="M70" i="6"/>
  <c r="I70" i="6"/>
  <c r="E70" i="6" s="1"/>
  <c r="S69" i="6"/>
  <c r="M69" i="6"/>
  <c r="I69" i="6"/>
  <c r="E69" i="6" s="1"/>
  <c r="S68" i="6"/>
  <c r="M68" i="6"/>
  <c r="I68" i="6"/>
  <c r="E68" i="6" s="1"/>
  <c r="S67" i="6"/>
  <c r="M67" i="6"/>
  <c r="I67" i="6"/>
  <c r="E67" i="6" s="1"/>
  <c r="S66" i="6"/>
  <c r="M66" i="6"/>
  <c r="I66" i="6"/>
  <c r="E66" i="6" s="1"/>
  <c r="S65" i="6"/>
  <c r="M65" i="6"/>
  <c r="I65" i="6"/>
  <c r="E65" i="6" s="1"/>
  <c r="S64" i="6"/>
  <c r="M64" i="6"/>
  <c r="I64" i="6"/>
  <c r="E64" i="6" s="1"/>
  <c r="S63" i="6"/>
  <c r="M63" i="6"/>
  <c r="I63" i="6"/>
  <c r="E63" i="6" s="1"/>
  <c r="S62" i="6"/>
  <c r="M62" i="6"/>
  <c r="I62" i="6"/>
  <c r="E62" i="6" s="1"/>
  <c r="S61" i="6"/>
  <c r="M61" i="6"/>
  <c r="I61" i="6"/>
  <c r="E61" i="6" s="1"/>
  <c r="S60" i="6"/>
  <c r="M60" i="6"/>
  <c r="I60" i="6"/>
  <c r="E60" i="6" s="1"/>
  <c r="S59" i="6"/>
  <c r="M59" i="6"/>
  <c r="I59" i="6"/>
  <c r="E59" i="6" s="1"/>
  <c r="S58" i="6"/>
  <c r="M58" i="6"/>
  <c r="I58" i="6"/>
  <c r="E58" i="6" s="1"/>
  <c r="S57" i="6"/>
  <c r="M57" i="6"/>
  <c r="I57" i="6"/>
  <c r="E57" i="6" s="1"/>
  <c r="S56" i="6"/>
  <c r="M56" i="6"/>
  <c r="I56" i="6"/>
  <c r="E56" i="6" s="1"/>
  <c r="S55" i="6"/>
  <c r="M55" i="6"/>
  <c r="I55" i="6"/>
  <c r="E55" i="6" s="1"/>
  <c r="S54" i="6"/>
  <c r="M54" i="6"/>
  <c r="I54" i="6"/>
  <c r="E54" i="6" s="1"/>
  <c r="S53" i="6"/>
  <c r="M53" i="6"/>
  <c r="I53" i="6"/>
  <c r="E53" i="6" s="1"/>
  <c r="S52" i="6"/>
  <c r="M52" i="6"/>
  <c r="I52" i="6"/>
  <c r="E52" i="6" s="1"/>
  <c r="S51" i="6"/>
  <c r="M51" i="6"/>
  <c r="I51" i="6"/>
  <c r="E51" i="6" s="1"/>
  <c r="S50" i="6"/>
  <c r="M50" i="6"/>
  <c r="I50" i="6"/>
  <c r="E50" i="6" s="1"/>
  <c r="S49" i="6"/>
  <c r="M49" i="6"/>
  <c r="I49" i="6"/>
  <c r="E49" i="6" s="1"/>
  <c r="S48" i="6"/>
  <c r="M48" i="6"/>
  <c r="I48" i="6"/>
  <c r="E48" i="6" s="1"/>
  <c r="S47" i="6"/>
  <c r="M47" i="6"/>
  <c r="I47" i="6"/>
  <c r="E47" i="6" s="1"/>
  <c r="S46" i="6"/>
  <c r="M46" i="6"/>
  <c r="I46" i="6"/>
  <c r="E46" i="6" s="1"/>
  <c r="S45" i="6"/>
  <c r="M45" i="6"/>
  <c r="I45" i="6"/>
  <c r="E45" i="6" s="1"/>
  <c r="S44" i="6"/>
  <c r="M44" i="6"/>
  <c r="I44" i="6"/>
  <c r="E44" i="6" s="1"/>
  <c r="S43" i="6"/>
  <c r="M43" i="6"/>
  <c r="I43" i="6"/>
  <c r="E43" i="6" s="1"/>
  <c r="S42" i="6"/>
  <c r="M42" i="6"/>
  <c r="I42" i="6"/>
  <c r="E42" i="6" s="1"/>
  <c r="S41" i="6"/>
  <c r="M41" i="6"/>
  <c r="I41" i="6"/>
  <c r="E41" i="6" s="1"/>
  <c r="S40" i="6"/>
  <c r="M40" i="6"/>
  <c r="I40" i="6"/>
  <c r="E40" i="6" s="1"/>
  <c r="S39" i="6"/>
  <c r="M39" i="6"/>
  <c r="I39" i="6"/>
  <c r="E39" i="6" s="1"/>
  <c r="S38" i="6"/>
  <c r="M38" i="6"/>
  <c r="I38" i="6"/>
  <c r="E38" i="6" s="1"/>
  <c r="S37" i="6"/>
  <c r="M37" i="6"/>
  <c r="I37" i="6"/>
  <c r="E37" i="6" s="1"/>
  <c r="S36" i="6"/>
  <c r="M36" i="6"/>
  <c r="I36" i="6"/>
  <c r="E36" i="6" s="1"/>
  <c r="S35" i="6"/>
  <c r="M35" i="6"/>
  <c r="I35" i="6"/>
  <c r="E35" i="6" s="1"/>
  <c r="S34" i="6"/>
  <c r="M34" i="6"/>
  <c r="I34" i="6"/>
  <c r="E34" i="6" s="1"/>
  <c r="S33" i="6"/>
  <c r="M33" i="6"/>
  <c r="I33" i="6"/>
  <c r="E33" i="6" s="1"/>
  <c r="S32" i="6"/>
  <c r="M32" i="6"/>
  <c r="I32" i="6"/>
  <c r="E32" i="6" s="1"/>
  <c r="S31" i="6"/>
  <c r="M31" i="6"/>
  <c r="I31" i="6"/>
  <c r="E31" i="6" s="1"/>
  <c r="S30" i="6"/>
  <c r="M30" i="6"/>
  <c r="I30" i="6"/>
  <c r="E30" i="6" s="1"/>
  <c r="S29" i="6"/>
  <c r="M29" i="6"/>
  <c r="I29" i="6"/>
  <c r="E29" i="6" s="1"/>
  <c r="S28" i="6"/>
  <c r="M28" i="6"/>
  <c r="I28" i="6"/>
  <c r="E28" i="6" s="1"/>
  <c r="S27" i="6"/>
  <c r="M27" i="6"/>
  <c r="I27" i="6"/>
  <c r="E27" i="6" s="1"/>
  <c r="S26" i="6"/>
  <c r="M26" i="6"/>
  <c r="I26" i="6"/>
  <c r="E26" i="6" s="1"/>
  <c r="S25" i="6"/>
  <c r="M25" i="6"/>
  <c r="I25" i="6"/>
  <c r="E25" i="6" s="1"/>
  <c r="S24" i="6"/>
  <c r="M24" i="6"/>
  <c r="I24" i="6"/>
  <c r="E24" i="6" s="1"/>
  <c r="S23" i="6"/>
  <c r="M23" i="6"/>
  <c r="I23" i="6"/>
  <c r="E23" i="6" s="1"/>
  <c r="S22" i="6"/>
  <c r="M22" i="6"/>
  <c r="I22" i="6"/>
  <c r="E22" i="6" s="1"/>
  <c r="S21" i="6"/>
  <c r="M21" i="6"/>
  <c r="I21" i="6"/>
  <c r="E21" i="6" s="1"/>
  <c r="S20" i="6"/>
  <c r="M20" i="6"/>
  <c r="I20" i="6"/>
  <c r="E20" i="6" s="1"/>
  <c r="S19" i="6"/>
  <c r="M19" i="6"/>
  <c r="I19" i="6"/>
  <c r="E19" i="6" s="1"/>
  <c r="S18" i="6"/>
  <c r="M18" i="6"/>
  <c r="I18" i="6"/>
  <c r="E18" i="6" s="1"/>
  <c r="S17" i="6"/>
  <c r="M17" i="6"/>
  <c r="I17" i="6"/>
  <c r="E17" i="6" s="1"/>
  <c r="S16" i="6"/>
  <c r="M16" i="6"/>
  <c r="I16" i="6"/>
  <c r="E16" i="6" s="1"/>
  <c r="S15" i="6"/>
  <c r="M15" i="6"/>
  <c r="I15" i="6"/>
  <c r="E15" i="6" s="1"/>
  <c r="S14" i="6"/>
  <c r="M14" i="6"/>
  <c r="I14" i="6"/>
  <c r="E14" i="6" s="1"/>
  <c r="S13" i="6"/>
  <c r="M13" i="6"/>
  <c r="I13" i="6"/>
  <c r="E13" i="6" s="1"/>
  <c r="S12" i="6"/>
  <c r="M12" i="6"/>
  <c r="I12" i="6"/>
  <c r="E12" i="6" s="1"/>
  <c r="S11" i="6"/>
  <c r="M11" i="6"/>
  <c r="I11" i="6"/>
  <c r="E11" i="6" s="1"/>
  <c r="S10" i="6"/>
  <c r="M10" i="6"/>
  <c r="I10" i="6"/>
  <c r="E10" i="6" s="1"/>
  <c r="S9" i="6"/>
  <c r="M9" i="6"/>
  <c r="I9" i="6"/>
  <c r="E9" i="6" s="1"/>
  <c r="S8" i="6"/>
  <c r="M8" i="6"/>
  <c r="I8" i="6"/>
  <c r="E8" i="6" s="1"/>
  <c r="C140" i="6" l="1"/>
  <c r="AB139" i="12"/>
  <c r="D72" i="6"/>
  <c r="C72" i="6" s="1"/>
  <c r="AH138" i="12"/>
  <c r="D137" i="6"/>
  <c r="C137" i="6" s="1"/>
  <c r="I155" i="6"/>
  <c r="I163" i="6" s="1"/>
  <c r="AH177" i="12"/>
  <c r="C172" i="6"/>
  <c r="E157" i="12"/>
  <c r="AB128" i="12"/>
  <c r="AB132" i="12"/>
  <c r="E65" i="12"/>
  <c r="D65" i="12" s="1"/>
  <c r="E123" i="12"/>
  <c r="D123" i="12" s="1"/>
  <c r="E53" i="12"/>
  <c r="D53" i="12" s="1"/>
  <c r="R164" i="12"/>
  <c r="E99" i="12"/>
  <c r="D99" i="12" s="1"/>
  <c r="E89" i="12"/>
  <c r="D89" i="12" s="1"/>
  <c r="E117" i="12"/>
  <c r="D117" i="12" s="1"/>
  <c r="AB134" i="12"/>
  <c r="AB126" i="12"/>
  <c r="E128" i="12"/>
  <c r="D128" i="12" s="1"/>
  <c r="E130" i="12"/>
  <c r="D130" i="12" s="1"/>
  <c r="AB130" i="12"/>
  <c r="E132" i="12"/>
  <c r="D132" i="12" s="1"/>
  <c r="E134" i="12"/>
  <c r="D134" i="12" s="1"/>
  <c r="E136" i="12"/>
  <c r="D136" i="12" s="1"/>
  <c r="AB136" i="12"/>
  <c r="E9" i="12"/>
  <c r="D9" i="12" s="1"/>
  <c r="AB9" i="12"/>
  <c r="E11" i="12"/>
  <c r="D11" i="12" s="1"/>
  <c r="AB11" i="12"/>
  <c r="E13" i="12"/>
  <c r="D13" i="12" s="1"/>
  <c r="AB13" i="12"/>
  <c r="E15" i="12"/>
  <c r="D15" i="12" s="1"/>
  <c r="AB15" i="12"/>
  <c r="E17" i="12"/>
  <c r="D17" i="12" s="1"/>
  <c r="AB17" i="12"/>
  <c r="E19" i="12"/>
  <c r="D19" i="12" s="1"/>
  <c r="AB19" i="12"/>
  <c r="E21" i="12"/>
  <c r="D21" i="12" s="1"/>
  <c r="AB21" i="12"/>
  <c r="E23" i="12"/>
  <c r="D23" i="12" s="1"/>
  <c r="AB23" i="12"/>
  <c r="E25" i="12"/>
  <c r="D25" i="12" s="1"/>
  <c r="AB25" i="12"/>
  <c r="E27" i="12"/>
  <c r="D27" i="12" s="1"/>
  <c r="AB27" i="12"/>
  <c r="E29" i="12"/>
  <c r="D29" i="12" s="1"/>
  <c r="AB29" i="12"/>
  <c r="E31" i="12"/>
  <c r="D31" i="12" s="1"/>
  <c r="G150" i="6"/>
  <c r="D11" i="6"/>
  <c r="C11" i="6" s="1"/>
  <c r="D15" i="6"/>
  <c r="C15" i="6" s="1"/>
  <c r="D19" i="6"/>
  <c r="C19" i="6" s="1"/>
  <c r="D23" i="6"/>
  <c r="C23" i="6" s="1"/>
  <c r="D27" i="6"/>
  <c r="C27" i="6" s="1"/>
  <c r="D31" i="6"/>
  <c r="C31" i="6" s="1"/>
  <c r="D35" i="6"/>
  <c r="C35" i="6" s="1"/>
  <c r="D43" i="6"/>
  <c r="C43" i="6" s="1"/>
  <c r="D119" i="6"/>
  <c r="C119" i="6" s="1"/>
  <c r="D131" i="6"/>
  <c r="C131" i="6" s="1"/>
  <c r="D105" i="6"/>
  <c r="C105" i="6" s="1"/>
  <c r="D10" i="6"/>
  <c r="C10" i="6" s="1"/>
  <c r="D14" i="6"/>
  <c r="C14" i="6" s="1"/>
  <c r="D18" i="6"/>
  <c r="C18" i="6" s="1"/>
  <c r="D22" i="6"/>
  <c r="C22" i="6" s="1"/>
  <c r="D26" i="6"/>
  <c r="C26" i="6" s="1"/>
  <c r="D30" i="6"/>
  <c r="C30" i="6" s="1"/>
  <c r="D34" i="6"/>
  <c r="C34" i="6" s="1"/>
  <c r="D38" i="6"/>
  <c r="C38" i="6" s="1"/>
  <c r="D42" i="6"/>
  <c r="C42" i="6" s="1"/>
  <c r="D70" i="6"/>
  <c r="C70" i="6" s="1"/>
  <c r="D82" i="6"/>
  <c r="C82" i="6" s="1"/>
  <c r="D94" i="6"/>
  <c r="C94" i="6" s="1"/>
  <c r="D102" i="6"/>
  <c r="C102" i="6" s="1"/>
  <c r="D106" i="6"/>
  <c r="C106" i="6" s="1"/>
  <c r="D110" i="6"/>
  <c r="C110" i="6" s="1"/>
  <c r="AB35" i="12"/>
  <c r="D138" i="6"/>
  <c r="C138" i="6" s="1"/>
  <c r="D139" i="6"/>
  <c r="C139" i="6" s="1"/>
  <c r="D157" i="6"/>
  <c r="C157" i="6" s="1"/>
  <c r="D125" i="6"/>
  <c r="C125" i="6" s="1"/>
  <c r="D129" i="6"/>
  <c r="C129" i="6" s="1"/>
  <c r="D133" i="6"/>
  <c r="C133" i="6" s="1"/>
  <c r="E10" i="12"/>
  <c r="D10" i="12" s="1"/>
  <c r="AB10" i="12"/>
  <c r="E12" i="12"/>
  <c r="D12" i="12" s="1"/>
  <c r="AB12" i="12"/>
  <c r="E14" i="12"/>
  <c r="D14" i="12" s="1"/>
  <c r="AB14" i="12"/>
  <c r="E16" i="12"/>
  <c r="D16" i="12" s="1"/>
  <c r="AB16" i="12"/>
  <c r="E18" i="12"/>
  <c r="D18" i="12" s="1"/>
  <c r="AB18" i="12"/>
  <c r="E20" i="12"/>
  <c r="D20" i="12" s="1"/>
  <c r="AB20" i="12"/>
  <c r="E22" i="12"/>
  <c r="D22" i="12" s="1"/>
  <c r="AB22" i="12"/>
  <c r="E24" i="12"/>
  <c r="D24" i="12" s="1"/>
  <c r="AB24" i="12"/>
  <c r="E26" i="12"/>
  <c r="D26" i="12" s="1"/>
  <c r="AB26" i="12"/>
  <c r="E28" i="12"/>
  <c r="D28" i="12" s="1"/>
  <c r="AB28" i="12"/>
  <c r="E30" i="12"/>
  <c r="D30" i="12" s="1"/>
  <c r="AB30" i="12"/>
  <c r="E32" i="12"/>
  <c r="D32" i="12" s="1"/>
  <c r="AB32" i="12"/>
  <c r="E34" i="12"/>
  <c r="D34" i="12" s="1"/>
  <c r="E110" i="12"/>
  <c r="D110" i="12" s="1"/>
  <c r="J151" i="12"/>
  <c r="F151" i="12" s="1"/>
  <c r="AB34" i="12"/>
  <c r="E36" i="12"/>
  <c r="D36" i="12" s="1"/>
  <c r="M162" i="12"/>
  <c r="AB36" i="12"/>
  <c r="AB31" i="12"/>
  <c r="AB67" i="12"/>
  <c r="E33" i="12"/>
  <c r="D33" i="12" s="1"/>
  <c r="AB59" i="12"/>
  <c r="AB73" i="12"/>
  <c r="D79" i="6"/>
  <c r="C79" i="6" s="1"/>
  <c r="D95" i="6"/>
  <c r="C95" i="6" s="1"/>
  <c r="D103" i="6"/>
  <c r="C103" i="6" s="1"/>
  <c r="D107" i="6"/>
  <c r="C107" i="6" s="1"/>
  <c r="D111" i="6"/>
  <c r="C111" i="6" s="1"/>
  <c r="D122" i="6"/>
  <c r="C122" i="6" s="1"/>
  <c r="D118" i="6"/>
  <c r="C118" i="6" s="1"/>
  <c r="D121" i="6"/>
  <c r="C121" i="6" s="1"/>
  <c r="I150" i="6"/>
  <c r="D164" i="6"/>
  <c r="C164" i="6" s="1"/>
  <c r="D8" i="6"/>
  <c r="C8" i="6" s="1"/>
  <c r="D12" i="6"/>
  <c r="C12" i="6" s="1"/>
  <c r="D16" i="6"/>
  <c r="C16" i="6" s="1"/>
  <c r="D20" i="6"/>
  <c r="C20" i="6" s="1"/>
  <c r="D24" i="6"/>
  <c r="C24" i="6" s="1"/>
  <c r="D28" i="6"/>
  <c r="C28" i="6" s="1"/>
  <c r="D32" i="6"/>
  <c r="C32" i="6" s="1"/>
  <c r="D36" i="6"/>
  <c r="C36" i="6" s="1"/>
  <c r="D40" i="6"/>
  <c r="C40" i="6" s="1"/>
  <c r="D44" i="6"/>
  <c r="C44" i="6" s="1"/>
  <c r="D64" i="6"/>
  <c r="C64" i="6" s="1"/>
  <c r="D80" i="6"/>
  <c r="C80" i="6" s="1"/>
  <c r="D84" i="6"/>
  <c r="C84" i="6" s="1"/>
  <c r="D96" i="6"/>
  <c r="C96" i="6" s="1"/>
  <c r="D112" i="6"/>
  <c r="C112" i="6" s="1"/>
  <c r="D113" i="6"/>
  <c r="C113" i="6" s="1"/>
  <c r="D39" i="6"/>
  <c r="C39" i="6" s="1"/>
  <c r="D55" i="6"/>
  <c r="C55" i="6" s="1"/>
  <c r="D132" i="6"/>
  <c r="C132" i="6" s="1"/>
  <c r="D161" i="6"/>
  <c r="C161" i="6" s="1"/>
  <c r="D86" i="6"/>
  <c r="C86" i="6" s="1"/>
  <c r="D87" i="6"/>
  <c r="C87" i="6" s="1"/>
  <c r="D88" i="6"/>
  <c r="C88" i="6" s="1"/>
  <c r="D89" i="6"/>
  <c r="C89" i="6" s="1"/>
  <c r="D91" i="6"/>
  <c r="C91" i="6" s="1"/>
  <c r="D98" i="6"/>
  <c r="C98" i="6" s="1"/>
  <c r="D99" i="6"/>
  <c r="C99" i="6" s="1"/>
  <c r="D100" i="6"/>
  <c r="C100" i="6" s="1"/>
  <c r="D101" i="6"/>
  <c r="C101" i="6" s="1"/>
  <c r="D114" i="6"/>
  <c r="C114" i="6" s="1"/>
  <c r="D115" i="6"/>
  <c r="C115" i="6" s="1"/>
  <c r="D116" i="6"/>
  <c r="C116" i="6" s="1"/>
  <c r="D117" i="6"/>
  <c r="C117" i="6" s="1"/>
  <c r="D127" i="6"/>
  <c r="C127" i="6" s="1"/>
  <c r="T150" i="6"/>
  <c r="E148" i="6"/>
  <c r="D148" i="6" s="1"/>
  <c r="C148" i="6" s="1"/>
  <c r="D9" i="6"/>
  <c r="C9" i="6" s="1"/>
  <c r="D13" i="6"/>
  <c r="C13" i="6" s="1"/>
  <c r="D17" i="6"/>
  <c r="C17" i="6" s="1"/>
  <c r="D21" i="6"/>
  <c r="C21" i="6" s="1"/>
  <c r="D25" i="6"/>
  <c r="C25" i="6" s="1"/>
  <c r="D29" i="6"/>
  <c r="C29" i="6" s="1"/>
  <c r="D33" i="6"/>
  <c r="C33" i="6" s="1"/>
  <c r="D37" i="6"/>
  <c r="C37" i="6" s="1"/>
  <c r="D41" i="6"/>
  <c r="C41" i="6" s="1"/>
  <c r="D45" i="6"/>
  <c r="C45" i="6" s="1"/>
  <c r="D126" i="6"/>
  <c r="C126" i="6" s="1"/>
  <c r="D130" i="6"/>
  <c r="C130" i="6" s="1"/>
  <c r="D54" i="6"/>
  <c r="C54" i="6" s="1"/>
  <c r="D69" i="6"/>
  <c r="C69" i="6" s="1"/>
  <c r="D73" i="6"/>
  <c r="C73" i="6" s="1"/>
  <c r="D81" i="6"/>
  <c r="C81" i="6" s="1"/>
  <c r="D85" i="6"/>
  <c r="C85" i="6" s="1"/>
  <c r="D97" i="6"/>
  <c r="C97" i="6" s="1"/>
  <c r="D109" i="6"/>
  <c r="C109" i="6" s="1"/>
  <c r="D134" i="6"/>
  <c r="C134" i="6" s="1"/>
  <c r="D158" i="6"/>
  <c r="C158" i="6" s="1"/>
  <c r="D162" i="6"/>
  <c r="C162" i="6" s="1"/>
  <c r="D152" i="6"/>
  <c r="C152" i="6" s="1"/>
  <c r="D156" i="6"/>
  <c r="C156" i="6" s="1"/>
  <c r="D165" i="6"/>
  <c r="C165" i="6" s="1"/>
  <c r="E155" i="12"/>
  <c r="D155" i="12" s="1"/>
  <c r="AB33" i="12"/>
  <c r="E149" i="12"/>
  <c r="D149" i="12" s="1"/>
  <c r="K151" i="12"/>
  <c r="E156" i="12"/>
  <c r="D156" i="12" s="1"/>
  <c r="E158" i="12"/>
  <c r="D158" i="12" s="1"/>
  <c r="E146" i="12"/>
  <c r="D146" i="12" s="1"/>
  <c r="E142" i="12"/>
  <c r="D142" i="12" s="1"/>
  <c r="E35" i="12"/>
  <c r="D35" i="12" s="1"/>
  <c r="E37" i="12"/>
  <c r="D37" i="12" s="1"/>
  <c r="AB37" i="12"/>
  <c r="E39" i="12"/>
  <c r="D39" i="12" s="1"/>
  <c r="AB39" i="12"/>
  <c r="E41" i="12"/>
  <c r="D41" i="12" s="1"/>
  <c r="E49" i="12"/>
  <c r="D49" i="12" s="1"/>
  <c r="AB49" i="12"/>
  <c r="E51" i="12"/>
  <c r="D51" i="12" s="1"/>
  <c r="AB51" i="12"/>
  <c r="AB53" i="12"/>
  <c r="E55" i="12"/>
  <c r="D55" i="12" s="1"/>
  <c r="AB55" i="12"/>
  <c r="E57" i="12"/>
  <c r="D57" i="12" s="1"/>
  <c r="AB57" i="12"/>
  <c r="E59" i="12"/>
  <c r="D59" i="12" s="1"/>
  <c r="E61" i="12"/>
  <c r="D61" i="12" s="1"/>
  <c r="AB61" i="12"/>
  <c r="E63" i="12"/>
  <c r="D63" i="12" s="1"/>
  <c r="AB63" i="12"/>
  <c r="AB65" i="12"/>
  <c r="E67" i="12"/>
  <c r="D67" i="12" s="1"/>
  <c r="E69" i="12"/>
  <c r="D69" i="12" s="1"/>
  <c r="AB69" i="12"/>
  <c r="E71" i="12"/>
  <c r="D71" i="12" s="1"/>
  <c r="AB71" i="12"/>
  <c r="E73" i="12"/>
  <c r="D73" i="12" s="1"/>
  <c r="E75" i="12"/>
  <c r="D75" i="12" s="1"/>
  <c r="AB75" i="12"/>
  <c r="E77" i="12"/>
  <c r="D77" i="12" s="1"/>
  <c r="AB77" i="12"/>
  <c r="E79" i="12"/>
  <c r="D79" i="12" s="1"/>
  <c r="AB79" i="12"/>
  <c r="E81" i="12"/>
  <c r="D81" i="12" s="1"/>
  <c r="AB81" i="12"/>
  <c r="E83" i="12"/>
  <c r="D83" i="12" s="1"/>
  <c r="AB83" i="12"/>
  <c r="E85" i="12"/>
  <c r="D85" i="12" s="1"/>
  <c r="AB85" i="12"/>
  <c r="E87" i="12"/>
  <c r="D87" i="12" s="1"/>
  <c r="AB87" i="12"/>
  <c r="AB89" i="12"/>
  <c r="E91" i="12"/>
  <c r="D91" i="12" s="1"/>
  <c r="AB91" i="12"/>
  <c r="E93" i="12"/>
  <c r="D93" i="12" s="1"/>
  <c r="AB93" i="12"/>
  <c r="E95" i="12"/>
  <c r="D95" i="12" s="1"/>
  <c r="AB95" i="12"/>
  <c r="E97" i="12"/>
  <c r="D97" i="12" s="1"/>
  <c r="AB97" i="12"/>
  <c r="AB99" i="12"/>
  <c r="E101" i="12"/>
  <c r="D101" i="12" s="1"/>
  <c r="AB101" i="12"/>
  <c r="E103" i="12"/>
  <c r="D103" i="12" s="1"/>
  <c r="AB103" i="12"/>
  <c r="E105" i="12"/>
  <c r="D105" i="12" s="1"/>
  <c r="AB105" i="12"/>
  <c r="E107" i="12"/>
  <c r="D107" i="12" s="1"/>
  <c r="AB107" i="12"/>
  <c r="E109" i="12"/>
  <c r="D109" i="12" s="1"/>
  <c r="AB109" i="12"/>
  <c r="E111" i="12"/>
  <c r="D111" i="12" s="1"/>
  <c r="AB111" i="12"/>
  <c r="E113" i="12"/>
  <c r="D113" i="12" s="1"/>
  <c r="AB113" i="12"/>
  <c r="E115" i="12"/>
  <c r="D115" i="12" s="1"/>
  <c r="AB115" i="12"/>
  <c r="AB117" i="12"/>
  <c r="E119" i="12"/>
  <c r="D119" i="12" s="1"/>
  <c r="AB119" i="12"/>
  <c r="E121" i="12"/>
  <c r="D121" i="12" s="1"/>
  <c r="AB121" i="12"/>
  <c r="AB123" i="12"/>
  <c r="E125" i="12"/>
  <c r="D125" i="12" s="1"/>
  <c r="AB125" i="12"/>
  <c r="AB154" i="12"/>
  <c r="E161" i="12"/>
  <c r="D161" i="12" s="1"/>
  <c r="E38" i="12"/>
  <c r="D38" i="12" s="1"/>
  <c r="AB38" i="12"/>
  <c r="E40" i="12"/>
  <c r="D40" i="12" s="1"/>
  <c r="AB40" i="12"/>
  <c r="E42" i="12"/>
  <c r="D42" i="12" s="1"/>
  <c r="AB42" i="12"/>
  <c r="E44" i="12"/>
  <c r="D44" i="12" s="1"/>
  <c r="AB44" i="12"/>
  <c r="E46" i="12"/>
  <c r="D46" i="12" s="1"/>
  <c r="AB46" i="12"/>
  <c r="E48" i="12"/>
  <c r="D48" i="12" s="1"/>
  <c r="AB48" i="12"/>
  <c r="E50" i="12"/>
  <c r="D50" i="12" s="1"/>
  <c r="AB50" i="12"/>
  <c r="E52" i="12"/>
  <c r="D52" i="12" s="1"/>
  <c r="AB52" i="12"/>
  <c r="E54" i="12"/>
  <c r="D54" i="12" s="1"/>
  <c r="AB54" i="12"/>
  <c r="E56" i="12"/>
  <c r="D56" i="12" s="1"/>
  <c r="AB56" i="12"/>
  <c r="E58" i="12"/>
  <c r="D58" i="12" s="1"/>
  <c r="AB58" i="12"/>
  <c r="E60" i="12"/>
  <c r="D60" i="12" s="1"/>
  <c r="AB60" i="12"/>
  <c r="E62" i="12"/>
  <c r="D62" i="12" s="1"/>
  <c r="AB62" i="12"/>
  <c r="E64" i="12"/>
  <c r="D64" i="12" s="1"/>
  <c r="AB64" i="12"/>
  <c r="E66" i="12"/>
  <c r="D66" i="12" s="1"/>
  <c r="AB66" i="12"/>
  <c r="E68" i="12"/>
  <c r="D68" i="12" s="1"/>
  <c r="AB68" i="12"/>
  <c r="E70" i="12"/>
  <c r="D70" i="12" s="1"/>
  <c r="AB70" i="12"/>
  <c r="E72" i="12"/>
  <c r="D72" i="12" s="1"/>
  <c r="AB72" i="12"/>
  <c r="E74" i="12"/>
  <c r="D74" i="12" s="1"/>
  <c r="AB74" i="12"/>
  <c r="E76" i="12"/>
  <c r="D76" i="12" s="1"/>
  <c r="AB76" i="12"/>
  <c r="E78" i="12"/>
  <c r="D78" i="12" s="1"/>
  <c r="AB78" i="12"/>
  <c r="E80" i="12"/>
  <c r="D80" i="12" s="1"/>
  <c r="AB80" i="12"/>
  <c r="E82" i="12"/>
  <c r="D82" i="12" s="1"/>
  <c r="AB82" i="12"/>
  <c r="E84" i="12"/>
  <c r="D84" i="12" s="1"/>
  <c r="AB84" i="12"/>
  <c r="E86" i="12"/>
  <c r="D86" i="12" s="1"/>
  <c r="AB86" i="12"/>
  <c r="E88" i="12"/>
  <c r="D88" i="12" s="1"/>
  <c r="AB88" i="12"/>
  <c r="AB90" i="12"/>
  <c r="E92" i="12"/>
  <c r="D92" i="12" s="1"/>
  <c r="AB92" i="12"/>
  <c r="E94" i="12"/>
  <c r="D94" i="12" s="1"/>
  <c r="AB94" i="12"/>
  <c r="E96" i="12"/>
  <c r="D96" i="12" s="1"/>
  <c r="AB96" i="12"/>
  <c r="E98" i="12"/>
  <c r="D98" i="12" s="1"/>
  <c r="AB98" i="12"/>
  <c r="E100" i="12"/>
  <c r="D100" i="12" s="1"/>
  <c r="AB100" i="12"/>
  <c r="E102" i="12"/>
  <c r="D102" i="12" s="1"/>
  <c r="AB102" i="12"/>
  <c r="E104" i="12"/>
  <c r="D104" i="12" s="1"/>
  <c r="AB104" i="12"/>
  <c r="E106" i="12"/>
  <c r="D106" i="12" s="1"/>
  <c r="AB106" i="12"/>
  <c r="E108" i="12"/>
  <c r="D108" i="12" s="1"/>
  <c r="AB108" i="12"/>
  <c r="AB110" i="12"/>
  <c r="E112" i="12"/>
  <c r="D112" i="12" s="1"/>
  <c r="AB112" i="12"/>
  <c r="E114" i="12"/>
  <c r="D114" i="12" s="1"/>
  <c r="AB114" i="12"/>
  <c r="E116" i="12"/>
  <c r="D116" i="12" s="1"/>
  <c r="AB116" i="12"/>
  <c r="E118" i="12"/>
  <c r="D118" i="12" s="1"/>
  <c r="AB118" i="12"/>
  <c r="E124" i="12"/>
  <c r="D124" i="12" s="1"/>
  <c r="E126" i="12"/>
  <c r="D126" i="12" s="1"/>
  <c r="AB142" i="12"/>
  <c r="AB146" i="12"/>
  <c r="E148" i="12"/>
  <c r="D148" i="12" s="1"/>
  <c r="AB166" i="12"/>
  <c r="K163" i="6"/>
  <c r="E149" i="6"/>
  <c r="D149" i="6" s="1"/>
  <c r="C149" i="6" s="1"/>
  <c r="D147" i="6"/>
  <c r="C147" i="6" s="1"/>
  <c r="D141" i="6"/>
  <c r="C141" i="6" s="1"/>
  <c r="D159" i="6"/>
  <c r="D46" i="6"/>
  <c r="C46" i="6" s="1"/>
  <c r="D47" i="6"/>
  <c r="C47" i="6" s="1"/>
  <c r="D48" i="6"/>
  <c r="C48" i="6" s="1"/>
  <c r="D49" i="6"/>
  <c r="C49" i="6" s="1"/>
  <c r="D50" i="6"/>
  <c r="C50" i="6" s="1"/>
  <c r="D51" i="6"/>
  <c r="C51" i="6" s="1"/>
  <c r="D52" i="6"/>
  <c r="C52" i="6" s="1"/>
  <c r="D53" i="6"/>
  <c r="C53" i="6" s="1"/>
  <c r="D56" i="6"/>
  <c r="C56" i="6" s="1"/>
  <c r="D57" i="6"/>
  <c r="C57" i="6" s="1"/>
  <c r="D59" i="6"/>
  <c r="C59" i="6" s="1"/>
  <c r="D61" i="6"/>
  <c r="C61" i="6" s="1"/>
  <c r="D63" i="6"/>
  <c r="C63" i="6" s="1"/>
  <c r="D66" i="6"/>
  <c r="C66" i="6" s="1"/>
  <c r="D68" i="6"/>
  <c r="C68" i="6" s="1"/>
  <c r="D71" i="6"/>
  <c r="C71" i="6" s="1"/>
  <c r="D83" i="6"/>
  <c r="C83" i="6" s="1"/>
  <c r="F150" i="6"/>
  <c r="D146" i="6"/>
  <c r="C146" i="6" s="1"/>
  <c r="N150" i="6"/>
  <c r="D160" i="6"/>
  <c r="C160" i="6" s="1"/>
  <c r="S176" i="6"/>
  <c r="M176" i="6"/>
  <c r="AB41" i="12"/>
  <c r="E43" i="12"/>
  <c r="D43" i="12" s="1"/>
  <c r="AB43" i="12"/>
  <c r="E45" i="12"/>
  <c r="D45" i="12" s="1"/>
  <c r="AB45" i="12"/>
  <c r="E47" i="12"/>
  <c r="D47" i="12" s="1"/>
  <c r="AB47" i="12"/>
  <c r="AB155" i="12"/>
  <c r="AB158" i="12"/>
  <c r="AB159" i="12"/>
  <c r="E167" i="12"/>
  <c r="D167" i="12" s="1"/>
  <c r="AI151" i="12"/>
  <c r="F150" i="12"/>
  <c r="E150" i="12" s="1"/>
  <c r="D150" i="12" s="1"/>
  <c r="AB152" i="12"/>
  <c r="E159" i="12"/>
  <c r="D159" i="12" s="1"/>
  <c r="E165" i="12"/>
  <c r="D165" i="12" s="1"/>
  <c r="C165" i="12" s="1"/>
  <c r="AB129" i="12"/>
  <c r="AB133" i="12"/>
  <c r="E135" i="12"/>
  <c r="D135" i="12" s="1"/>
  <c r="AH147" i="12"/>
  <c r="AB147" i="12" s="1"/>
  <c r="AB157" i="12"/>
  <c r="AB153" i="12"/>
  <c r="E153" i="12"/>
  <c r="D153" i="12" s="1"/>
  <c r="F160" i="12"/>
  <c r="E160" i="12" s="1"/>
  <c r="D160" i="12" s="1"/>
  <c r="AB167" i="12"/>
  <c r="AB145" i="12"/>
  <c r="AB163" i="12"/>
  <c r="E166" i="12"/>
  <c r="D166" i="12" s="1"/>
  <c r="E163" i="12"/>
  <c r="D163" i="12" s="1"/>
  <c r="F162" i="12"/>
  <c r="D135" i="6"/>
  <c r="C135" i="6" s="1"/>
  <c r="D74" i="6"/>
  <c r="C74" i="6" s="1"/>
  <c r="D75" i="6"/>
  <c r="C75" i="6" s="1"/>
  <c r="D76" i="6"/>
  <c r="C76" i="6" s="1"/>
  <c r="D77" i="6"/>
  <c r="C77" i="6" s="1"/>
  <c r="M163" i="6"/>
  <c r="S159" i="6"/>
  <c r="E154" i="6"/>
  <c r="D154" i="6" s="1"/>
  <c r="C154" i="6" s="1"/>
  <c r="D58" i="6"/>
  <c r="C58" i="6" s="1"/>
  <c r="D60" i="6"/>
  <c r="C60" i="6" s="1"/>
  <c r="D62" i="6"/>
  <c r="C62" i="6" s="1"/>
  <c r="D65" i="6"/>
  <c r="C65" i="6" s="1"/>
  <c r="D67" i="6"/>
  <c r="C67" i="6" s="1"/>
  <c r="D90" i="6"/>
  <c r="C90" i="6" s="1"/>
  <c r="D92" i="6"/>
  <c r="C92" i="6" s="1"/>
  <c r="D93" i="6"/>
  <c r="C93" i="6" s="1"/>
  <c r="D104" i="6"/>
  <c r="C104" i="6" s="1"/>
  <c r="D108" i="6"/>
  <c r="C108" i="6" s="1"/>
  <c r="D136" i="6"/>
  <c r="C136" i="6" s="1"/>
  <c r="D142" i="6"/>
  <c r="C142" i="6" s="1"/>
  <c r="D145" i="6"/>
  <c r="C145" i="6" s="1"/>
  <c r="F163" i="6"/>
  <c r="E153" i="6"/>
  <c r="D153" i="6" s="1"/>
  <c r="C153" i="6" s="1"/>
  <c r="D78" i="6"/>
  <c r="C78" i="6" s="1"/>
  <c r="D120" i="6"/>
  <c r="C120" i="6" s="1"/>
  <c r="D123" i="6"/>
  <c r="C123" i="6" s="1"/>
  <c r="D128" i="6"/>
  <c r="C128" i="6" s="1"/>
  <c r="R150" i="6"/>
  <c r="D169" i="6"/>
  <c r="C169" i="6" s="1"/>
  <c r="D170" i="12"/>
  <c r="C170" i="12" s="1"/>
  <c r="AB140" i="12"/>
  <c r="AB144" i="12"/>
  <c r="AB143" i="12"/>
  <c r="AB137" i="12"/>
  <c r="M138" i="12"/>
  <c r="E144" i="12"/>
  <c r="D144" i="12" s="1"/>
  <c r="E147" i="12"/>
  <c r="D147" i="12" s="1"/>
  <c r="C147" i="12" s="1"/>
  <c r="AB150" i="12"/>
  <c r="E152" i="12"/>
  <c r="D152" i="12" s="1"/>
  <c r="E120" i="12"/>
  <c r="D120" i="12" s="1"/>
  <c r="AB120" i="12"/>
  <c r="E122" i="12"/>
  <c r="D122" i="12" s="1"/>
  <c r="AB122" i="12"/>
  <c r="AB124" i="12"/>
  <c r="E140" i="12"/>
  <c r="D140" i="12" s="1"/>
  <c r="S150" i="6"/>
  <c r="E151" i="6"/>
  <c r="D151" i="6" s="1"/>
  <c r="C151" i="6" s="1"/>
  <c r="D144" i="6"/>
  <c r="C144" i="6" s="1"/>
  <c r="D143" i="6"/>
  <c r="C143" i="6" s="1"/>
  <c r="M164" i="12"/>
  <c r="AB148" i="12"/>
  <c r="E145" i="12"/>
  <c r="D145" i="12" s="1"/>
  <c r="E141" i="12"/>
  <c r="D141" i="12" s="1"/>
  <c r="F138" i="12"/>
  <c r="S138" i="12"/>
  <c r="AB160" i="12"/>
  <c r="E90" i="12"/>
  <c r="D90" i="12" s="1"/>
  <c r="E127" i="12"/>
  <c r="D127" i="12" s="1"/>
  <c r="E129" i="12"/>
  <c r="D129" i="12" s="1"/>
  <c r="E131" i="12"/>
  <c r="D131" i="12" s="1"/>
  <c r="AB131" i="12"/>
  <c r="E133" i="12"/>
  <c r="D133" i="12" s="1"/>
  <c r="AB135" i="12"/>
  <c r="E137" i="12"/>
  <c r="D137" i="12" s="1"/>
  <c r="AB149" i="12"/>
  <c r="E143" i="12"/>
  <c r="D143" i="12" s="1"/>
  <c r="S151" i="12"/>
  <c r="K162" i="12"/>
  <c r="AB161" i="12"/>
  <c r="F139" i="12"/>
  <c r="E139" i="12" s="1"/>
  <c r="D139" i="12" s="1"/>
  <c r="C139" i="12" s="1"/>
  <c r="AC138" i="12"/>
  <c r="AB127" i="12"/>
  <c r="AC151" i="12"/>
  <c r="K138" i="12"/>
  <c r="E154" i="12"/>
  <c r="D154" i="12" s="1"/>
  <c r="Q164" i="12"/>
  <c r="K164" i="12" s="1"/>
  <c r="AB141" i="12"/>
  <c r="AB156" i="12"/>
  <c r="AH162" i="12"/>
  <c r="AH164" i="12" s="1"/>
  <c r="W164" i="12"/>
  <c r="S164" i="12" s="1"/>
  <c r="F164" i="12"/>
  <c r="AC162" i="12"/>
  <c r="AC164" i="12" s="1"/>
  <c r="U163" i="6"/>
  <c r="S157" i="12"/>
  <c r="D157" i="12" s="1"/>
  <c r="AI164" i="12"/>
  <c r="S162" i="12"/>
  <c r="C73" i="12" l="1"/>
  <c r="C67" i="12"/>
  <c r="C152" i="12"/>
  <c r="C166" i="12"/>
  <c r="C154" i="12"/>
  <c r="C84" i="12"/>
  <c r="C72" i="12"/>
  <c r="C60" i="12"/>
  <c r="C137" i="12"/>
  <c r="C157" i="12"/>
  <c r="C116" i="12"/>
  <c r="C78" i="12"/>
  <c r="C66" i="12"/>
  <c r="C107" i="12"/>
  <c r="C81" i="12"/>
  <c r="AH151" i="12"/>
  <c r="E155" i="6"/>
  <c r="D155" i="6" s="1"/>
  <c r="C155" i="6" s="1"/>
  <c r="C82" i="12"/>
  <c r="C118" i="12"/>
  <c r="C86" i="12"/>
  <c r="C112" i="12"/>
  <c r="C135" i="12"/>
  <c r="C125" i="12"/>
  <c r="C85" i="12"/>
  <c r="C128" i="12"/>
  <c r="C70" i="12"/>
  <c r="C114" i="12"/>
  <c r="C76" i="12"/>
  <c r="C64" i="12"/>
  <c r="C65" i="12"/>
  <c r="C133" i="12"/>
  <c r="C141" i="12"/>
  <c r="C74" i="12"/>
  <c r="C62" i="12"/>
  <c r="C115" i="12"/>
  <c r="C113" i="12"/>
  <c r="C101" i="12"/>
  <c r="C87" i="12"/>
  <c r="C75" i="12"/>
  <c r="C136" i="12"/>
  <c r="C143" i="12"/>
  <c r="C111" i="12"/>
  <c r="C131" i="12"/>
  <c r="C127" i="12"/>
  <c r="C140" i="12"/>
  <c r="C158" i="12"/>
  <c r="C105" i="12"/>
  <c r="C79" i="12"/>
  <c r="C153" i="12"/>
  <c r="C132" i="12"/>
  <c r="C80" i="12"/>
  <c r="C68" i="12"/>
  <c r="C109" i="12"/>
  <c r="C83" i="12"/>
  <c r="C163" i="12"/>
  <c r="C102" i="12"/>
  <c r="C119" i="12"/>
  <c r="C93" i="12"/>
  <c r="C156" i="12"/>
  <c r="C117" i="12"/>
  <c r="C122" i="12"/>
  <c r="C100" i="12"/>
  <c r="C91" i="12"/>
  <c r="C63" i="12"/>
  <c r="C149" i="12"/>
  <c r="C89" i="12"/>
  <c r="C148" i="12"/>
  <c r="C103" i="12"/>
  <c r="C77" i="12"/>
  <c r="C145" i="12"/>
  <c r="C120" i="12"/>
  <c r="C159" i="12"/>
  <c r="C98" i="12"/>
  <c r="C161" i="12"/>
  <c r="C61" i="12"/>
  <c r="C155" i="12"/>
  <c r="C110" i="12"/>
  <c r="C129" i="12"/>
  <c r="C160" i="12"/>
  <c r="C150" i="12"/>
  <c r="C126" i="12"/>
  <c r="C108" i="12"/>
  <c r="C96" i="12"/>
  <c r="C134" i="12"/>
  <c r="C123" i="12"/>
  <c r="C124" i="12"/>
  <c r="C90" i="12"/>
  <c r="C144" i="12"/>
  <c r="C167" i="12"/>
  <c r="C106" i="12"/>
  <c r="C94" i="12"/>
  <c r="C97" i="12"/>
  <c r="C71" i="12"/>
  <c r="C142" i="12"/>
  <c r="C130" i="12"/>
  <c r="C104" i="12"/>
  <c r="C92" i="12"/>
  <c r="C121" i="12"/>
  <c r="C95" i="12"/>
  <c r="C69" i="12"/>
  <c r="C146" i="12"/>
  <c r="C159" i="6"/>
  <c r="C25" i="12"/>
  <c r="C57" i="12"/>
  <c r="C9" i="12"/>
  <c r="C21" i="12"/>
  <c r="C17" i="12"/>
  <c r="C31" i="12"/>
  <c r="C13" i="12"/>
  <c r="E150" i="6"/>
  <c r="C29" i="12"/>
  <c r="C35" i="12"/>
  <c r="E151" i="12"/>
  <c r="D151" i="12" s="1"/>
  <c r="C59" i="12"/>
  <c r="C26" i="12"/>
  <c r="C14" i="12"/>
  <c r="C27" i="12"/>
  <c r="C11" i="12"/>
  <c r="C15" i="12"/>
  <c r="C19" i="12"/>
  <c r="C23" i="12"/>
  <c r="C28" i="12"/>
  <c r="C30" i="12"/>
  <c r="C22" i="12"/>
  <c r="C18" i="12"/>
  <c r="C42" i="12"/>
  <c r="C32" i="12"/>
  <c r="C24" i="12"/>
  <c r="C20" i="12"/>
  <c r="C16" i="12"/>
  <c r="C12" i="12"/>
  <c r="C34" i="12"/>
  <c r="AB177" i="12"/>
  <c r="C177" i="12" s="1"/>
  <c r="C10" i="12"/>
  <c r="C41" i="12"/>
  <c r="C36" i="12"/>
  <c r="C37" i="12"/>
  <c r="C53" i="12"/>
  <c r="C33" i="12"/>
  <c r="C56" i="12"/>
  <c r="C52" i="12"/>
  <c r="C48" i="12"/>
  <c r="C44" i="12"/>
  <c r="C40" i="12"/>
  <c r="E162" i="12"/>
  <c r="D162" i="12" s="1"/>
  <c r="C51" i="12"/>
  <c r="C43" i="12"/>
  <c r="C55" i="12"/>
  <c r="C39" i="12"/>
  <c r="C47" i="12"/>
  <c r="C49" i="12"/>
  <c r="C58" i="12"/>
  <c r="C54" i="12"/>
  <c r="C50" i="12"/>
  <c r="C46" i="12"/>
  <c r="C38" i="12"/>
  <c r="C45" i="12"/>
  <c r="S163" i="6"/>
  <c r="M150" i="6"/>
  <c r="E138" i="12"/>
  <c r="D138" i="12" s="1"/>
  <c r="AB138" i="12"/>
  <c r="AB151" i="12"/>
  <c r="AB162" i="12"/>
  <c r="AB164" i="12" s="1"/>
  <c r="E164" i="12"/>
  <c r="D164" i="12" s="1"/>
  <c r="C151" i="12" l="1"/>
  <c r="C138" i="12"/>
  <c r="E163" i="6"/>
  <c r="C164" i="12"/>
  <c r="C162" i="12"/>
  <c r="D150" i="6"/>
  <c r="C150" i="6" s="1"/>
  <c r="D167" i="6"/>
  <c r="C167" i="6" s="1"/>
  <c r="D163" i="6" l="1"/>
  <c r="C163" i="6" s="1"/>
  <c r="M177" i="12"/>
  <c r="K175" i="12"/>
  <c r="E175" i="12" s="1"/>
  <c r="D175" i="12" s="1"/>
  <c r="C175" i="12" s="1"/>
  <c r="K176" i="12"/>
  <c r="E174" i="12"/>
  <c r="D174" i="12" s="1"/>
  <c r="C174" i="12" s="1"/>
  <c r="E171" i="12"/>
  <c r="D171" i="12" s="1"/>
  <c r="C171" i="12" s="1"/>
  <c r="K172" i="12"/>
  <c r="E172" i="12" s="1"/>
  <c r="D172" i="12" s="1"/>
  <c r="C172" i="12" s="1"/>
  <c r="E173" i="12"/>
  <c r="D173" i="12" s="1"/>
  <c r="C173" i="12" s="1"/>
  <c r="E176" i="12" l="1"/>
  <c r="D176" i="12" s="1"/>
  <c r="C176" i="12" s="1"/>
  <c r="E175" i="6"/>
  <c r="D175" i="6" s="1"/>
  <c r="C175" i="6" s="1"/>
  <c r="F176" i="6"/>
  <c r="E176" i="6" l="1"/>
  <c r="S182" i="12"/>
  <c r="D182" i="12" s="1"/>
  <c r="C182" i="12" s="1"/>
  <c r="T190" i="12"/>
  <c r="S190" i="12" s="1"/>
  <c r="D176" i="6" l="1"/>
  <c r="C176" i="6" s="1"/>
  <c r="D189" i="6"/>
  <c r="D190" i="12" l="1"/>
  <c r="C190" i="12" s="1"/>
  <c r="T189" i="6"/>
  <c r="S188" i="6"/>
  <c r="C188" i="6" s="1"/>
  <c r="S189" i="6" l="1"/>
  <c r="C189" i="6" s="1"/>
  <c r="G202" i="6" l="1"/>
  <c r="D200" i="6"/>
  <c r="C200" i="6" s="1"/>
  <c r="E202" i="6" l="1"/>
  <c r="D202" i="6" s="1"/>
  <c r="C202" i="6" s="1"/>
  <c r="D203" i="6"/>
  <c r="C203" i="6" s="1"/>
  <c r="J215" i="6" l="1"/>
  <c r="K210" i="6"/>
  <c r="K215" i="6" s="1"/>
  <c r="C88" i="12"/>
  <c r="C99" i="12"/>
  <c r="D214" i="6"/>
  <c r="C214" i="6" s="1"/>
  <c r="D215" i="6" l="1"/>
  <c r="E215" i="6"/>
  <c r="C215" i="6" l="1"/>
  <c r="G255" i="12"/>
  <c r="F254" i="12"/>
  <c r="F255" i="12" s="1"/>
  <c r="E254" i="12" l="1"/>
  <c r="E255" i="12" s="1"/>
  <c r="D254" i="12" l="1"/>
  <c r="C254" i="12" s="1"/>
  <c r="D255" i="12"/>
  <c r="C255" i="12" l="1"/>
</calcChain>
</file>

<file path=xl/sharedStrings.xml><?xml version="1.0" encoding="utf-8"?>
<sst xmlns="http://schemas.openxmlformats.org/spreadsheetml/2006/main" count="1099" uniqueCount="1016">
  <si>
    <t>Paga</t>
  </si>
  <si>
    <t>Qeveria Qendrore</t>
  </si>
  <si>
    <t>Qeveria Lokale</t>
  </si>
  <si>
    <t>Kryegjëja</t>
  </si>
  <si>
    <t>Interesi</t>
  </si>
  <si>
    <t>Gjithsej 2010</t>
  </si>
  <si>
    <t>Gjithsej 2009</t>
  </si>
  <si>
    <t>Gjithsej 2008</t>
  </si>
  <si>
    <t>Gjithsej 2007</t>
  </si>
  <si>
    <t>Gjithsej 2006</t>
  </si>
  <si>
    <t>Tatimet direkte</t>
  </si>
  <si>
    <t xml:space="preserve">Tatimi në pronë </t>
  </si>
  <si>
    <t>Tatimet tjera direkte</t>
  </si>
  <si>
    <t>Tatimet indirekte</t>
  </si>
  <si>
    <t>TVSH-ja</t>
  </si>
  <si>
    <t>Detyrimi Doganor</t>
  </si>
  <si>
    <t xml:space="preserve">Akcizat </t>
  </si>
  <si>
    <t>Tatimet tjera indirekte</t>
  </si>
  <si>
    <t>Kthimet tatimore</t>
  </si>
  <si>
    <t>Dividenda</t>
  </si>
  <si>
    <t>Të hyrat e dedikuara</t>
  </si>
  <si>
    <t>Subvencione dhe Transfere</t>
  </si>
  <si>
    <t>Subvencione</t>
  </si>
  <si>
    <t>Tantiema</t>
  </si>
  <si>
    <t>Tatimi në të ardhura të koorporatave</t>
  </si>
  <si>
    <t>Tatimi në të ardhura personale</t>
  </si>
  <si>
    <t>Taksa ngarkesa dhe tjera nga Qeveria Qendrore</t>
  </si>
  <si>
    <t>Taksa ngarkesa dhe tjera nga Qeveria Lokale</t>
  </si>
  <si>
    <t>Taksa Koncesionare</t>
  </si>
  <si>
    <t>Grantet për përkrahje të buxhetit</t>
  </si>
  <si>
    <t>Huazimet e brendëshme shtetërore</t>
  </si>
  <si>
    <t>Kthimi i kredive nga Ndërmarrjet Publike</t>
  </si>
  <si>
    <t>Mallra dhe shërbime</t>
  </si>
  <si>
    <t>Shpenzime komunale</t>
  </si>
  <si>
    <t>Transfere Sociale</t>
  </si>
  <si>
    <t>Shpenzime Kapitale</t>
  </si>
  <si>
    <t>Antarësimi në IFN</t>
  </si>
  <si>
    <t>Mallëra dhe shërbime</t>
  </si>
  <si>
    <t>Pagesat për financim</t>
  </si>
  <si>
    <t>Viti / Muaji</t>
  </si>
  <si>
    <t>2006 Janar</t>
  </si>
  <si>
    <t>2006 Shkurt</t>
  </si>
  <si>
    <t xml:space="preserve">2006 Mars </t>
  </si>
  <si>
    <t>2006 Prill</t>
  </si>
  <si>
    <t>2006 Maj</t>
  </si>
  <si>
    <t>2006 Qershor</t>
  </si>
  <si>
    <t>2006 Korrik</t>
  </si>
  <si>
    <t>2006 Gusht</t>
  </si>
  <si>
    <t>2006 Shtator</t>
  </si>
  <si>
    <t>2006 Tetor</t>
  </si>
  <si>
    <t xml:space="preserve">2006 Nëntor </t>
  </si>
  <si>
    <t>2007 Janar</t>
  </si>
  <si>
    <t>2007 Shkurt</t>
  </si>
  <si>
    <t xml:space="preserve">2007 Mars </t>
  </si>
  <si>
    <t>2007 Prill</t>
  </si>
  <si>
    <t>2007 Maj</t>
  </si>
  <si>
    <t>2007 Qershor</t>
  </si>
  <si>
    <t>2007 Korrik</t>
  </si>
  <si>
    <t>2007 Gusht</t>
  </si>
  <si>
    <t>2007 Shtator</t>
  </si>
  <si>
    <t>2007 Tetor</t>
  </si>
  <si>
    <t xml:space="preserve">2007 Nëntor </t>
  </si>
  <si>
    <t>2007 Dhjetor</t>
  </si>
  <si>
    <t>2008 Janar</t>
  </si>
  <si>
    <t>2008 Shkurt</t>
  </si>
  <si>
    <t xml:space="preserve">2008 Mars </t>
  </si>
  <si>
    <t>2008 Prill</t>
  </si>
  <si>
    <t>2008 Maj</t>
  </si>
  <si>
    <t>2008 Qershor</t>
  </si>
  <si>
    <t>2008 Korrik</t>
  </si>
  <si>
    <t>2008 Gusht</t>
  </si>
  <si>
    <t>2008 Shtator</t>
  </si>
  <si>
    <t>2008 Tetor</t>
  </si>
  <si>
    <t xml:space="preserve">2008 Nëntor </t>
  </si>
  <si>
    <t>2008 Dhjetor</t>
  </si>
  <si>
    <t>2009 Janar</t>
  </si>
  <si>
    <t>2009 Shkurt</t>
  </si>
  <si>
    <t xml:space="preserve">2009 Mars </t>
  </si>
  <si>
    <t>2009 Prill</t>
  </si>
  <si>
    <t>2009 Maj</t>
  </si>
  <si>
    <t>2009 Qershor</t>
  </si>
  <si>
    <t>2009 Korrik</t>
  </si>
  <si>
    <t>2009 Gusht</t>
  </si>
  <si>
    <t>2009 Shtator</t>
  </si>
  <si>
    <t>2009 Tetor</t>
  </si>
  <si>
    <t xml:space="preserve">2009 Nëntor </t>
  </si>
  <si>
    <t>2009 Dhjetor</t>
  </si>
  <si>
    <t>2010 Janar</t>
  </si>
  <si>
    <t>2010 Shkurt</t>
  </si>
  <si>
    <t xml:space="preserve">2010 Mars </t>
  </si>
  <si>
    <t>2010 Prill</t>
  </si>
  <si>
    <t>2010 Maj</t>
  </si>
  <si>
    <t>2010 Qershor</t>
  </si>
  <si>
    <t>2010 Korrik</t>
  </si>
  <si>
    <t>2010 Gusht</t>
  </si>
  <si>
    <t>2010 Shtator</t>
  </si>
  <si>
    <t>2010 Tetor</t>
  </si>
  <si>
    <t xml:space="preserve">2010 Nëntor </t>
  </si>
  <si>
    <t>2010 Dhjetor</t>
  </si>
  <si>
    <t>2011 Janar</t>
  </si>
  <si>
    <t>2011 Shkurt</t>
  </si>
  <si>
    <t xml:space="preserve">2011 Mars </t>
  </si>
  <si>
    <t>2011 Prill</t>
  </si>
  <si>
    <t>2011 Maj</t>
  </si>
  <si>
    <t>2011 Qershor</t>
  </si>
  <si>
    <t>2011 Korrik</t>
  </si>
  <si>
    <t>2011 Gusht</t>
  </si>
  <si>
    <t>2011 Shtator</t>
  </si>
  <si>
    <t>2011 Tetor</t>
  </si>
  <si>
    <t xml:space="preserve">2011 Nëntor </t>
  </si>
  <si>
    <t>2011 Dhjetor</t>
  </si>
  <si>
    <t>2012 Janar</t>
  </si>
  <si>
    <t>2012 Shkurt</t>
  </si>
  <si>
    <t xml:space="preserve">2012 Mars </t>
  </si>
  <si>
    <t>2012 Prill</t>
  </si>
  <si>
    <t>2012 Maj</t>
  </si>
  <si>
    <t>2012 Qershor</t>
  </si>
  <si>
    <t>2012 Korrik</t>
  </si>
  <si>
    <t>2012 Gusht</t>
  </si>
  <si>
    <t>2012 Shtator</t>
  </si>
  <si>
    <t>2012 Tetor</t>
  </si>
  <si>
    <t xml:space="preserve">2012 Nëntor </t>
  </si>
  <si>
    <t>2012 Dhjetor</t>
  </si>
  <si>
    <t>2013 Janar</t>
  </si>
  <si>
    <t>2013 Shkurt</t>
  </si>
  <si>
    <t xml:space="preserve">2013 Mars </t>
  </si>
  <si>
    <t>2013 Prill</t>
  </si>
  <si>
    <t>2013 Maj</t>
  </si>
  <si>
    <t>2013 Qershor</t>
  </si>
  <si>
    <t>2013 Korrik</t>
  </si>
  <si>
    <t>2013 Gusht</t>
  </si>
  <si>
    <t>2013 Shtator</t>
  </si>
  <si>
    <t>2013 Tetor</t>
  </si>
  <si>
    <t xml:space="preserve">2013 Nëntor </t>
  </si>
  <si>
    <t>2013 Dhjetor</t>
  </si>
  <si>
    <t>2014 Janar</t>
  </si>
  <si>
    <t>2014 Shkurt</t>
  </si>
  <si>
    <t xml:space="preserve">2014 Mars </t>
  </si>
  <si>
    <t>2014 Prill</t>
  </si>
  <si>
    <t>2014 Maj</t>
  </si>
  <si>
    <t>2014 Qershor</t>
  </si>
  <si>
    <t>2014 Korrik</t>
  </si>
  <si>
    <t>2014 Gusht</t>
  </si>
  <si>
    <t>2014 Shtator</t>
  </si>
  <si>
    <t>2014 Tetor</t>
  </si>
  <si>
    <t xml:space="preserve">2014 Nëntor </t>
  </si>
  <si>
    <t>2014 Dhjetor</t>
  </si>
  <si>
    <t>2015 Janar</t>
  </si>
  <si>
    <t>2015 Shkurt</t>
  </si>
  <si>
    <t xml:space="preserve">2015 Mars </t>
  </si>
  <si>
    <t>2015 Prill</t>
  </si>
  <si>
    <t>2015 Maj</t>
  </si>
  <si>
    <t>2015 Qershor</t>
  </si>
  <si>
    <t>2015 Korrik</t>
  </si>
  <si>
    <t>2015 Gusht</t>
  </si>
  <si>
    <t>2015 Shtator</t>
  </si>
  <si>
    <t>2015 Tetor</t>
  </si>
  <si>
    <t xml:space="preserve">2015 Nëntor </t>
  </si>
  <si>
    <t>2015 Dhjetor</t>
  </si>
  <si>
    <t>2016 Janar</t>
  </si>
  <si>
    <t>2016 Shkurt</t>
  </si>
  <si>
    <t xml:space="preserve">2016 Mars </t>
  </si>
  <si>
    <t>2016 Prill</t>
  </si>
  <si>
    <t>2016 Maj</t>
  </si>
  <si>
    <t>2016 Qershor</t>
  </si>
  <si>
    <t>2016 Korrik</t>
  </si>
  <si>
    <t>2016 Gusht</t>
  </si>
  <si>
    <t>2016 Shtator</t>
  </si>
  <si>
    <t>Huazimet e jashtme shtetërore</t>
  </si>
  <si>
    <t>Shpenzimet</t>
  </si>
  <si>
    <t>Tabela 1: Pagesat</t>
  </si>
  <si>
    <t>Tabela 2: Pranimet</t>
  </si>
  <si>
    <t>Viti</t>
  </si>
  <si>
    <t>Gjithsejt Pagesat</t>
  </si>
  <si>
    <t>Të Hyrat Jo-Tatimore</t>
  </si>
  <si>
    <t>2006 Dhjetor /1</t>
  </si>
  <si>
    <t>/1 - Në vitin 2006 shpërndarja e të hyrave nëpër muaj anon në muajin Dhjetor për shkak të praktikës së atëhershme të zbrazjes së llogarive në fund të vitit.</t>
  </si>
  <si>
    <t>Shënime të përgjithshme:</t>
  </si>
  <si>
    <t>TVSH në kufi</t>
  </si>
  <si>
    <t>TVSH e brendshme</t>
  </si>
  <si>
    <t>Pranimet tjera</t>
  </si>
  <si>
    <t>Huadhënia për NP</t>
  </si>
  <si>
    <t>Të hyrat nga Privatizimi</t>
  </si>
  <si>
    <t>Huazimet</t>
  </si>
  <si>
    <t>Pranimet nga Financimi</t>
  </si>
  <si>
    <t>Gjithsej Pranimet</t>
  </si>
  <si>
    <t>Të Hyrat Buxhetore</t>
  </si>
  <si>
    <t>Të Hyrat Tatimore</t>
  </si>
  <si>
    <t>Gjithsej 2012</t>
  </si>
  <si>
    <t>Gjithsej 2011</t>
  </si>
  <si>
    <t>Gjithsej 2013</t>
  </si>
  <si>
    <t>Gjithsej 2016</t>
  </si>
  <si>
    <t>Gjithsej 2015</t>
  </si>
  <si>
    <t>Gjithsej 2014</t>
  </si>
  <si>
    <t>Vlerat janë në Mijëra Euro.</t>
  </si>
  <si>
    <t xml:space="preserve">2016 Nëntor </t>
  </si>
  <si>
    <t>2016 Tetor</t>
  </si>
  <si>
    <t>2016 Dhjetor</t>
  </si>
  <si>
    <t>Tre muajt e fundit janë preliminarë deri ne publikimin e Pasqyrave Financiare.</t>
  </si>
  <si>
    <t>Viti i fundit është preliminar deri në publikimin e Pasqyrave të Audituara Vjetore.</t>
  </si>
  <si>
    <t>Shënime tjera:</t>
  </si>
  <si>
    <t>Tabela 2: Prijemi</t>
  </si>
  <si>
    <t>Iznosi su u hiljadama Evra.</t>
  </si>
  <si>
    <t>Godina</t>
  </si>
  <si>
    <t>Godina / Mesec</t>
  </si>
  <si>
    <t>Ukupni prijemi</t>
  </si>
  <si>
    <t>Budžetski prihodi</t>
  </si>
  <si>
    <t>Primanja od finansiranja</t>
  </si>
  <si>
    <t>Porezni prihodi</t>
  </si>
  <si>
    <t>Neporeski prihodi</t>
  </si>
  <si>
    <t>Ostala primanja</t>
  </si>
  <si>
    <t>Krediti</t>
  </si>
  <si>
    <t>Direktni porezi</t>
  </si>
  <si>
    <t>Indirektni porezi</t>
  </si>
  <si>
    <t>Poreske prijave</t>
  </si>
  <si>
    <t>Takse, naknade i ostale od centralne vlade</t>
  </si>
  <si>
    <t>Takse, naknade i ostale od lokalne vlade</t>
  </si>
  <si>
    <t>Koncesione takse</t>
  </si>
  <si>
    <t>Tantijeme</t>
  </si>
  <si>
    <t>Dividende</t>
  </si>
  <si>
    <t>Namenjeni prihodi</t>
  </si>
  <si>
    <t>Grantovi za podršku budžetu</t>
  </si>
  <si>
    <t>Prihodi od privatizacije</t>
  </si>
  <si>
    <t>Vraćenje kredita od javnih preduzeća</t>
  </si>
  <si>
    <t>Spoljni državni krediti</t>
  </si>
  <si>
    <t>Unutrašnji državni krediti</t>
  </si>
  <si>
    <t>Porez na prihode korporacija</t>
  </si>
  <si>
    <t>Porez na lični dohodak</t>
  </si>
  <si>
    <t xml:space="preserve">Porez na imovinu </t>
  </si>
  <si>
    <t>Ostali direktni porezi</t>
  </si>
  <si>
    <t>PDV</t>
  </si>
  <si>
    <t>Carine</t>
  </si>
  <si>
    <t>Akcize</t>
  </si>
  <si>
    <t>Ostali indirektni porezi</t>
  </si>
  <si>
    <t>Unutrašnji PDV</t>
  </si>
  <si>
    <t>PDV na granici</t>
  </si>
  <si>
    <t>Tabela 1: Plaćanja</t>
  </si>
  <si>
    <t>Ukupno plaćanja</t>
  </si>
  <si>
    <t>Isplate za finansiranje</t>
  </si>
  <si>
    <t>Troškovi</t>
  </si>
  <si>
    <t>Centralna vlada</t>
  </si>
  <si>
    <t>Lokalna vlada</t>
  </si>
  <si>
    <t>Glavnica</t>
  </si>
  <si>
    <t>Kamata</t>
  </si>
  <si>
    <t>Pozajmljivanje za JP</t>
  </si>
  <si>
    <t>Članstvo u MFI</t>
  </si>
  <si>
    <t>Plate</t>
  </si>
  <si>
    <t>Roba i usluge</t>
  </si>
  <si>
    <t>Komunalije</t>
  </si>
  <si>
    <t>Subvencije i transferi</t>
  </si>
  <si>
    <t>Kapitalni troškovi</t>
  </si>
  <si>
    <t>Socijalni transferi</t>
  </si>
  <si>
    <t>Subvencije</t>
  </si>
  <si>
    <t>2006 Januar</t>
  </si>
  <si>
    <t>2006 Februar</t>
  </si>
  <si>
    <t xml:space="preserve">2006 Mart </t>
  </si>
  <si>
    <t>2006 April</t>
  </si>
  <si>
    <t>2006 Juni</t>
  </si>
  <si>
    <t>2006 Juli</t>
  </si>
  <si>
    <t>2006 Avgust</t>
  </si>
  <si>
    <t>2006 Septembar</t>
  </si>
  <si>
    <t>2006 Oktobar</t>
  </si>
  <si>
    <t xml:space="preserve">2006 Novembar </t>
  </si>
  <si>
    <t>2006 Decembar</t>
  </si>
  <si>
    <t>Ukupno 2006</t>
  </si>
  <si>
    <t>2007 Januar</t>
  </si>
  <si>
    <t>2007 Februar</t>
  </si>
  <si>
    <t xml:space="preserve">2007 Mart </t>
  </si>
  <si>
    <t>2007 April</t>
  </si>
  <si>
    <t>2007 Juni</t>
  </si>
  <si>
    <t>2007 Juli</t>
  </si>
  <si>
    <t>2007 Avgust</t>
  </si>
  <si>
    <t>2007 Septembar</t>
  </si>
  <si>
    <t>2007 Oktobar</t>
  </si>
  <si>
    <t xml:space="preserve">2007 Novembar </t>
  </si>
  <si>
    <t>2007 Decembar</t>
  </si>
  <si>
    <t>Ukupno 2007</t>
  </si>
  <si>
    <t>2008 Januar</t>
  </si>
  <si>
    <t>2008 Februar</t>
  </si>
  <si>
    <t xml:space="preserve">2008 Mart </t>
  </si>
  <si>
    <t>2008 April</t>
  </si>
  <si>
    <t>2008 Juni</t>
  </si>
  <si>
    <t>2008 Juli</t>
  </si>
  <si>
    <t>2008 Avgust</t>
  </si>
  <si>
    <t>2008 Septembar</t>
  </si>
  <si>
    <t>2008 Oktobar</t>
  </si>
  <si>
    <t xml:space="preserve">2008 Novembar </t>
  </si>
  <si>
    <t>2008 Decembar</t>
  </si>
  <si>
    <t>Ukupno 2008</t>
  </si>
  <si>
    <t>2009 Januar</t>
  </si>
  <si>
    <t>2009 Februar</t>
  </si>
  <si>
    <t xml:space="preserve">2009 Mart </t>
  </si>
  <si>
    <t>2009 April</t>
  </si>
  <si>
    <t>2009 Juni</t>
  </si>
  <si>
    <t>2009 Juli</t>
  </si>
  <si>
    <t>2009 Avgust</t>
  </si>
  <si>
    <t>2009 Septembar</t>
  </si>
  <si>
    <t>2009 Oktobar</t>
  </si>
  <si>
    <t xml:space="preserve">2009 Novembar </t>
  </si>
  <si>
    <t>2009 Decembar</t>
  </si>
  <si>
    <t>Ukupno 2009</t>
  </si>
  <si>
    <t>2010 Januar</t>
  </si>
  <si>
    <t>2010 Februar</t>
  </si>
  <si>
    <t xml:space="preserve">2010 Mart </t>
  </si>
  <si>
    <t>2010 April</t>
  </si>
  <si>
    <t>2010 Juni</t>
  </si>
  <si>
    <t>2010 Juli</t>
  </si>
  <si>
    <t>2010 Avgust</t>
  </si>
  <si>
    <t>2010 Septembar</t>
  </si>
  <si>
    <t>2010 Oktobar</t>
  </si>
  <si>
    <t xml:space="preserve">2010 Novembar </t>
  </si>
  <si>
    <t>2010 Decembar</t>
  </si>
  <si>
    <t>Ukupno 2010</t>
  </si>
  <si>
    <t>2011 Januar</t>
  </si>
  <si>
    <t>2011 Februar</t>
  </si>
  <si>
    <t xml:space="preserve">2011 Mart </t>
  </si>
  <si>
    <t>2011 April</t>
  </si>
  <si>
    <t>2011 Juni</t>
  </si>
  <si>
    <t>2011 Juli</t>
  </si>
  <si>
    <t>2011 Avgust</t>
  </si>
  <si>
    <t>2011 Septembar</t>
  </si>
  <si>
    <t>2011 Oktobar</t>
  </si>
  <si>
    <t xml:space="preserve">2011 Novembar </t>
  </si>
  <si>
    <t>2011 Decembar</t>
  </si>
  <si>
    <t>Ukupno 2011</t>
  </si>
  <si>
    <t>2012 Januar</t>
  </si>
  <si>
    <t>2012 Februar</t>
  </si>
  <si>
    <t xml:space="preserve">2012 Mart </t>
  </si>
  <si>
    <t>2012 April</t>
  </si>
  <si>
    <t>2012 Juni</t>
  </si>
  <si>
    <t>2012 Juli</t>
  </si>
  <si>
    <t>2012 Avgust</t>
  </si>
  <si>
    <t>2012 Septembar</t>
  </si>
  <si>
    <t>2012 Oktobar</t>
  </si>
  <si>
    <t xml:space="preserve">2012 Novembar </t>
  </si>
  <si>
    <t>2012 Decembar</t>
  </si>
  <si>
    <t>Ukupno 2012</t>
  </si>
  <si>
    <t>2013 Januar</t>
  </si>
  <si>
    <t>2013 Februar</t>
  </si>
  <si>
    <t xml:space="preserve">2013 Mart </t>
  </si>
  <si>
    <t>2013 April</t>
  </si>
  <si>
    <t>2013 Juni</t>
  </si>
  <si>
    <t>2013 Juli</t>
  </si>
  <si>
    <t>2013 Avgust</t>
  </si>
  <si>
    <t>2013 Septembar</t>
  </si>
  <si>
    <t>2013 Oktobar</t>
  </si>
  <si>
    <t xml:space="preserve">2013 Novembar </t>
  </si>
  <si>
    <t>2013 Decembar</t>
  </si>
  <si>
    <t>Ukupno 2013</t>
  </si>
  <si>
    <t>2014 Januar</t>
  </si>
  <si>
    <t>2014 Februar</t>
  </si>
  <si>
    <t xml:space="preserve">2014 Mart </t>
  </si>
  <si>
    <t>2014 April</t>
  </si>
  <si>
    <t>2014 Juni</t>
  </si>
  <si>
    <t>2014 Juli</t>
  </si>
  <si>
    <t>2014 Avgust</t>
  </si>
  <si>
    <t>2014 Septembar</t>
  </si>
  <si>
    <t>2014 Oktobar</t>
  </si>
  <si>
    <t xml:space="preserve">2014 Novembar </t>
  </si>
  <si>
    <t>2014 Decembar</t>
  </si>
  <si>
    <t>Ukupno 2014</t>
  </si>
  <si>
    <t>2015 Januar</t>
  </si>
  <si>
    <t>2015 Februar</t>
  </si>
  <si>
    <t xml:space="preserve">2015 Mart </t>
  </si>
  <si>
    <t>2015 April</t>
  </si>
  <si>
    <t>2015 Juni</t>
  </si>
  <si>
    <t>2015 Juli</t>
  </si>
  <si>
    <t>2015 Avgust</t>
  </si>
  <si>
    <t>2015 Septembar</t>
  </si>
  <si>
    <t>2015 Oktobar</t>
  </si>
  <si>
    <t xml:space="preserve">2015 Novembar </t>
  </si>
  <si>
    <t>2015 Decembar</t>
  </si>
  <si>
    <t>Ukupno 2015</t>
  </si>
  <si>
    <t>2016 Januar</t>
  </si>
  <si>
    <t>2016 Februar</t>
  </si>
  <si>
    <t xml:space="preserve">2016 Mart </t>
  </si>
  <si>
    <t>2016 April</t>
  </si>
  <si>
    <t>2016 Juni</t>
  </si>
  <si>
    <t>2016 Juli</t>
  </si>
  <si>
    <t>2016 Avgust</t>
  </si>
  <si>
    <t>2016 Septembar</t>
  </si>
  <si>
    <t>2016 Oktobar</t>
  </si>
  <si>
    <t xml:space="preserve">2016 Novembar </t>
  </si>
  <si>
    <t>2016 Decembar</t>
  </si>
  <si>
    <t>Ukupno 2016</t>
  </si>
  <si>
    <t>Table 1: Payments</t>
  </si>
  <si>
    <t>Values are in Thousand Euros.</t>
  </si>
  <si>
    <t>Year</t>
  </si>
  <si>
    <t>Year/Month</t>
  </si>
  <si>
    <t>Total Payments</t>
  </si>
  <si>
    <t>Financing</t>
  </si>
  <si>
    <t>Budget Expenditures</t>
  </si>
  <si>
    <t>Central Government</t>
  </si>
  <si>
    <t>Local Government</t>
  </si>
  <si>
    <t>Principal</t>
  </si>
  <si>
    <t>Interest</t>
  </si>
  <si>
    <t>Loans for PU</t>
  </si>
  <si>
    <t>IFI Membership</t>
  </si>
  <si>
    <t>Wages and Salaries</t>
  </si>
  <si>
    <t>Goods and Services</t>
  </si>
  <si>
    <t>Utilities</t>
  </si>
  <si>
    <t>Subventions and Transfers</t>
  </si>
  <si>
    <t>Capital Investments</t>
  </si>
  <si>
    <t>Social Transfers</t>
  </si>
  <si>
    <t>Subventions</t>
  </si>
  <si>
    <t>Table 2: Receipts</t>
  </si>
  <si>
    <t>Values are in Thousands Euros</t>
  </si>
  <si>
    <t>Year / Month</t>
  </si>
  <si>
    <t>Total Receipts</t>
  </si>
  <si>
    <t>Budget Revenues</t>
  </si>
  <si>
    <t>Receipts from Financing</t>
  </si>
  <si>
    <t>Tax Revenues</t>
  </si>
  <si>
    <t>Non-Tax Revenues</t>
  </si>
  <si>
    <t>Other Revenues</t>
  </si>
  <si>
    <t>Loans</t>
  </si>
  <si>
    <t>Direct Taxes</t>
  </si>
  <si>
    <t>Indirect Taxes</t>
  </si>
  <si>
    <t>Tax Returns</t>
  </si>
  <si>
    <t>Fees, Charges and others from Central Government</t>
  </si>
  <si>
    <t>Fees, Charges and others from Local Government</t>
  </si>
  <si>
    <t>Concessionary Fee</t>
  </si>
  <si>
    <t>Royalties</t>
  </si>
  <si>
    <t>Dividends</t>
  </si>
  <si>
    <t>Didecated Revenues</t>
  </si>
  <si>
    <t>Budget Support Grants</t>
  </si>
  <si>
    <t>Revenues form Liquidation</t>
  </si>
  <si>
    <t>Return of Loans from PU</t>
  </si>
  <si>
    <t>External State Loans</t>
  </si>
  <si>
    <t>Internal state Loans</t>
  </si>
  <si>
    <t>Corporate Income Tax</t>
  </si>
  <si>
    <t>Personal Income Tax</t>
  </si>
  <si>
    <t>Property Tax</t>
  </si>
  <si>
    <t>Other Direct Taxes</t>
  </si>
  <si>
    <t>VAT</t>
  </si>
  <si>
    <t>Custom Duties</t>
  </si>
  <si>
    <t>Excise</t>
  </si>
  <si>
    <t>Other indirect taxes</t>
  </si>
  <si>
    <t>In Country VAT</t>
  </si>
  <si>
    <t>Border VAT</t>
  </si>
  <si>
    <t>2006 January</t>
  </si>
  <si>
    <t>2006 February</t>
  </si>
  <si>
    <t>2006 March</t>
  </si>
  <si>
    <t>2006 May</t>
  </si>
  <si>
    <t>2006 June</t>
  </si>
  <si>
    <t>2006 July</t>
  </si>
  <si>
    <t>2006 August</t>
  </si>
  <si>
    <t>2006 September</t>
  </si>
  <si>
    <t>2006 October</t>
  </si>
  <si>
    <t>2006 November</t>
  </si>
  <si>
    <t>2006 December</t>
  </si>
  <si>
    <t>2006 Total</t>
  </si>
  <si>
    <t>2007 January</t>
  </si>
  <si>
    <t>2007 February</t>
  </si>
  <si>
    <t>2007 March</t>
  </si>
  <si>
    <t>2007 May</t>
  </si>
  <si>
    <t>2007 June</t>
  </si>
  <si>
    <t>2007 July</t>
  </si>
  <si>
    <t>2007 August</t>
  </si>
  <si>
    <t>2007 September</t>
  </si>
  <si>
    <t>2007 October</t>
  </si>
  <si>
    <t>2007 November</t>
  </si>
  <si>
    <t>2007 December</t>
  </si>
  <si>
    <t>2007 Total</t>
  </si>
  <si>
    <t>2008 January</t>
  </si>
  <si>
    <t>2008 February</t>
  </si>
  <si>
    <t>2008 March</t>
  </si>
  <si>
    <t>2008 May</t>
  </si>
  <si>
    <t>2008 June</t>
  </si>
  <si>
    <t>2008 July</t>
  </si>
  <si>
    <t>2008 August</t>
  </si>
  <si>
    <t>2008 September</t>
  </si>
  <si>
    <t>2008 October</t>
  </si>
  <si>
    <t>2008 November</t>
  </si>
  <si>
    <t>2008 December</t>
  </si>
  <si>
    <t>2008 Total</t>
  </si>
  <si>
    <t>2009 January</t>
  </si>
  <si>
    <t>2009 February</t>
  </si>
  <si>
    <t>2009 March</t>
  </si>
  <si>
    <t>2009 May</t>
  </si>
  <si>
    <t>2009 June</t>
  </si>
  <si>
    <t>2009 July</t>
  </si>
  <si>
    <t>2009 August</t>
  </si>
  <si>
    <t>2009 September</t>
  </si>
  <si>
    <t>2009 October</t>
  </si>
  <si>
    <t>2009 November</t>
  </si>
  <si>
    <t>2009 December</t>
  </si>
  <si>
    <t>2009 Total</t>
  </si>
  <si>
    <t>2010 January</t>
  </si>
  <si>
    <t>2010 February</t>
  </si>
  <si>
    <t>2010 March</t>
  </si>
  <si>
    <t>2010 May</t>
  </si>
  <si>
    <t>2010 June</t>
  </si>
  <si>
    <t>2010 July</t>
  </si>
  <si>
    <t>2010 August</t>
  </si>
  <si>
    <t>2010 September</t>
  </si>
  <si>
    <t>2010 October</t>
  </si>
  <si>
    <t>2010 November</t>
  </si>
  <si>
    <t>2010 December</t>
  </si>
  <si>
    <t>2010 Total</t>
  </si>
  <si>
    <t>2011 January</t>
  </si>
  <si>
    <t>2011 February</t>
  </si>
  <si>
    <t>2011 March</t>
  </si>
  <si>
    <t>2011 May</t>
  </si>
  <si>
    <t>2011 June</t>
  </si>
  <si>
    <t>2011 July</t>
  </si>
  <si>
    <t>2011 August</t>
  </si>
  <si>
    <t>2011 September</t>
  </si>
  <si>
    <t>2011 October</t>
  </si>
  <si>
    <t>2011 November</t>
  </si>
  <si>
    <t>2011 December</t>
  </si>
  <si>
    <t>2011 Total</t>
  </si>
  <si>
    <t>2012 January</t>
  </si>
  <si>
    <t>2012 February</t>
  </si>
  <si>
    <t>2012 March</t>
  </si>
  <si>
    <t>2012 May</t>
  </si>
  <si>
    <t>2012 June</t>
  </si>
  <si>
    <t>2012 July</t>
  </si>
  <si>
    <t>2012 August</t>
  </si>
  <si>
    <t>2012 September</t>
  </si>
  <si>
    <t>2012 October</t>
  </si>
  <si>
    <t>2012 November</t>
  </si>
  <si>
    <t>2012 December</t>
  </si>
  <si>
    <t>2012 Total</t>
  </si>
  <si>
    <t>2013 January</t>
  </si>
  <si>
    <t>2013 February</t>
  </si>
  <si>
    <t>2013 March</t>
  </si>
  <si>
    <t>2013 May</t>
  </si>
  <si>
    <t>2013 June</t>
  </si>
  <si>
    <t>2013 July</t>
  </si>
  <si>
    <t>2013 August</t>
  </si>
  <si>
    <t>2013 September</t>
  </si>
  <si>
    <t>2013 October</t>
  </si>
  <si>
    <t>2013 November</t>
  </si>
  <si>
    <t>2013 December</t>
  </si>
  <si>
    <t>2013 Total</t>
  </si>
  <si>
    <t>2014 January</t>
  </si>
  <si>
    <t>2014 February</t>
  </si>
  <si>
    <t>2014 March</t>
  </si>
  <si>
    <t>2014 May</t>
  </si>
  <si>
    <t>2014 June</t>
  </si>
  <si>
    <t>2014 July</t>
  </si>
  <si>
    <t>2014 August</t>
  </si>
  <si>
    <t>2014 September</t>
  </si>
  <si>
    <t>2014 October</t>
  </si>
  <si>
    <t>2014 November</t>
  </si>
  <si>
    <t>2014 December</t>
  </si>
  <si>
    <t>2014 Total</t>
  </si>
  <si>
    <t>2015 January</t>
  </si>
  <si>
    <t>2015 February</t>
  </si>
  <si>
    <t>2015 March</t>
  </si>
  <si>
    <t>2015 May</t>
  </si>
  <si>
    <t>2015 June</t>
  </si>
  <si>
    <t>2015 July</t>
  </si>
  <si>
    <t>2015 August</t>
  </si>
  <si>
    <t>2015 September</t>
  </si>
  <si>
    <t>2015 October</t>
  </si>
  <si>
    <t>2015 November</t>
  </si>
  <si>
    <t>2015 December</t>
  </si>
  <si>
    <t>2015 Total</t>
  </si>
  <si>
    <t>2016 January</t>
  </si>
  <si>
    <t>2016 February</t>
  </si>
  <si>
    <t>2016 March</t>
  </si>
  <si>
    <t>2016 May</t>
  </si>
  <si>
    <t>2016 June</t>
  </si>
  <si>
    <t>2016 July</t>
  </si>
  <si>
    <t>2016 August</t>
  </si>
  <si>
    <t>2016 September</t>
  </si>
  <si>
    <t>2016 October</t>
  </si>
  <si>
    <t>2016 November</t>
  </si>
  <si>
    <t>2016 December</t>
  </si>
  <si>
    <t>2016 Total</t>
  </si>
  <si>
    <t>Shqip</t>
  </si>
  <si>
    <t>English</t>
  </si>
  <si>
    <t>Srpski</t>
  </si>
  <si>
    <t>2017 Janar</t>
  </si>
  <si>
    <t>2017 Januar</t>
  </si>
  <si>
    <t>2017 January</t>
  </si>
  <si>
    <t>2017 Shkurt</t>
  </si>
  <si>
    <t>2017 Februar</t>
  </si>
  <si>
    <t>2017 February</t>
  </si>
  <si>
    <t xml:space="preserve">2017 Mars </t>
  </si>
  <si>
    <t xml:space="preserve">2017 Mart </t>
  </si>
  <si>
    <t>2017 March</t>
  </si>
  <si>
    <t>2017 Prill</t>
  </si>
  <si>
    <t>2017 April</t>
  </si>
  <si>
    <t>2017 Maj</t>
  </si>
  <si>
    <t>2017 May</t>
  </si>
  <si>
    <t>2017 Qershor</t>
  </si>
  <si>
    <t>2017 Juni</t>
  </si>
  <si>
    <t>2017 June</t>
  </si>
  <si>
    <t>2017 Korrik</t>
  </si>
  <si>
    <t>2017 Juli</t>
  </si>
  <si>
    <t>2017 July</t>
  </si>
  <si>
    <t>2017 Gusht</t>
  </si>
  <si>
    <t>2017 Avgust</t>
  </si>
  <si>
    <t>2017 August</t>
  </si>
  <si>
    <t>2017 Shtator</t>
  </si>
  <si>
    <t>2017 Septembar</t>
  </si>
  <si>
    <t>2017 September</t>
  </si>
  <si>
    <t>2017 Tetor</t>
  </si>
  <si>
    <t>2017 Oktobar</t>
  </si>
  <si>
    <t>2017 October</t>
  </si>
  <si>
    <t xml:space="preserve">2017 Nëntor </t>
  </si>
  <si>
    <t xml:space="preserve">2017 Novembar </t>
  </si>
  <si>
    <t>2017 November</t>
  </si>
  <si>
    <t>2017 Dhjetor</t>
  </si>
  <si>
    <t>2017 Decembar</t>
  </si>
  <si>
    <t>2017 December</t>
  </si>
  <si>
    <t>2017 Total</t>
  </si>
  <si>
    <t>Gjithsej 2017</t>
  </si>
  <si>
    <t>Ukupno 2017</t>
  </si>
  <si>
    <t>Gjithsej 2018</t>
  </si>
  <si>
    <t>Ukupno 2018</t>
  </si>
  <si>
    <t>2018 Total</t>
  </si>
  <si>
    <t>Zgjedhni gjuhën: Izaberite jezik:     Select language:</t>
  </si>
  <si>
    <t>Français</t>
  </si>
  <si>
    <t>Türk</t>
  </si>
  <si>
    <t>General notes:</t>
  </si>
  <si>
    <t>The last three months are preliminary until the publication of the Financial Statements.</t>
  </si>
  <si>
    <t>Last year is preliminary until the publication of the Annual Audited Statements.</t>
  </si>
  <si>
    <t>Other notes:</t>
  </si>
  <si>
    <t>/1 - In 2006 the distribution of revenues is concentrated more  in December due to the then practice of emptying the accounts at the end of the year.</t>
  </si>
  <si>
    <t>Opšte napomene:</t>
  </si>
  <si>
    <t>Poslednja tri meseca su preliminarni, do objavljivanja finansijskih izveštaja.</t>
  </si>
  <si>
    <t>Zadnja godina je preliminarna, do objavljivanja godišnjih revidiranih izveštaja.</t>
  </si>
  <si>
    <t>Ostale napomene:</t>
  </si>
  <si>
    <t>Grantet e përcaktuara të donatorëve dhe fondet ne mirebesim nuk janë të përfshira në këtë verzion</t>
  </si>
  <si>
    <t xml:space="preserve"> -   </t>
  </si>
  <si>
    <t>2018 Janar</t>
  </si>
  <si>
    <t>2018 Januar</t>
  </si>
  <si>
    <t>2018 January</t>
  </si>
  <si>
    <t>2018 Shkurt</t>
  </si>
  <si>
    <t>2018 Februar</t>
  </si>
  <si>
    <t>2018 February</t>
  </si>
  <si>
    <t xml:space="preserve">2018 Mars </t>
  </si>
  <si>
    <t xml:space="preserve">2018 Mart </t>
  </si>
  <si>
    <t>2018 March</t>
  </si>
  <si>
    <t>2018 Prill</t>
  </si>
  <si>
    <t>2018 April</t>
  </si>
  <si>
    <t>2018 Maj</t>
  </si>
  <si>
    <t>2018 May</t>
  </si>
  <si>
    <t>2018 Qershor</t>
  </si>
  <si>
    <t>2018 Juni</t>
  </si>
  <si>
    <t>2018 June</t>
  </si>
  <si>
    <t>2018 Korrik</t>
  </si>
  <si>
    <t>2018 Juli</t>
  </si>
  <si>
    <t>2018 July</t>
  </si>
  <si>
    <t>2018 Gusht</t>
  </si>
  <si>
    <t>2018 Avgust</t>
  </si>
  <si>
    <t>2018 August</t>
  </si>
  <si>
    <t>2018 Shtator</t>
  </si>
  <si>
    <t>2018 Septembar</t>
  </si>
  <si>
    <t>2018 September</t>
  </si>
  <si>
    <t>2018 Tetor</t>
  </si>
  <si>
    <t>2018 Oktobar</t>
  </si>
  <si>
    <t>2018 October</t>
  </si>
  <si>
    <t xml:space="preserve">2018 Nëntor </t>
  </si>
  <si>
    <t xml:space="preserve">2018 Novembar </t>
  </si>
  <si>
    <t>2018 November</t>
  </si>
  <si>
    <t>2018 Dhjetor</t>
  </si>
  <si>
    <t>2018 Decembar</t>
  </si>
  <si>
    <t>2018 December</t>
  </si>
  <si>
    <t>Gjithsej 2020</t>
  </si>
  <si>
    <t>2020 Janar</t>
  </si>
  <si>
    <t>2020 Januar</t>
  </si>
  <si>
    <t>2020 January</t>
  </si>
  <si>
    <t>2020 Shkurt</t>
  </si>
  <si>
    <t>2020 Februar</t>
  </si>
  <si>
    <t>2020 February</t>
  </si>
  <si>
    <t xml:space="preserve">2020 Mars </t>
  </si>
  <si>
    <t xml:space="preserve">2020 Mart </t>
  </si>
  <si>
    <t>2020 March</t>
  </si>
  <si>
    <t>2020 Prill</t>
  </si>
  <si>
    <t>2020 April</t>
  </si>
  <si>
    <t>2020 Maj</t>
  </si>
  <si>
    <t>2020 May</t>
  </si>
  <si>
    <t>2020 Qershor</t>
  </si>
  <si>
    <t>2020 Juni</t>
  </si>
  <si>
    <t>2020 June</t>
  </si>
  <si>
    <t>2020 Korrik</t>
  </si>
  <si>
    <t>2020 Juli</t>
  </si>
  <si>
    <t>2020 July</t>
  </si>
  <si>
    <t>2020 Gusht</t>
  </si>
  <si>
    <t>2020 Avgust</t>
  </si>
  <si>
    <t>2020 August</t>
  </si>
  <si>
    <t>2020 Shtator</t>
  </si>
  <si>
    <t>2020 Septembar</t>
  </si>
  <si>
    <t>2020 September</t>
  </si>
  <si>
    <t>2020 Tetor</t>
  </si>
  <si>
    <t>2020 Oktobar</t>
  </si>
  <si>
    <t>2020 October</t>
  </si>
  <si>
    <t xml:space="preserve">2020 Nëntor </t>
  </si>
  <si>
    <t xml:space="preserve">2020 Novembar </t>
  </si>
  <si>
    <t>2020 November</t>
  </si>
  <si>
    <t>2020 Dhjetor</t>
  </si>
  <si>
    <t>2020 Decembar</t>
  </si>
  <si>
    <t>2020 December</t>
  </si>
  <si>
    <t>Ukupno 2020</t>
  </si>
  <si>
    <t>2020 Total</t>
  </si>
  <si>
    <t>Gjithsej 2021</t>
  </si>
  <si>
    <t>2021 Janar</t>
  </si>
  <si>
    <t>2021 Januar</t>
  </si>
  <si>
    <t>2021 January</t>
  </si>
  <si>
    <t>2021 Shkurt</t>
  </si>
  <si>
    <t>2021 Februar</t>
  </si>
  <si>
    <t>2021 February</t>
  </si>
  <si>
    <t xml:space="preserve">2021 Mars </t>
  </si>
  <si>
    <t xml:space="preserve">2021 Mart </t>
  </si>
  <si>
    <t>2021 March</t>
  </si>
  <si>
    <t>2021 Prill</t>
  </si>
  <si>
    <t>2021 April</t>
  </si>
  <si>
    <t>2021 Maj</t>
  </si>
  <si>
    <t>2021 May</t>
  </si>
  <si>
    <t>2021 Qershor</t>
  </si>
  <si>
    <t>2021 Juni</t>
  </si>
  <si>
    <t>2021 June</t>
  </si>
  <si>
    <t>2021 Korrik</t>
  </si>
  <si>
    <t>2021 Juli</t>
  </si>
  <si>
    <t>2021 July</t>
  </si>
  <si>
    <t>2021 Gusht</t>
  </si>
  <si>
    <t>2021 Avgust</t>
  </si>
  <si>
    <t>2021 August</t>
  </si>
  <si>
    <t>2021 Shtator</t>
  </si>
  <si>
    <t>2021 Septembar</t>
  </si>
  <si>
    <t>2021 September</t>
  </si>
  <si>
    <t>2021 Tetor</t>
  </si>
  <si>
    <t>2021 Oktobar</t>
  </si>
  <si>
    <t>2021 October</t>
  </si>
  <si>
    <t xml:space="preserve">2021 Nëntor </t>
  </si>
  <si>
    <t xml:space="preserve">2021 Novembar </t>
  </si>
  <si>
    <t>2021 November</t>
  </si>
  <si>
    <t>2021 Dhjetor</t>
  </si>
  <si>
    <t>2021 Decembar</t>
  </si>
  <si>
    <t>2021 December</t>
  </si>
  <si>
    <t>Ukupno 2021</t>
  </si>
  <si>
    <t>2021 Total</t>
  </si>
  <si>
    <t>Gjithsej 2022</t>
  </si>
  <si>
    <t>2022 Janar</t>
  </si>
  <si>
    <t>2022 Januar</t>
  </si>
  <si>
    <t>2022 January</t>
  </si>
  <si>
    <t>2022 Shkurt</t>
  </si>
  <si>
    <t>2022 Februar</t>
  </si>
  <si>
    <t>2022 February</t>
  </si>
  <si>
    <t xml:space="preserve">2022 Mars </t>
  </si>
  <si>
    <t xml:space="preserve">2022 Mart </t>
  </si>
  <si>
    <t>2022 March</t>
  </si>
  <si>
    <t>2022 Prill</t>
  </si>
  <si>
    <t>2022 April</t>
  </si>
  <si>
    <t>2022 Maj</t>
  </si>
  <si>
    <t>2022 May</t>
  </si>
  <si>
    <t>2022 Qershor</t>
  </si>
  <si>
    <t>2022 Juni</t>
  </si>
  <si>
    <t>2022 June</t>
  </si>
  <si>
    <t>2022 Korrik</t>
  </si>
  <si>
    <t>2022 Juli</t>
  </si>
  <si>
    <t>2022 July</t>
  </si>
  <si>
    <t>2022 Gusht</t>
  </si>
  <si>
    <t>2022 Avgust</t>
  </si>
  <si>
    <t>2022 August</t>
  </si>
  <si>
    <t>2022 Shtator</t>
  </si>
  <si>
    <t>2022 Septembar</t>
  </si>
  <si>
    <t>2022 September</t>
  </si>
  <si>
    <t>2022 Tetor</t>
  </si>
  <si>
    <t>2022 Oktobar</t>
  </si>
  <si>
    <t>2022 October</t>
  </si>
  <si>
    <t xml:space="preserve">2022 Nëntor </t>
  </si>
  <si>
    <t xml:space="preserve">2022 Novembar </t>
  </si>
  <si>
    <t>2022 November</t>
  </si>
  <si>
    <t>2022 Dhjetor</t>
  </si>
  <si>
    <t>2022 Decembar</t>
  </si>
  <si>
    <t>2022 December</t>
  </si>
  <si>
    <t>Ukupno 2022</t>
  </si>
  <si>
    <t>2022 Total</t>
  </si>
  <si>
    <t>Gjithsej 2023</t>
  </si>
  <si>
    <t>2023 Janar</t>
  </si>
  <si>
    <t>2023 Januar</t>
  </si>
  <si>
    <t>2023 January</t>
  </si>
  <si>
    <t>2023 Shkurt</t>
  </si>
  <si>
    <t>2023 Februar</t>
  </si>
  <si>
    <t>2023 February</t>
  </si>
  <si>
    <t xml:space="preserve">2023 Mars </t>
  </si>
  <si>
    <t xml:space="preserve">2023 Mart </t>
  </si>
  <si>
    <t>2023 March</t>
  </si>
  <si>
    <t>2023 Prill</t>
  </si>
  <si>
    <t>2023 April</t>
  </si>
  <si>
    <t>2023 Maj</t>
  </si>
  <si>
    <t>2023 May</t>
  </si>
  <si>
    <t>2023 Qershor</t>
  </si>
  <si>
    <t>2023 Juni</t>
  </si>
  <si>
    <t>2023 June</t>
  </si>
  <si>
    <t>2023 Korrik</t>
  </si>
  <si>
    <t>2023 Juli</t>
  </si>
  <si>
    <t>2023 July</t>
  </si>
  <si>
    <t>2023 Gusht</t>
  </si>
  <si>
    <t>2023 Avgust</t>
  </si>
  <si>
    <t>2023 August</t>
  </si>
  <si>
    <t>2023 Shtator</t>
  </si>
  <si>
    <t>2023 Septembar</t>
  </si>
  <si>
    <t>2023 September</t>
  </si>
  <si>
    <t>2023 Tetor</t>
  </si>
  <si>
    <t>2023 Oktobar</t>
  </si>
  <si>
    <t>2023 October</t>
  </si>
  <si>
    <t xml:space="preserve">2023 Nëntor </t>
  </si>
  <si>
    <t xml:space="preserve">2023 Novembar </t>
  </si>
  <si>
    <t>2023 November</t>
  </si>
  <si>
    <t>2023 Dhjetor</t>
  </si>
  <si>
    <t>2023 Decembar</t>
  </si>
  <si>
    <t>2023 December</t>
  </si>
  <si>
    <t>Ukupno 2023</t>
  </si>
  <si>
    <t>2023 Total</t>
  </si>
  <si>
    <t>Gjithsej 2025</t>
  </si>
  <si>
    <t>2025 Janar</t>
  </si>
  <si>
    <t>2025 Januar</t>
  </si>
  <si>
    <t>2025 January</t>
  </si>
  <si>
    <t>2025 Shkurt</t>
  </si>
  <si>
    <t>2025 Februar</t>
  </si>
  <si>
    <t>2025 February</t>
  </si>
  <si>
    <t xml:space="preserve">2025 Mars </t>
  </si>
  <si>
    <t xml:space="preserve">2025 Mart </t>
  </si>
  <si>
    <t>2025 March</t>
  </si>
  <si>
    <t>2025 Prill</t>
  </si>
  <si>
    <t>2025 April</t>
  </si>
  <si>
    <t>2025 Maj</t>
  </si>
  <si>
    <t>2025 May</t>
  </si>
  <si>
    <t>2025 Qershor</t>
  </si>
  <si>
    <t>2025 Juni</t>
  </si>
  <si>
    <t>2025 June</t>
  </si>
  <si>
    <t>2025 Korrik</t>
  </si>
  <si>
    <t>2025 Juli</t>
  </si>
  <si>
    <t>2025 July</t>
  </si>
  <si>
    <t>2025 Gusht</t>
  </si>
  <si>
    <t>2025 Avgust</t>
  </si>
  <si>
    <t>2025 August</t>
  </si>
  <si>
    <t>2025 Shtator</t>
  </si>
  <si>
    <t>2025 Septembar</t>
  </si>
  <si>
    <t>2025 September</t>
  </si>
  <si>
    <t>2025 Tetor</t>
  </si>
  <si>
    <t>2025 Oktobar</t>
  </si>
  <si>
    <t>2025 October</t>
  </si>
  <si>
    <t xml:space="preserve">2025 Nëntor </t>
  </si>
  <si>
    <t xml:space="preserve">2025 Novembar </t>
  </si>
  <si>
    <t>2025 November</t>
  </si>
  <si>
    <t>2025 Dhjetor</t>
  </si>
  <si>
    <t>2025 Decembar</t>
  </si>
  <si>
    <t>2025 December</t>
  </si>
  <si>
    <t>Ukupno 2025</t>
  </si>
  <si>
    <t>2025 Total</t>
  </si>
  <si>
    <t>2019 Janar</t>
  </si>
  <si>
    <t>2019 Januar</t>
  </si>
  <si>
    <t>2019 January</t>
  </si>
  <si>
    <t>2019 Shkurt</t>
  </si>
  <si>
    <t>2019 Februar</t>
  </si>
  <si>
    <t>2019 February</t>
  </si>
  <si>
    <t xml:space="preserve">2019 Mars </t>
  </si>
  <si>
    <t xml:space="preserve">2019 Mart </t>
  </si>
  <si>
    <t>2019 March</t>
  </si>
  <si>
    <t>2019 Prill</t>
  </si>
  <si>
    <t>2019 April</t>
  </si>
  <si>
    <t>2019 Maj</t>
  </si>
  <si>
    <t>2019 May</t>
  </si>
  <si>
    <t>2019 Qershor</t>
  </si>
  <si>
    <t>2019 Juni</t>
  </si>
  <si>
    <t>2019 June</t>
  </si>
  <si>
    <t>2019 Korrik</t>
  </si>
  <si>
    <t>2019 Juli</t>
  </si>
  <si>
    <t>2019 July</t>
  </si>
  <si>
    <t>2019 Gusht</t>
  </si>
  <si>
    <t>2019 Avgust</t>
  </si>
  <si>
    <t>2019 August</t>
  </si>
  <si>
    <t>2019 Shtator</t>
  </si>
  <si>
    <t>2019 Septembar</t>
  </si>
  <si>
    <t>2019 September</t>
  </si>
  <si>
    <t>2019 Tetor</t>
  </si>
  <si>
    <t>2019 Oktobar</t>
  </si>
  <si>
    <t>2019 October</t>
  </si>
  <si>
    <t xml:space="preserve">2019 Nëntor </t>
  </si>
  <si>
    <t xml:space="preserve">2019 Novembar </t>
  </si>
  <si>
    <t>2019 November</t>
  </si>
  <si>
    <t>2019 Dhjetor</t>
  </si>
  <si>
    <t>2019 Decembar</t>
  </si>
  <si>
    <t>2019 December</t>
  </si>
  <si>
    <t>Gjithsej 2019</t>
  </si>
  <si>
    <t>Ukupno 2019</t>
  </si>
  <si>
    <t>2019 Total</t>
  </si>
  <si>
    <t>/2 - Në muajin Janar të vitit 2018 është i përfshire pranimi i njëhershem nga Fondi i Kursimeve Pensionale të Kosovës në shume prej 9,967,983.00 €.</t>
  </si>
  <si>
    <t>/2 - U januaru 2018. godine uključena je istovetna primanja od Kosovskog penzijskog štednog osiguranja u iznosu od 9,967,983.00 €.</t>
  </si>
  <si>
    <t>/2 - In January 2018 is included the simultaneous receipt from the Kosovo Pension Savings Trust in the amount of 9,967,983.00 €.</t>
  </si>
  <si>
    <t>Financimi i njëhershëm nga FKPK</t>
  </si>
  <si>
    <t>Të hyrat nga interesi (kreditë për NP)</t>
  </si>
  <si>
    <t xml:space="preserve">2018 Janar </t>
  </si>
  <si>
    <t xml:space="preserve"> Pagesat nga grantet e pëcaktuara të donatorëve </t>
  </si>
  <si>
    <t xml:space="preserve"> Kthimi i donacioneve </t>
  </si>
  <si>
    <t xml:space="preserve"> Pranimet nga grantet e pëcaktuara të donatorëve </t>
  </si>
  <si>
    <t>2012-Mallrat dhe sherbimet palet e treta</t>
  </si>
  <si>
    <t>Trust funds are not included in this version</t>
  </si>
  <si>
    <t>Fondet ne mirebesim nuk janë të përfshira në këtë verzion</t>
  </si>
  <si>
    <t>Poverenja fondovi nisu uključeni u ovu verziju</t>
  </si>
  <si>
    <t>/3 - In the month of August, a part of the salary check in the amount of 22.68 million was not executed. -The payment was executed in September.</t>
  </si>
  <si>
    <t>/3 - U avgustu mesecu nije izvršen deo čeka zarada u iznosu od 22,68 miliona. -Isplata je izvršena u septembru.</t>
  </si>
  <si>
    <t>/3 - Në muajin gusht nuk është ekzekutuar një pjesë e çekut të pagave në shumë prej 22.68 mil.  - Pagesa është ekzekutuar në muajin shtator.</t>
  </si>
  <si>
    <t>/1 - U 2006. godini distribucija prihoda po mesecima je sklona janauary mesecu, zbog tadašnje prakse pražnjenja računa na kraju godine.</t>
  </si>
  <si>
    <t>Grante nga BE për energjinë</t>
  </si>
  <si>
    <t>2024 Janar</t>
  </si>
  <si>
    <t>2024 Januar</t>
  </si>
  <si>
    <t>2024 January</t>
  </si>
  <si>
    <t>2024 Shkurt</t>
  </si>
  <si>
    <t>2024 Februar</t>
  </si>
  <si>
    <t>2024 February</t>
  </si>
  <si>
    <t xml:space="preserve">2024 Mars </t>
  </si>
  <si>
    <t xml:space="preserve">2024 Mart </t>
  </si>
  <si>
    <t>2024 March</t>
  </si>
  <si>
    <t>2024 Prill</t>
  </si>
  <si>
    <t>2024 April</t>
  </si>
  <si>
    <t>2024 Maj</t>
  </si>
  <si>
    <t>2024 May</t>
  </si>
  <si>
    <t>2024 Qershor</t>
  </si>
  <si>
    <t>2024 Juni</t>
  </si>
  <si>
    <t>2024 June</t>
  </si>
  <si>
    <t>2024 Korrik</t>
  </si>
  <si>
    <t>2024 Juli</t>
  </si>
  <si>
    <t>2024 July</t>
  </si>
  <si>
    <t>2024 Gusht</t>
  </si>
  <si>
    <t>2024 Avgust</t>
  </si>
  <si>
    <t>2024 August</t>
  </si>
  <si>
    <t>2024 Shtator</t>
  </si>
  <si>
    <t>2024 Septembar</t>
  </si>
  <si>
    <t>2024 September</t>
  </si>
  <si>
    <t>2024 Tetor</t>
  </si>
  <si>
    <t>2024 Oktobar</t>
  </si>
  <si>
    <t>2024 October</t>
  </si>
  <si>
    <t xml:space="preserve">2024 Nëntor </t>
  </si>
  <si>
    <t xml:space="preserve">2024 Novembar </t>
  </si>
  <si>
    <t>2024 November</t>
  </si>
  <si>
    <t>2024 Dhjetor</t>
  </si>
  <si>
    <t>2024 Decembar</t>
  </si>
  <si>
    <t>2024 December</t>
  </si>
  <si>
    <t>Gjithsej 2024</t>
  </si>
  <si>
    <t>Ukupno 2024</t>
  </si>
  <si>
    <t>2024 Total</t>
  </si>
  <si>
    <t>2026 Janar</t>
  </si>
  <si>
    <t>2026 Januar</t>
  </si>
  <si>
    <t>2026 January</t>
  </si>
  <si>
    <t>2026 Shkurt</t>
  </si>
  <si>
    <t>2026 Februar</t>
  </si>
  <si>
    <t>2026 February</t>
  </si>
  <si>
    <t xml:space="preserve">2026 Mars </t>
  </si>
  <si>
    <t xml:space="preserve">2026 Mart </t>
  </si>
  <si>
    <t>2026 March</t>
  </si>
  <si>
    <t>2026 Prill</t>
  </si>
  <si>
    <t>2026 April</t>
  </si>
  <si>
    <t>2026 Maj</t>
  </si>
  <si>
    <t>2026 May</t>
  </si>
  <si>
    <t>2026 Qershor</t>
  </si>
  <si>
    <t>2026 Juni</t>
  </si>
  <si>
    <t>2026 June</t>
  </si>
  <si>
    <t>2026 Korrik</t>
  </si>
  <si>
    <t>2026 Juli</t>
  </si>
  <si>
    <t>2026 July</t>
  </si>
  <si>
    <t>2026 Gusht</t>
  </si>
  <si>
    <t>2026 Avgust</t>
  </si>
  <si>
    <t>2026 August</t>
  </si>
  <si>
    <t>2026 Shtator</t>
  </si>
  <si>
    <t>2026 Septembar</t>
  </si>
  <si>
    <t>2026 September</t>
  </si>
  <si>
    <t>2026 Tetor</t>
  </si>
  <si>
    <t>2026 Oktobar</t>
  </si>
  <si>
    <t>2026 October</t>
  </si>
  <si>
    <t xml:space="preserve">2026 Nëntor </t>
  </si>
  <si>
    <t xml:space="preserve">2026 Novembar </t>
  </si>
  <si>
    <t>2026 November</t>
  </si>
  <si>
    <t>2026 Dhjetor</t>
  </si>
  <si>
    <t>2026 Decembar</t>
  </si>
  <si>
    <t>2026 December</t>
  </si>
  <si>
    <t>Gjithsej 2026</t>
  </si>
  <si>
    <t>Ukupno 2026</t>
  </si>
  <si>
    <t>2026 Total</t>
  </si>
  <si>
    <t>2027 Janar</t>
  </si>
  <si>
    <t>2027 Januar</t>
  </si>
  <si>
    <t>2027 January</t>
  </si>
  <si>
    <t>2027 Shkurt</t>
  </si>
  <si>
    <t>2027 Februar</t>
  </si>
  <si>
    <t>2027 February</t>
  </si>
  <si>
    <t xml:space="preserve">2027 Mars </t>
  </si>
  <si>
    <t xml:space="preserve">2027 Mart </t>
  </si>
  <si>
    <t>2027 March</t>
  </si>
  <si>
    <t>2027 Prill</t>
  </si>
  <si>
    <t>2027 April</t>
  </si>
  <si>
    <t>2027 Maj</t>
  </si>
  <si>
    <t>2027 May</t>
  </si>
  <si>
    <t>2027 Qershor</t>
  </si>
  <si>
    <t>2027 Juni</t>
  </si>
  <si>
    <t>2027 June</t>
  </si>
  <si>
    <t>2027 Korrik</t>
  </si>
  <si>
    <t>2027 Juli</t>
  </si>
  <si>
    <t>2027 July</t>
  </si>
  <si>
    <t>2027 Gusht</t>
  </si>
  <si>
    <t>2027 Avgust</t>
  </si>
  <si>
    <t>2027 August</t>
  </si>
  <si>
    <t>2027 Shtator</t>
  </si>
  <si>
    <t>2027 Septembar</t>
  </si>
  <si>
    <t>2027 September</t>
  </si>
  <si>
    <t>2027 Tetor</t>
  </si>
  <si>
    <t>2027 Oktobar</t>
  </si>
  <si>
    <t>2027 October</t>
  </si>
  <si>
    <t xml:space="preserve">2027 Nëntor </t>
  </si>
  <si>
    <t xml:space="preserve">2027 Novembar </t>
  </si>
  <si>
    <t>2027 November</t>
  </si>
  <si>
    <t>2027 Dhjetor</t>
  </si>
  <si>
    <t>2027 Decembar</t>
  </si>
  <si>
    <t>2027 December</t>
  </si>
  <si>
    <t>Gjithsej 2027</t>
  </si>
  <si>
    <t>Ukupno 2027</t>
  </si>
  <si>
    <t>2027 Total</t>
  </si>
  <si>
    <t xml:space="preserve">Ky publikim paraqet të dhënat e pranimeve dhe pagesave në baza mujore dhe paraqet bazë të mirë për analiza të ndryshme. Të dhënat paraqesin vlerat historike për periudhën Janar 2006 deri Shtator 2026
Këto të dhëna janë të harmonizuara me Pasqyrat Financiare të audituara për vitet përkatëse të publikuara në ueb faqen e Ministrisë së Financave, Punë dhe Transfereve
Shpalosja e këtij raporti është në nivel të kategorive ekonomike. Detajet për secilën kategori gjenden në pasqyrat financiare.
</t>
  </si>
  <si>
    <t xml:space="preserve">Ova publikacija predstavlja podatke o primanjima i isplatama na mesečnom nivou i predstavlja dobru osnovu za različite analize. Podaci predstavljaju istorijske iznose za period od januar 2006. do Septembar 2026
Ovi podaci su usklađeni sa revidiranim finansijskim izveštajima za odgovarajuće godine objavljene na sajtu Ministarstva finansija.
Objavljivanje ovog izveštaja je na nivou ekonomskih kategorija. Detalji za svaku kategoriju nalaze se u finansijskim izveštajima. 
</t>
  </si>
  <si>
    <t xml:space="preserve">This publication presents data on receipts and payments on a monthly basis and represents a good basis for various analyzes. The data represent historical values for the period January 2006 to September 2026
These data are harmonized with the audited financial statements for the respective years published on the website of the Ministry of Finance.
Disclosure of this report is on the level of economic categories. Details for each category found in the financial statements.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</si>
</sst>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91">
    <numFmt numFmtId="5" formatCode="&quot;$&quot;#,##0_);\(&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quot;$&quot;* #,##0_-;\-&quot;$&quot;* #,##0_-;_-&quot;$&quot;* &quot;-&quot;_-;_-@_-"/>
    <numFmt numFmtId="165" formatCode="&quot;£&quot;#,##0;\-&quot;£&quot;#,##0"/>
    <numFmt numFmtId="166" formatCode="_(* #,##0_);_(* \(#,##0\);_(* &quot;-&quot;??_);_(@_)"/>
    <numFmt numFmtId="167" formatCode="_(* #,##0.0_);_(* \(#,##0.0\);_(* &quot;-&quot;??_);_(@_)"/>
    <numFmt numFmtId="168" formatCode="0.0"/>
    <numFmt numFmtId="169" formatCode="#,##0.000"/>
    <numFmt numFmtId="170" formatCode="#,##0.0"/>
    <numFmt numFmtId="171" formatCode="_([$€-2]* #,##0.00_);_([$€-2]* \(#,##0.00\);_([$€-2]* &quot;-&quot;??_)"/>
    <numFmt numFmtId="172" formatCode="_(* #,##0.000_);_(* \(#,##0.000\);_(* &quot;-&quot;_);_(@_)"/>
    <numFmt numFmtId="173" formatCode="0_)"/>
    <numFmt numFmtId="174" formatCode="General_)"/>
    <numFmt numFmtId="175" formatCode="[$-409]m/d/yy\ h:mm\ AM/PM;@"/>
    <numFmt numFmtId="176" formatCode="@\ *."/>
    <numFmt numFmtId="177" formatCode="&quot;   &quot;@"/>
    <numFmt numFmtId="178" formatCode="\ \ \ \ \ \ \ \ \ \ @\ *."/>
    <numFmt numFmtId="179" formatCode="\ \ \ \ \ \ \ \ \ \ \ \ @\ *."/>
    <numFmt numFmtId="180" formatCode="\ \ \ \ \ \ \ \ \ \ \ \ @"/>
    <numFmt numFmtId="181" formatCode="\ \ \ \ \ \ \ \ \ \ \ \ \ @\ *."/>
    <numFmt numFmtId="182" formatCode="\ @\ *."/>
    <numFmt numFmtId="183" formatCode="\ @"/>
    <numFmt numFmtId="184" formatCode="&quot;      &quot;@"/>
    <numFmt numFmtId="185" formatCode="\ \ @\ *."/>
    <numFmt numFmtId="186" formatCode="\ \ @"/>
    <numFmt numFmtId="187" formatCode="&quot;         &quot;@"/>
    <numFmt numFmtId="188" formatCode="\ \ \ @\ *."/>
    <numFmt numFmtId="189" formatCode="\ \ \ @"/>
    <numFmt numFmtId="190" formatCode="&quot;            &quot;@"/>
    <numFmt numFmtId="191" formatCode="\ \ \ \ @\ *."/>
    <numFmt numFmtId="192" formatCode="\ \ \ \ @"/>
    <numFmt numFmtId="193" formatCode="&quot;               &quot;@"/>
    <numFmt numFmtId="194" formatCode="\ \ \ \ \ \ @\ *."/>
    <numFmt numFmtId="195" formatCode="\ \ \ \ \ \ @"/>
    <numFmt numFmtId="196" formatCode="\ \ \ \ \ \ \ @\ *."/>
    <numFmt numFmtId="197" formatCode="\ \ \ \ \ \ \ \ \ @\ *."/>
    <numFmt numFmtId="198" formatCode="\ \ \ \ \ \ \ \ \ @"/>
    <numFmt numFmtId="199" formatCode="#\ ###\ ##0_-;\-#\ ###\ ##0_-;_-0_-;_-@_ "/>
    <numFmt numFmtId="200" formatCode="#,##0;[Red]\(#,##0\)"/>
    <numFmt numFmtId="201" formatCode="0.000_)"/>
    <numFmt numFmtId="202" formatCode="_-* #,##0.00_L_e_k_-;\-* #,##0.00_L_e_k_-;_-* &quot;-&quot;??_L_e_k_-;_-@_-"/>
    <numFmt numFmtId="203" formatCode="m\o\n\th\ d\,\ yyyy"/>
    <numFmt numFmtId="204" formatCode="#,##0.00\ &quot;F&quot;;\-#,##0.00\ &quot;F&quot;"/>
    <numFmt numFmtId="205" formatCode="_-* #,##0\ _F_t_-;\-* #,##0\ _F_t_-;_-* &quot;-&quot;\ _F_t_-;_-@_-"/>
    <numFmt numFmtId="206" formatCode="_-* #,##0.00\ _F_t_-;\-* #,##0.00\ _F_t_-;_-* &quot;-&quot;??\ _F_t_-;_-@_-"/>
    <numFmt numFmtId="207" formatCode="#,#00"/>
    <numFmt numFmtId="208" formatCode="#.00"/>
    <numFmt numFmtId="209" formatCode="#."/>
    <numFmt numFmtId="210" formatCode="[&gt;0.05]#,##0.0;[&lt;-0.05]\-#,##0.0;\-\-&quot; &quot;;"/>
    <numFmt numFmtId="211" formatCode="[&gt;0.5]#,##0;[&lt;-0.5]\-#,##0;\-\-&quot; &quot;;"/>
    <numFmt numFmtId="212" formatCode="#,##0\ &quot;Kč&quot;;\-#,##0\ &quot;Kč&quot;"/>
    <numFmt numFmtId="213" formatCode="_-* #,##0.00\ &quot;Kč&quot;_-;\-* #,##0.00\ &quot;Kč&quot;_-;_-* &quot;-&quot;??\ &quot;Kč&quot;_-;_-@_-"/>
    <numFmt numFmtId="214" formatCode="_-* #,##0\ _F_-;\-* #,##0\ _F_-;_-* &quot;-&quot;\ _F_-;_-@_-"/>
    <numFmt numFmtId="215" formatCode="&quot;Cr$&quot;#,##0_);[Red]\(&quot;Cr$&quot;#,##0\)"/>
    <numFmt numFmtId="216" formatCode="&quot;Cr$&quot;#,##0.00_);[Red]\(&quot;Cr$&quot;#,##0.00\)"/>
    <numFmt numFmtId="217" formatCode="\$#,"/>
    <numFmt numFmtId="218" formatCode="#,##0&quot; FB&quot;;[Red]\-#,##0&quot; FB&quot;"/>
    <numFmt numFmtId="219" formatCode="#,##0.00&quot; FB&quot;;[Red]\-#,##0.00&quot; FB&quot;"/>
    <numFmt numFmtId="220" formatCode="&quot;$&quot;#,#00"/>
    <numFmt numFmtId="221" formatCode="&quot;$&quot;#,"/>
    <numFmt numFmtId="222" formatCode="#\ ##0_-;\-#\ ##0_-;_-0_-;_-@_ "/>
    <numFmt numFmtId="223" formatCode="#,##0_)"/>
    <numFmt numFmtId="224" formatCode="#,##0.000_);\(#,##0.000\)"/>
    <numFmt numFmtId="225" formatCode="#,##0.000000"/>
    <numFmt numFmtId="226" formatCode="[&gt;=0.05]#,##0.0;[&lt;=-0.05]\-#,##0.0;?0.0"/>
    <numFmt numFmtId="227" formatCode="_-* #,##0\ &quot;Ft&quot;_-;\-* #,##0\ &quot;Ft&quot;_-;_-* &quot;-&quot;\ &quot;Ft&quot;_-;_-@_-"/>
    <numFmt numFmtId="228" formatCode="_-* #,##0.00\ &quot;Ft&quot;_-;\-* #,##0.00\ &quot;Ft&quot;_-;_-* &quot;-&quot;??\ &quot;Ft&quot;_-;_-@_-"/>
    <numFmt numFmtId="229" formatCode="[Black]#,##0.0;[Black]\-#,##0.0;;"/>
    <numFmt numFmtId="230" formatCode="[Black][&gt;0.05]#,##0.0;[Black][&lt;-0.05]\-#,##0.0;;"/>
    <numFmt numFmtId="231" formatCode="[Black][&gt;0.5]#,##0;[Black][&lt;-0.5]\-#,##0;;"/>
    <numFmt numFmtId="232" formatCode="%#,#00"/>
    <numFmt numFmtId="233" formatCode="#.##000"/>
    <numFmt numFmtId="234" formatCode="dd\-mmm\-yy_)"/>
    <numFmt numFmtId="235" formatCode="#.##0,"/>
    <numFmt numFmtId="236" formatCode="General\ \ \ \ \ \ "/>
    <numFmt numFmtId="237" formatCode="0.0\ \ \ \ \ \ \ \ "/>
    <numFmt numFmtId="238" formatCode="mmmm\ yyyy"/>
    <numFmt numFmtId="239" formatCode="\$#,##0.00\ ;\(\$#,##0.00\)"/>
    <numFmt numFmtId="240" formatCode="#,##0.0000"/>
    <numFmt numFmtId="241" formatCode="_(* #,##0.0000000000_);_(* \(#,##0.0000000000\);_(* &quot;-&quot;??_);_(@_)"/>
    <numFmt numFmtId="242" formatCode="_(* #,##0.000000_);_(* \(#,##0.000000\);_(* &quot;-&quot;??_);_(@_)"/>
    <numFmt numFmtId="243" formatCode="_(* #,##0.00000000_);_(* \(#,##0.00000000\);_(* &quot;-&quot;??_);_(@_)"/>
    <numFmt numFmtId="244" formatCode="_(* #,##0.0000000_);_(* \(#,##0.0000000\);_(* &quot;-&quot;??_);_(@_)"/>
    <numFmt numFmtId="245" formatCode="_(* #,##0.0000_);_(* \(#,##0.0000\);_(* &quot;-&quot;??_);_(@_)"/>
    <numFmt numFmtId="246" formatCode="#,##0.000000_);\(#,##0.000000\)"/>
    <numFmt numFmtId="247" formatCode="_(* #,##0.000_);_(* \(#,##0.000\);_(* &quot;-&quot;??_);_(@_)"/>
    <numFmt numFmtId="248" formatCode="[$-F400]h:mm:ss\ AM/PM"/>
    <numFmt numFmtId="249" formatCode="_(* #,##0.00000_);_(* \(#,##0.00000\);_(* &quot;-&quot;??_);_(@_)"/>
  </numFmts>
  <fonts count="145">
    <font>
      <sz val="11"/>
      <color theme="1"/>
      <name val="Calibri"/>
      <family val="2"/>
      <scheme val="minor"/>
    </font>
    <font>
      <sz val="11"/>
      <color theme="1"/>
      <name val="Calibri"/>
      <family val="2"/>
      <scheme val="minor"/>
    </font>
    <font>
      <sz val="10"/>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b/>
      <sz val="12"/>
      <color theme="1"/>
      <name val="Calibri"/>
      <family val="2"/>
      <scheme val="minor"/>
    </font>
    <font>
      <sz val="11"/>
      <name val="Calibri"/>
      <family val="2"/>
      <scheme val="minor"/>
    </font>
    <font>
      <b/>
      <sz val="16"/>
      <color theme="1"/>
      <name val="Calibri"/>
      <family val="2"/>
      <scheme val="minor"/>
    </font>
    <font>
      <b/>
      <sz val="11"/>
      <name val="Calibri"/>
      <family val="2"/>
      <scheme val="minor"/>
    </font>
    <font>
      <sz val="11"/>
      <color theme="1"/>
      <name val="Calibri"/>
      <family val="2"/>
    </font>
    <font>
      <sz val="14"/>
      <color theme="1"/>
      <name val="Calibri"/>
      <family val="2"/>
      <scheme val="minor"/>
    </font>
    <font>
      <sz val="12"/>
      <color theme="1"/>
      <name val="Calibri"/>
      <family val="2"/>
      <scheme val="minor"/>
    </font>
    <font>
      <sz val="8"/>
      <color theme="1"/>
      <name val="Calibri"/>
      <family val="2"/>
      <scheme val="minor"/>
    </font>
    <font>
      <sz val="10"/>
      <color indexed="8"/>
      <name val="Arial"/>
      <family val="2"/>
    </font>
    <font>
      <sz val="12"/>
      <name val="Times New Roman"/>
      <family val="1"/>
    </font>
    <font>
      <sz val="10"/>
      <name val="Times New Roman"/>
      <family val="1"/>
    </font>
    <font>
      <sz val="9"/>
      <name val="Times New Roman"/>
      <family val="1"/>
    </font>
    <font>
      <sz val="11"/>
      <name val="Arial"/>
      <family val="2"/>
    </font>
    <font>
      <b/>
      <sz val="10"/>
      <name val="Times New Roman"/>
      <family val="1"/>
    </font>
    <font>
      <sz val="8"/>
      <name val="Times New Roman"/>
      <family val="1"/>
    </font>
    <font>
      <sz val="10"/>
      <name val="Helv"/>
      <family val="2"/>
    </font>
    <font>
      <sz val="11"/>
      <color indexed="8"/>
      <name val="Calibri"/>
      <family val="2"/>
    </font>
    <font>
      <sz val="10"/>
      <color indexed="8"/>
      <name val="MS Sans Serif"/>
      <family val="2"/>
    </font>
    <font>
      <sz val="10"/>
      <name val="Helv"/>
    </font>
    <font>
      <sz val="8"/>
      <name val="Arial"/>
      <family val="2"/>
    </font>
    <font>
      <sz val="10"/>
      <color indexed="12"/>
      <name val="MS Sans Serif"/>
      <family val="2"/>
    </font>
    <font>
      <sz val="7"/>
      <name val="Letter Gothic CE"/>
      <family val="3"/>
      <charset val="238"/>
    </font>
    <font>
      <sz val="7"/>
      <name val="Arial"/>
      <family val="2"/>
    </font>
    <font>
      <sz val="10"/>
      <color indexed="9"/>
      <name val="Arial"/>
      <family val="2"/>
    </font>
    <font>
      <sz val="7.5"/>
      <name val="Century Schoolbook"/>
      <family val="1"/>
    </font>
    <font>
      <sz val="8"/>
      <color indexed="12"/>
      <name val="Helv"/>
    </font>
    <font>
      <sz val="10"/>
      <name val="Geneva"/>
    </font>
    <font>
      <sz val="10"/>
      <color indexed="10"/>
      <name val="Arial"/>
      <family val="2"/>
    </font>
    <font>
      <sz val="1"/>
      <color indexed="8"/>
      <name val="Courier"/>
      <family val="3"/>
    </font>
    <font>
      <i/>
      <sz val="1"/>
      <color indexed="8"/>
      <name val="Courier"/>
      <family val="3"/>
    </font>
    <font>
      <b/>
      <sz val="10"/>
      <color indexed="52"/>
      <name val="arial"/>
      <family val="2"/>
    </font>
    <font>
      <sz val="10"/>
      <name val="Arial CE"/>
    </font>
    <font>
      <sz val="10"/>
      <color indexed="52"/>
      <name val="arial"/>
      <family val="2"/>
    </font>
    <font>
      <sz val="10"/>
      <color indexed="8"/>
      <name val="Verdana"/>
      <family val="2"/>
    </font>
    <font>
      <i/>
      <sz val="10"/>
      <color indexed="8"/>
      <name val="Verdana"/>
      <family val="2"/>
    </font>
    <font>
      <b/>
      <sz val="10"/>
      <color indexed="8"/>
      <name val="Verdana"/>
      <family val="2"/>
    </font>
    <font>
      <sz val="11"/>
      <color indexed="8"/>
      <name val="Verdana"/>
      <family val="2"/>
    </font>
    <font>
      <b/>
      <sz val="11"/>
      <color indexed="8"/>
      <name val="Verdana"/>
      <family val="2"/>
    </font>
    <font>
      <b/>
      <sz val="13"/>
      <color indexed="9"/>
      <name val="Verdana"/>
      <family val="2"/>
    </font>
    <font>
      <sz val="10"/>
      <color indexed="54"/>
      <name val="Verdana"/>
      <family val="2"/>
    </font>
    <font>
      <sz val="11"/>
      <color indexed="8"/>
      <name val="Arial"/>
      <family val="2"/>
    </font>
    <font>
      <sz val="11"/>
      <name val="Tms Rmn"/>
      <charset val="238"/>
    </font>
    <font>
      <sz val="8"/>
      <name val="Tahoma"/>
      <family val="2"/>
    </font>
    <font>
      <sz val="10"/>
      <name val="Roman-WP CY"/>
      <family val="2"/>
    </font>
    <font>
      <sz val="9"/>
      <name val="Times"/>
      <family val="1"/>
    </font>
    <font>
      <sz val="10"/>
      <name val="MS Sans Serif"/>
      <family val="2"/>
    </font>
    <font>
      <sz val="12"/>
      <name val="Times"/>
      <family val="1"/>
    </font>
    <font>
      <sz val="9"/>
      <name val="Tms Rmn"/>
    </font>
    <font>
      <b/>
      <sz val="10"/>
      <color indexed="8"/>
      <name val="Times New Roman"/>
      <family val="1"/>
    </font>
    <font>
      <sz val="10"/>
      <color indexed="62"/>
      <name val="arial"/>
      <family val="2"/>
    </font>
    <font>
      <sz val="12"/>
      <name val="Helv"/>
    </font>
    <font>
      <sz val="11"/>
      <name val="Arial CE"/>
      <family val="2"/>
      <charset val="238"/>
    </font>
    <font>
      <b/>
      <sz val="18"/>
      <name val="Arial"/>
      <family val="2"/>
    </font>
    <font>
      <b/>
      <sz val="12"/>
      <name val="Arial"/>
      <family val="2"/>
    </font>
    <font>
      <b/>
      <sz val="1"/>
      <color indexed="8"/>
      <name val="Courier"/>
      <family val="3"/>
    </font>
    <font>
      <u/>
      <sz val="10"/>
      <color indexed="12"/>
      <name val="Times New Roman CE"/>
      <charset val="238"/>
    </font>
    <font>
      <u/>
      <sz val="10"/>
      <color indexed="12"/>
      <name val="Courier"/>
      <family val="3"/>
    </font>
    <font>
      <u/>
      <sz val="10"/>
      <color indexed="36"/>
      <name val="Courier"/>
      <family val="3"/>
    </font>
    <font>
      <u/>
      <sz val="5"/>
      <color indexed="12"/>
      <name val="Courier"/>
      <family val="3"/>
    </font>
    <font>
      <u/>
      <sz val="12"/>
      <color indexed="12"/>
      <name val="Times New Roman"/>
      <family val="1"/>
    </font>
    <font>
      <u/>
      <sz val="9"/>
      <color indexed="12"/>
      <name val="Times New Roman"/>
      <family val="1"/>
    </font>
    <font>
      <u/>
      <sz val="10"/>
      <color indexed="36"/>
      <name val="Arial"/>
      <family val="2"/>
    </font>
    <font>
      <u/>
      <sz val="10"/>
      <color indexed="12"/>
      <name val="Arial"/>
      <family val="2"/>
    </font>
    <font>
      <sz val="10"/>
      <name val="Arial Cyr"/>
      <charset val="204"/>
    </font>
    <font>
      <sz val="10"/>
      <color indexed="20"/>
      <name val="arial"/>
      <family val="2"/>
    </font>
    <font>
      <u/>
      <sz val="10"/>
      <color indexed="36"/>
      <name val="Arial Tur"/>
      <charset val="162"/>
    </font>
    <font>
      <u/>
      <sz val="10"/>
      <color indexed="12"/>
      <name val="Arial Tur"/>
      <charset val="162"/>
    </font>
    <font>
      <sz val="10"/>
      <name val="CTimesRoman"/>
    </font>
    <font>
      <sz val="8"/>
      <color indexed="8"/>
      <name val="Helv"/>
    </font>
    <font>
      <u/>
      <sz val="10"/>
      <color indexed="36"/>
      <name val="Times New Roman CE"/>
      <charset val="238"/>
    </font>
    <font>
      <u/>
      <sz val="10"/>
      <name val="Times New Roman"/>
      <family val="1"/>
    </font>
    <font>
      <sz val="10"/>
      <name val="Arial CE"/>
      <charset val="238"/>
    </font>
    <font>
      <sz val="10"/>
      <name val="Courier"/>
      <family val="3"/>
    </font>
    <font>
      <sz val="10"/>
      <color indexed="60"/>
      <name val="arial"/>
      <family val="2"/>
    </font>
    <font>
      <sz val="12"/>
      <name val="Arial"/>
      <family val="2"/>
    </font>
    <font>
      <sz val="11"/>
      <name val="Tms Rmn"/>
    </font>
    <font>
      <sz val="10"/>
      <name val="Tms Rmn"/>
    </font>
    <font>
      <sz val="10"/>
      <name val="Times New Roman CE"/>
    </font>
    <font>
      <sz val="10"/>
      <name val="Arial"/>
      <family val="2"/>
      <charset val="238"/>
    </font>
    <font>
      <i/>
      <sz val="10"/>
      <name val="Helv"/>
    </font>
    <font>
      <sz val="10"/>
      <color indexed="10"/>
      <name val="MS Sans Serif"/>
      <family val="2"/>
    </font>
    <font>
      <sz val="8"/>
      <name val="Helv"/>
    </font>
    <font>
      <b/>
      <sz val="11"/>
      <color indexed="18"/>
      <name val="Arial"/>
      <family val="2"/>
    </font>
    <font>
      <b/>
      <i/>
      <sz val="11"/>
      <color indexed="18"/>
      <name val="Arial"/>
      <family val="2"/>
    </font>
    <font>
      <sz val="9"/>
      <name val="Arial"/>
      <family val="2"/>
    </font>
    <font>
      <sz val="12"/>
      <color indexed="9"/>
      <name val="MS Sans Serif"/>
      <family val="2"/>
    </font>
    <font>
      <sz val="11"/>
      <color indexed="9"/>
      <name val="Arial"/>
      <family val="2"/>
    </font>
    <font>
      <b/>
      <sz val="11"/>
      <color indexed="9"/>
      <name val="Arial"/>
      <family val="2"/>
    </font>
    <font>
      <b/>
      <sz val="11"/>
      <color indexed="18"/>
      <name val="Arial Narrow"/>
      <family val="2"/>
    </font>
    <font>
      <b/>
      <sz val="11"/>
      <color indexed="9"/>
      <name val="Arial Narrow"/>
      <family val="2"/>
    </font>
    <font>
      <sz val="11"/>
      <color indexed="18"/>
      <name val="Arial"/>
      <family val="2"/>
    </font>
    <font>
      <sz val="10"/>
      <color indexed="56"/>
      <name val="arial"/>
      <family val="2"/>
    </font>
    <font>
      <sz val="10"/>
      <color indexed="18"/>
      <name val="Arial"/>
      <family val="2"/>
    </font>
    <font>
      <sz val="12"/>
      <color indexed="56"/>
      <name val="Arial"/>
      <family val="2"/>
    </font>
    <font>
      <i/>
      <sz val="12"/>
      <color indexed="56"/>
      <name val="Arial"/>
      <family val="2"/>
    </font>
    <font>
      <sz val="11"/>
      <color indexed="56"/>
      <name val="Arial"/>
      <family val="2"/>
    </font>
    <font>
      <i/>
      <sz val="11"/>
      <color indexed="56"/>
      <name val="Arial"/>
      <family val="2"/>
    </font>
    <font>
      <b/>
      <sz val="11"/>
      <color indexed="56"/>
      <name val="arial"/>
      <family val="2"/>
    </font>
    <font>
      <b/>
      <i/>
      <sz val="11"/>
      <color indexed="56"/>
      <name val="Arial"/>
      <family val="2"/>
    </font>
    <font>
      <sz val="18"/>
      <color indexed="18"/>
      <name val="Arial"/>
      <family val="2"/>
    </font>
    <font>
      <sz val="11"/>
      <color indexed="10"/>
      <name val="Arial"/>
      <family val="2"/>
    </font>
    <font>
      <sz val="10"/>
      <color indexed="17"/>
      <name val="arial"/>
      <family val="2"/>
    </font>
    <font>
      <sz val="12"/>
      <name val="Univers (WN)"/>
      <family val="2"/>
    </font>
    <font>
      <b/>
      <sz val="18"/>
      <color indexed="8"/>
      <name val="Cambria"/>
      <family val="1"/>
    </font>
    <font>
      <b/>
      <sz val="10"/>
      <color indexed="63"/>
      <name val="arial"/>
      <family val="2"/>
    </font>
    <font>
      <b/>
      <sz val="10"/>
      <name val="Tms Rmn"/>
    </font>
    <font>
      <i/>
      <sz val="8"/>
      <name val="Tms Rmn"/>
    </font>
    <font>
      <i/>
      <sz val="10"/>
      <color indexed="23"/>
      <name val="arial"/>
      <family val="2"/>
    </font>
    <font>
      <b/>
      <sz val="8"/>
      <name val="Tms Rmn"/>
    </font>
    <font>
      <b/>
      <sz val="15"/>
      <color indexed="56"/>
      <name val="arial"/>
      <family val="2"/>
    </font>
    <font>
      <b/>
      <sz val="13"/>
      <color indexed="56"/>
      <name val="arial"/>
      <family val="2"/>
    </font>
    <font>
      <b/>
      <sz val="18"/>
      <color indexed="62"/>
      <name val="Cambria"/>
      <family val="2"/>
    </font>
    <font>
      <b/>
      <sz val="10"/>
      <color indexed="9"/>
      <name val="Arial"/>
      <family val="2"/>
    </font>
    <font>
      <b/>
      <i/>
      <sz val="10"/>
      <name val="Times New Roman"/>
      <family val="1"/>
    </font>
    <font>
      <vertAlign val="superscript"/>
      <sz val="9"/>
      <color indexed="8"/>
      <name val="Times New Roman"/>
      <family val="1"/>
    </font>
    <font>
      <sz val="9"/>
      <color indexed="8"/>
      <name val="Times New Roman"/>
      <family val="1"/>
    </font>
    <font>
      <b/>
      <sz val="18"/>
      <name val="Arial CE"/>
    </font>
    <font>
      <b/>
      <sz val="12"/>
      <name val="Arial CE"/>
    </font>
    <font>
      <sz val="12"/>
      <color indexed="24"/>
      <name val="Modern"/>
      <family val="3"/>
      <charset val="255"/>
    </font>
    <font>
      <b/>
      <sz val="18"/>
      <color indexed="24"/>
      <name val="Modern"/>
      <family val="3"/>
      <charset val="255"/>
    </font>
    <font>
      <b/>
      <sz val="12"/>
      <color indexed="24"/>
      <name val="Modern"/>
      <family val="3"/>
      <charset val="255"/>
    </font>
    <font>
      <sz val="8.5"/>
      <name val="MS Sans Serif"/>
      <family val="2"/>
    </font>
    <font>
      <sz val="10"/>
      <name val="Arial"/>
      <family val="2"/>
    </font>
    <font>
      <sz val="10"/>
      <name val="Arial"/>
      <family val="2"/>
    </font>
    <font>
      <sz val="10"/>
      <color indexed="8"/>
      <name val="MS Shell Dlg 2"/>
      <family val="2"/>
      <charset val="1"/>
    </font>
  </fonts>
  <fills count="72">
    <fill>
      <patternFill patternType="none"/>
    </fill>
    <fill>
      <patternFill patternType="gray125"/>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9847407452621"/>
        <bgColor indexed="64"/>
      </patternFill>
    </fill>
    <fill>
      <patternFill patternType="solid">
        <fgColor theme="4" tint="0.79998168889431442"/>
        <bgColor indexed="64"/>
      </patternFill>
    </fill>
    <fill>
      <patternFill patternType="solid">
        <fgColor theme="2" tint="-9.9978637043366805E-2"/>
        <bgColor indexed="64"/>
      </patternFill>
    </fill>
    <fill>
      <patternFill patternType="solid">
        <fgColor theme="6" tint="0.79998168889431442"/>
        <bgColor indexed="64"/>
      </patternFill>
    </fill>
    <fill>
      <patternFill patternType="solid">
        <fgColor theme="8" tint="0.79998168889431442"/>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9"/>
        <bgColor indexed="64"/>
      </patternFill>
    </fill>
    <fill>
      <patternFill patternType="solid">
        <fgColor indexed="47"/>
        <bgColor indexed="64"/>
      </patternFill>
    </fill>
    <fill>
      <patternFill patternType="solid">
        <fgColor indexed="24"/>
        <bgColor indexed="64"/>
      </patternFill>
    </fill>
    <fill>
      <patternFill patternType="solid">
        <fgColor indexed="22"/>
        <bgColor indexed="64"/>
      </patternFill>
    </fill>
    <fill>
      <patternFill patternType="solid">
        <fgColor indexed="26"/>
      </patternFill>
    </fill>
    <fill>
      <patternFill patternType="lightUp">
        <fgColor indexed="9"/>
        <bgColor indexed="27"/>
      </patternFill>
    </fill>
    <fill>
      <patternFill patternType="lightUp">
        <fgColor indexed="9"/>
        <bgColor indexed="26"/>
      </patternFill>
    </fill>
    <fill>
      <patternFill patternType="solid">
        <fgColor indexed="43"/>
      </patternFill>
    </fill>
    <fill>
      <patternFill patternType="solid">
        <fgColor indexed="43"/>
        <bgColor indexed="64"/>
      </patternFill>
    </fill>
    <fill>
      <patternFill patternType="solid">
        <fgColor indexed="54"/>
        <bgColor indexed="64"/>
      </patternFill>
    </fill>
    <fill>
      <patternFill patternType="solid">
        <fgColor indexed="10"/>
        <bgColor indexed="64"/>
      </patternFill>
    </fill>
    <fill>
      <patternFill patternType="solid">
        <fgColor indexed="21"/>
        <bgColor indexed="64"/>
      </patternFill>
    </fill>
    <fill>
      <patternFill patternType="lightUp">
        <fgColor indexed="54"/>
        <bgColor indexed="41"/>
      </patternFill>
    </fill>
    <fill>
      <patternFill patternType="solid">
        <fgColor indexed="41"/>
        <bgColor indexed="64"/>
      </patternFill>
    </fill>
    <fill>
      <patternFill patternType="solid">
        <fgColor indexed="44"/>
        <bgColor indexed="64"/>
      </patternFill>
    </fill>
    <fill>
      <patternFill patternType="solid">
        <fgColor indexed="26"/>
        <bgColor indexed="64"/>
      </patternFill>
    </fill>
    <fill>
      <patternFill patternType="solid">
        <fgColor indexed="55"/>
      </patternFill>
    </fill>
    <fill>
      <patternFill patternType="solid">
        <fgColor theme="2" tint="-0.249977111117893"/>
        <bgColor indexed="64"/>
      </patternFill>
    </fill>
  </fills>
  <borders count="6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theme="1" tint="0.499984740745262"/>
      </left>
      <right style="thin">
        <color theme="1" tint="0.499984740745262"/>
      </right>
      <top/>
      <bottom style="thin">
        <color theme="1" tint="0.499984740745262"/>
      </bottom>
      <diagonal/>
    </border>
    <border>
      <left/>
      <right style="thin">
        <color theme="1" tint="0.499984740745262"/>
      </right>
      <top style="thin">
        <color theme="1" tint="0.499984740745262"/>
      </top>
      <bottom style="thin">
        <color theme="1" tint="0.499984740745262"/>
      </bottom>
      <diagonal/>
    </border>
    <border>
      <left style="thin">
        <color theme="1" tint="0.499984740745262"/>
      </left>
      <right style="thin">
        <color theme="1" tint="0.499984740745262"/>
      </right>
      <top style="thin">
        <color theme="1" tint="0.499984740745262"/>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1" tint="0.499984740745262"/>
      </left>
      <right/>
      <top style="thin">
        <color theme="1" tint="0.499984740745262"/>
      </top>
      <bottom style="thin">
        <color theme="1" tint="0.499984740745262"/>
      </bottom>
      <diagonal/>
    </border>
    <border>
      <left style="thin">
        <color indexed="64"/>
      </left>
      <right style="thin">
        <color indexed="64"/>
      </right>
      <top/>
      <bottom style="thin">
        <color theme="1" tint="0.499984740745262"/>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theme="1" tint="0.499984740745262"/>
      </bottom>
      <diagonal/>
    </border>
    <border>
      <left/>
      <right style="thin">
        <color indexed="64"/>
      </right>
      <top style="thin">
        <color indexed="64"/>
      </top>
      <bottom style="thin">
        <color theme="1" tint="0.499984740745262"/>
      </bottom>
      <diagonal/>
    </border>
    <border>
      <left style="thin">
        <color indexed="64"/>
      </left>
      <right style="thin">
        <color theme="1" tint="0.499984740745262"/>
      </right>
      <top/>
      <bottom style="thin">
        <color theme="1" tint="0.499984740745262"/>
      </bottom>
      <diagonal/>
    </border>
    <border>
      <left style="thin">
        <color indexed="64"/>
      </left>
      <right style="thin">
        <color theme="1" tint="0.499984740745262"/>
      </right>
      <top style="thin">
        <color theme="1" tint="0.499984740745262"/>
      </top>
      <bottom style="thin">
        <color theme="1" tint="0.499984740745262"/>
      </bottom>
      <diagonal/>
    </border>
    <border>
      <left style="thin">
        <color indexed="64"/>
      </left>
      <right style="thin">
        <color theme="1" tint="0.499984740745262"/>
      </right>
      <top style="thin">
        <color theme="1" tint="0.499984740745262"/>
      </top>
      <bottom style="thin">
        <color indexed="64"/>
      </bottom>
      <diagonal/>
    </border>
    <border>
      <left style="thin">
        <color theme="1" tint="0.499984740745262"/>
      </left>
      <right style="thin">
        <color theme="1" tint="0.499984740745262"/>
      </right>
      <top style="thin">
        <color theme="1" tint="0.499984740745262"/>
      </top>
      <bottom style="thin">
        <color indexed="64"/>
      </bottom>
      <diagonal/>
    </border>
    <border>
      <left/>
      <right style="thin">
        <color indexed="64"/>
      </right>
      <top/>
      <bottom style="thin">
        <color indexed="64"/>
      </bottom>
      <diagonal/>
    </border>
    <border>
      <left style="thin">
        <color indexed="64"/>
      </left>
      <right style="thin">
        <color theme="1" tint="0.499984740745262"/>
      </right>
      <top style="thin">
        <color theme="1" tint="0.499984740745262"/>
      </top>
      <bottom/>
      <diagonal/>
    </border>
    <border>
      <left/>
      <right style="thin">
        <color theme="1" tint="0.499984740745262"/>
      </right>
      <top style="thin">
        <color theme="1" tint="0.499984740745262"/>
      </top>
      <bottom/>
      <diagonal/>
    </border>
    <border>
      <left/>
      <right style="thin">
        <color indexed="64"/>
      </right>
      <top style="thin">
        <color indexed="64"/>
      </top>
      <bottom/>
      <diagonal/>
    </border>
    <border>
      <left style="thin">
        <color indexed="0"/>
      </left>
      <right style="thin">
        <color indexed="0"/>
      </right>
      <top style="thin">
        <color indexed="0"/>
      </top>
      <bottom style="thin">
        <color indexed="0"/>
      </bottom>
      <diagonal/>
    </border>
    <border>
      <left style="thin">
        <color indexed="64"/>
      </left>
      <right/>
      <top style="thin">
        <color theme="1" tint="0.499984740745262"/>
      </top>
      <bottom style="thin">
        <color theme="1" tint="0.499984740745262"/>
      </bottom>
      <diagonal/>
    </border>
    <border>
      <left style="thin">
        <color indexed="64"/>
      </left>
      <right/>
      <top style="thin">
        <color theme="1" tint="0.499984740745262"/>
      </top>
      <bottom/>
      <diagonal/>
    </border>
    <border>
      <left style="thin">
        <color indexed="64"/>
      </left>
      <right/>
      <top style="thin">
        <color theme="1" tint="0.499984740745262"/>
      </top>
      <bottom style="thin">
        <color indexed="64"/>
      </bottom>
      <diagonal/>
    </border>
    <border>
      <left style="thin">
        <color theme="1" tint="0.499984740745262"/>
      </left>
      <right style="thin">
        <color theme="1" tint="0.499984740745262"/>
      </right>
      <top/>
      <bottom style="thin">
        <color indexed="64"/>
      </bottom>
      <diagonal/>
    </border>
    <border>
      <left style="thin">
        <color indexed="23"/>
      </left>
      <right style="thin">
        <color indexed="23"/>
      </right>
      <top style="thin">
        <color indexed="23"/>
      </top>
      <bottom style="thin">
        <color indexed="23"/>
      </bottom>
      <diagonal/>
    </border>
    <border>
      <left/>
      <right/>
      <top style="double">
        <color indexed="8"/>
      </top>
      <bottom/>
      <diagonal/>
    </border>
    <border>
      <left/>
      <right/>
      <top/>
      <bottom style="double">
        <color indexed="52"/>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thin">
        <color indexed="22"/>
      </left>
      <right style="thin">
        <color indexed="22"/>
      </right>
      <top style="thin">
        <color indexed="22"/>
      </top>
      <bottom style="thin">
        <color indexed="22"/>
      </bottom>
      <diagonal/>
    </border>
    <border>
      <left/>
      <right style="dotted">
        <color indexed="64"/>
      </right>
      <top/>
      <bottom/>
      <diagonal/>
    </border>
    <border>
      <left/>
      <right/>
      <top/>
      <bottom style="thick">
        <color indexed="44"/>
      </bottom>
      <diagonal/>
    </border>
    <border>
      <left/>
      <right style="medium">
        <color indexed="64"/>
      </right>
      <top/>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4"/>
      </top>
      <bottom style="double">
        <color indexed="64"/>
      </bottom>
      <diagonal/>
    </border>
    <border>
      <left style="double">
        <color indexed="63"/>
      </left>
      <right style="double">
        <color indexed="63"/>
      </right>
      <top style="double">
        <color indexed="63"/>
      </top>
      <bottom style="double">
        <color indexed="63"/>
      </bottom>
      <diagonal/>
    </border>
    <border>
      <left style="thin">
        <color theme="1" tint="0.499984740745262"/>
      </left>
      <right/>
      <top/>
      <bottom style="thin">
        <color theme="1" tint="0.499984740745262"/>
      </bottom>
      <diagonal/>
    </border>
    <border>
      <left style="thin">
        <color theme="1" tint="0.499984740745262"/>
      </left>
      <right/>
      <top style="thin">
        <color theme="1" tint="0.499984740745262"/>
      </top>
      <bottom/>
      <diagonal/>
    </border>
    <border>
      <left style="thin">
        <color theme="1" tint="0.499984740745262"/>
      </left>
      <right/>
      <top style="thin">
        <color theme="1" tint="0.499984740745262"/>
      </top>
      <bottom style="thin">
        <color indexed="64"/>
      </bottom>
      <diagonal/>
    </border>
    <border>
      <left style="thin">
        <color theme="1" tint="0.499984740745262"/>
      </left>
      <right/>
      <top/>
      <bottom style="thin">
        <color indexed="64"/>
      </bottom>
      <diagonal/>
    </border>
    <border>
      <left style="thin">
        <color theme="1" tint="0.499984740745262"/>
      </left>
      <right style="thin">
        <color indexed="64"/>
      </right>
      <top style="thin">
        <color theme="1" tint="0.499984740745262"/>
      </top>
      <bottom style="thin">
        <color theme="1" tint="0.499984740745262"/>
      </bottom>
      <diagonal/>
    </border>
    <border>
      <left style="thin">
        <color theme="1" tint="0.499984740745262"/>
      </left>
      <right style="thin">
        <color indexed="64"/>
      </right>
      <top/>
      <bottom style="thin">
        <color theme="1" tint="0.499984740745262"/>
      </bottom>
      <diagonal/>
    </border>
    <border>
      <left style="thin">
        <color indexed="64"/>
      </left>
      <right/>
      <top/>
      <bottom style="thin">
        <color theme="1" tint="0.499984740745262"/>
      </bottom>
      <diagonal/>
    </border>
    <border>
      <left style="thin">
        <color indexed="64"/>
      </left>
      <right/>
      <top/>
      <bottom style="thin">
        <color indexed="64"/>
      </bottom>
      <diagonal/>
    </border>
    <border>
      <left/>
      <right style="thin">
        <color theme="1" tint="0.499984740745262"/>
      </right>
      <top/>
      <bottom style="thin">
        <color indexed="64"/>
      </bottom>
      <diagonal/>
    </border>
  </borders>
  <cellStyleXfs count="52673">
    <xf numFmtId="0" fontId="0" fillId="0" borderId="0"/>
    <xf numFmtId="43" fontId="1"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43" fontId="1" fillId="0" borderId="0" applyFont="0" applyFill="0" applyBorder="0" applyAlignment="0" applyProtection="0"/>
    <xf numFmtId="0" fontId="3" fillId="0" borderId="0" applyNumberFormat="0" applyFill="0" applyBorder="0" applyAlignment="0" applyProtection="0"/>
    <xf numFmtId="0" fontId="4" fillId="0" borderId="1" applyNumberFormat="0" applyFill="0" applyAlignment="0" applyProtection="0"/>
    <xf numFmtId="0" fontId="5" fillId="0" borderId="2" applyNumberFormat="0" applyFill="0" applyAlignment="0" applyProtection="0"/>
    <xf numFmtId="0" fontId="6" fillId="0" borderId="3" applyNumberFormat="0" applyFill="0" applyAlignment="0" applyProtection="0"/>
    <xf numFmtId="0" fontId="6" fillId="0" borderId="0" applyNumberFormat="0" applyFill="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0" applyNumberFormat="0" applyBorder="0" applyAlignment="0" applyProtection="0"/>
    <xf numFmtId="0" fontId="10" fillId="6" borderId="4" applyNumberFormat="0" applyAlignment="0" applyProtection="0"/>
    <xf numFmtId="0" fontId="11" fillId="7" borderId="5" applyNumberFormat="0" applyAlignment="0" applyProtection="0"/>
    <xf numFmtId="0" fontId="12" fillId="7" borderId="4" applyNumberFormat="0" applyAlignment="0" applyProtection="0"/>
    <xf numFmtId="0" fontId="13" fillId="0" borderId="6" applyNumberFormat="0" applyFill="0" applyAlignment="0" applyProtection="0"/>
    <xf numFmtId="0" fontId="14" fillId="8" borderId="7" applyNumberFormat="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8" fillId="13" borderId="0" applyNumberFormat="0" applyBorder="0" applyAlignment="0" applyProtection="0"/>
    <xf numFmtId="0" fontId="18"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33" borderId="0" applyNumberFormat="0" applyBorder="0" applyAlignment="0" applyProtection="0"/>
    <xf numFmtId="0" fontId="19" fillId="0" borderId="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0" fontId="28" fillId="0" borderId="38" applyBorder="0"/>
    <xf numFmtId="171" fontId="1" fillId="0" borderId="0"/>
    <xf numFmtId="43" fontId="36" fillId="0" borderId="0" applyFont="0" applyFill="0" applyBorder="0" applyAlignment="0" applyProtection="0"/>
    <xf numFmtId="9" fontId="36" fillId="0" borderId="0" applyFont="0" applyFill="0" applyBorder="0" applyAlignment="0" applyProtection="0"/>
    <xf numFmtId="172" fontId="35" fillId="0" borderId="0"/>
    <xf numFmtId="172" fontId="35" fillId="0" borderId="0"/>
    <xf numFmtId="171" fontId="37"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8" fillId="0" borderId="0">
      <alignment vertical="top"/>
    </xf>
    <xf numFmtId="175" fontId="28" fillId="0" borderId="0">
      <alignment vertical="top"/>
    </xf>
    <xf numFmtId="171" fontId="2" fillId="0" borderId="0"/>
    <xf numFmtId="171" fontId="28" fillId="0" borderId="0">
      <alignment vertical="top"/>
    </xf>
    <xf numFmtId="175" fontId="2" fillId="0" borderId="0"/>
    <xf numFmtId="171" fontId="28" fillId="0" borderId="0">
      <alignment vertical="top"/>
    </xf>
    <xf numFmtId="171" fontId="38" fillId="0" borderId="0"/>
    <xf numFmtId="171" fontId="2" fillId="0" borderId="0">
      <alignment horizontal="left" wrapText="1"/>
    </xf>
    <xf numFmtId="171" fontId="28" fillId="0" borderId="0">
      <alignment vertical="top"/>
    </xf>
    <xf numFmtId="171" fontId="28" fillId="0" borderId="0">
      <alignment vertical="top"/>
    </xf>
    <xf numFmtId="171" fontId="28" fillId="0" borderId="0">
      <alignment vertical="top"/>
    </xf>
    <xf numFmtId="171" fontId="2" fillId="0" borderId="0"/>
    <xf numFmtId="171" fontId="30" fillId="0" borderId="0"/>
    <xf numFmtId="171" fontId="30" fillId="0" borderId="0"/>
    <xf numFmtId="176" fontId="39" fillId="0" borderId="0"/>
    <xf numFmtId="49" fontId="39" fillId="0" borderId="0"/>
    <xf numFmtId="177" fontId="31" fillId="0" borderId="0" applyFont="0" applyFill="0" applyBorder="0" applyAlignment="0" applyProtection="0"/>
    <xf numFmtId="178" fontId="39" fillId="0" borderId="0">
      <alignment horizontal="center"/>
    </xf>
    <xf numFmtId="179" fontId="39" fillId="0" borderId="0"/>
    <xf numFmtId="180" fontId="39" fillId="0" borderId="0"/>
    <xf numFmtId="181" fontId="39" fillId="0" borderId="0"/>
    <xf numFmtId="38" fontId="40" fillId="0" borderId="0" applyFill="0" applyBorder="0" applyAlignment="0">
      <protection locked="0"/>
    </xf>
    <xf numFmtId="182" fontId="39" fillId="0" borderId="0"/>
    <xf numFmtId="183" fontId="41" fillId="0" borderId="0"/>
    <xf numFmtId="184" fontId="31" fillId="0" borderId="0" applyFont="0" applyFill="0" applyBorder="0" applyAlignment="0" applyProtection="0"/>
    <xf numFmtId="175" fontId="28" fillId="39" borderId="0" applyNumberFormat="0" applyBorder="0" applyAlignment="0" applyProtection="0"/>
    <xf numFmtId="175" fontId="28" fillId="40" borderId="0" applyNumberFormat="0" applyBorder="0" applyAlignment="0" applyProtection="0"/>
    <xf numFmtId="175" fontId="28" fillId="41" borderId="0" applyNumberFormat="0" applyBorder="0" applyAlignment="0" applyProtection="0"/>
    <xf numFmtId="175" fontId="28" fillId="42" borderId="0" applyNumberFormat="0" applyBorder="0" applyAlignment="0" applyProtection="0"/>
    <xf numFmtId="175" fontId="28" fillId="43" borderId="0" applyNumberFormat="0" applyBorder="0" applyAlignment="0" applyProtection="0"/>
    <xf numFmtId="175" fontId="28" fillId="44" borderId="0" applyNumberFormat="0" applyBorder="0" applyAlignment="0" applyProtection="0"/>
    <xf numFmtId="185" fontId="42" fillId="0" borderId="0"/>
    <xf numFmtId="186" fontId="41" fillId="0" borderId="0"/>
    <xf numFmtId="187" fontId="31" fillId="0" borderId="0" applyFont="0" applyFill="0" applyBorder="0" applyAlignment="0" applyProtection="0"/>
    <xf numFmtId="188" fontId="39" fillId="0" borderId="0"/>
    <xf numFmtId="189" fontId="39" fillId="0" borderId="0"/>
    <xf numFmtId="190" fontId="31" fillId="0" borderId="0" applyFont="0" applyFill="0" applyBorder="0" applyAlignment="0" applyProtection="0"/>
    <xf numFmtId="175" fontId="28" fillId="45" borderId="0" applyNumberFormat="0" applyBorder="0" applyAlignment="0" applyProtection="0"/>
    <xf numFmtId="175" fontId="28" fillId="46" borderId="0" applyNumberFormat="0" applyBorder="0" applyAlignment="0" applyProtection="0"/>
    <xf numFmtId="175" fontId="28" fillId="47" borderId="0" applyNumberFormat="0" applyBorder="0" applyAlignment="0" applyProtection="0"/>
    <xf numFmtId="175" fontId="28" fillId="42" borderId="0" applyNumberFormat="0" applyBorder="0" applyAlignment="0" applyProtection="0"/>
    <xf numFmtId="175" fontId="28" fillId="45" borderId="0" applyNumberFormat="0" applyBorder="0" applyAlignment="0" applyProtection="0"/>
    <xf numFmtId="175" fontId="28" fillId="48" borderId="0" applyNumberFormat="0" applyBorder="0" applyAlignment="0" applyProtection="0"/>
    <xf numFmtId="191" fontId="39" fillId="0" borderId="0"/>
    <xf numFmtId="192" fontId="41" fillId="0" borderId="0"/>
    <xf numFmtId="193" fontId="31" fillId="0" borderId="0" applyFont="0" applyFill="0" applyBorder="0" applyAlignment="0" applyProtection="0"/>
    <xf numFmtId="175" fontId="43" fillId="49" borderId="0" applyNumberFormat="0" applyBorder="0" applyAlignment="0" applyProtection="0"/>
    <xf numFmtId="175" fontId="43" fillId="46" borderId="0" applyNumberFormat="0" applyBorder="0" applyAlignment="0" applyProtection="0"/>
    <xf numFmtId="175" fontId="43" fillId="47" borderId="0" applyNumberFormat="0" applyBorder="0" applyAlignment="0" applyProtection="0"/>
    <xf numFmtId="175" fontId="43" fillId="50" borderId="0" applyNumberFormat="0" applyBorder="0" applyAlignment="0" applyProtection="0"/>
    <xf numFmtId="175" fontId="43" fillId="51" borderId="0" applyNumberFormat="0" applyBorder="0" applyAlignment="0" applyProtection="0"/>
    <xf numFmtId="175" fontId="43" fillId="52" borderId="0" applyNumberFormat="0" applyBorder="0" applyAlignment="0" applyProtection="0"/>
    <xf numFmtId="194" fontId="39" fillId="0" borderId="0">
      <alignment horizontal="center"/>
    </xf>
    <xf numFmtId="195" fontId="39" fillId="0" borderId="0">
      <alignment horizontal="center"/>
    </xf>
    <xf numFmtId="196" fontId="39" fillId="0" borderId="0">
      <alignment horizontal="center"/>
    </xf>
    <xf numFmtId="197" fontId="39" fillId="0" borderId="0">
      <alignment horizontal="center"/>
    </xf>
    <xf numFmtId="198" fontId="39" fillId="0" borderId="0">
      <alignment horizontal="center"/>
    </xf>
    <xf numFmtId="199" fontId="44" fillId="0" borderId="0" applyFill="0" applyBorder="0" applyProtection="0">
      <alignment horizontal="right" vertical="center"/>
    </xf>
    <xf numFmtId="171" fontId="2" fillId="0" borderId="0" applyNumberFormat="0" applyFill="0" applyBorder="0" applyAlignment="0" applyProtection="0"/>
    <xf numFmtId="171" fontId="30" fillId="0" borderId="23">
      <alignment horizontal="center" vertical="center"/>
    </xf>
    <xf numFmtId="0" fontId="30" fillId="0" borderId="23">
      <alignment horizontal="center" vertical="center"/>
    </xf>
    <xf numFmtId="0" fontId="30" fillId="0" borderId="23">
      <alignment horizontal="center" vertical="center"/>
    </xf>
    <xf numFmtId="0" fontId="30" fillId="0" borderId="23">
      <alignment horizontal="center" vertical="center"/>
    </xf>
    <xf numFmtId="0" fontId="30" fillId="0" borderId="23">
      <alignment horizontal="center" vertical="center"/>
    </xf>
    <xf numFmtId="171" fontId="45" fillId="0" borderId="16">
      <protection hidden="1"/>
    </xf>
    <xf numFmtId="0" fontId="45" fillId="0" borderId="16">
      <protection hidden="1"/>
    </xf>
    <xf numFmtId="171" fontId="46" fillId="53" borderId="16" applyNumberFormat="0" applyFont="0" applyBorder="0" applyAlignment="0" applyProtection="0">
      <protection hidden="1"/>
    </xf>
    <xf numFmtId="0" fontId="46" fillId="53" borderId="16" applyNumberFormat="0" applyFont="0" applyBorder="0" applyAlignment="0" applyProtection="0">
      <protection hidden="1"/>
    </xf>
    <xf numFmtId="171" fontId="45" fillId="0" borderId="16">
      <protection hidden="1"/>
    </xf>
    <xf numFmtId="175" fontId="47" fillId="0" borderId="0" applyNumberFormat="0" applyFill="0" applyBorder="0" applyAlignment="0" applyProtection="0"/>
    <xf numFmtId="2" fontId="48" fillId="0" borderId="0">
      <protection locked="0"/>
    </xf>
    <xf numFmtId="2" fontId="49" fillId="0" borderId="0">
      <protection locked="0"/>
    </xf>
    <xf numFmtId="171" fontId="48" fillId="0" borderId="0">
      <protection locked="0"/>
    </xf>
    <xf numFmtId="171" fontId="48" fillId="0" borderId="0">
      <protection locked="0"/>
    </xf>
    <xf numFmtId="175" fontId="50" fillId="53" borderId="43" applyNumberFormat="0" applyAlignment="0" applyProtection="0"/>
    <xf numFmtId="171" fontId="51" fillId="0" borderId="44" applyNumberFormat="0" applyFont="0" applyFill="0" applyAlignment="0" applyProtection="0"/>
    <xf numFmtId="175" fontId="52" fillId="0" borderId="45" applyNumberFormat="0" applyFill="0" applyAlignment="0" applyProtection="0"/>
    <xf numFmtId="200" fontId="2" fillId="0" borderId="0"/>
    <xf numFmtId="171" fontId="53" fillId="54" borderId="14">
      <alignment horizontal="right" vertical="center"/>
    </xf>
    <xf numFmtId="171" fontId="54" fillId="54" borderId="14">
      <alignment horizontal="right" vertical="center"/>
    </xf>
    <xf numFmtId="171" fontId="2" fillId="54" borderId="46"/>
    <xf numFmtId="171" fontId="55" fillId="55" borderId="14">
      <alignment horizontal="center" vertical="center"/>
    </xf>
    <xf numFmtId="171" fontId="53" fillId="54" borderId="14">
      <alignment horizontal="right" vertical="center"/>
    </xf>
    <xf numFmtId="171" fontId="2" fillId="54" borderId="0"/>
    <xf numFmtId="171" fontId="56" fillId="54" borderId="14">
      <alignment horizontal="left" vertical="center"/>
    </xf>
    <xf numFmtId="171" fontId="56" fillId="54" borderId="47">
      <alignment vertical="center"/>
    </xf>
    <xf numFmtId="171" fontId="57" fillId="54" borderId="48">
      <alignment vertical="center"/>
    </xf>
    <xf numFmtId="171" fontId="56" fillId="54" borderId="14"/>
    <xf numFmtId="171" fontId="54" fillId="54" borderId="14">
      <alignment horizontal="right" vertical="center"/>
    </xf>
    <xf numFmtId="171" fontId="58" fillId="56" borderId="14">
      <alignment horizontal="left" vertical="center"/>
    </xf>
    <xf numFmtId="171" fontId="58" fillId="56" borderId="14">
      <alignment horizontal="left" vertical="center"/>
    </xf>
    <xf numFmtId="171" fontId="59" fillId="54" borderId="14">
      <alignment horizontal="left" vertical="center"/>
    </xf>
    <xf numFmtId="171" fontId="60" fillId="54" borderId="46"/>
    <xf numFmtId="171" fontId="55" fillId="57" borderId="14">
      <alignment horizontal="left" vertical="center"/>
    </xf>
    <xf numFmtId="201" fontId="61" fillId="0" borderId="0"/>
    <xf numFmtId="201" fontId="61" fillId="0" borderId="0"/>
    <xf numFmtId="201" fontId="61" fillId="0" borderId="0"/>
    <xf numFmtId="201" fontId="61" fillId="0" borderId="0"/>
    <xf numFmtId="201" fontId="61" fillId="0" borderId="0"/>
    <xf numFmtId="201" fontId="61" fillId="0" borderId="0"/>
    <xf numFmtId="201" fontId="61" fillId="0" borderId="0"/>
    <xf numFmtId="201" fontId="61" fillId="0" borderId="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3"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165" fontId="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36"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165" fontId="2" fillId="0" borderId="0" applyFont="0" applyFill="0" applyBorder="0" applyAlignment="0" applyProtection="0"/>
    <xf numFmtId="43" fontId="30"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202" fontId="2" fillId="0" borderId="0" applyFont="0" applyFill="0" applyBorder="0" applyAlignment="0" applyProtection="0"/>
    <xf numFmtId="171" fontId="2" fillId="0" borderId="0" applyFont="0" applyFill="0" applyBorder="0" applyAlignment="0" applyProtection="0"/>
    <xf numFmtId="184" fontId="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169" fontId="64" fillId="0" borderId="0">
      <alignment horizontal="right" vertical="top"/>
    </xf>
    <xf numFmtId="3" fontId="62" fillId="0" borderId="0" applyFont="0" applyFill="0" applyBorder="0" applyAlignment="0" applyProtection="0"/>
    <xf numFmtId="171" fontId="38" fillId="0" borderId="0"/>
    <xf numFmtId="3" fontId="62" fillId="0" borderId="0" applyFont="0" applyFill="0" applyBorder="0" applyAlignment="0" applyProtection="0"/>
    <xf numFmtId="3" fontId="2" fillId="0" borderId="0" applyFill="0" applyBorder="0" applyAlignment="0" applyProtection="0"/>
    <xf numFmtId="175" fontId="65" fillId="58" borderId="49" applyNumberFormat="0" applyFont="0" applyAlignment="0" applyProtection="0"/>
    <xf numFmtId="171" fontId="66" fillId="0" borderId="0"/>
    <xf numFmtId="171" fontId="66" fillId="0" borderId="0"/>
    <xf numFmtId="164" fontId="62" fillId="0" borderId="0" applyFont="0" applyFill="0" applyBorder="0" applyAlignment="0" applyProtection="0"/>
    <xf numFmtId="164" fontId="62" fillId="0" borderId="0" applyFont="0" applyFill="0" applyBorder="0" applyAlignment="0" applyProtection="0"/>
    <xf numFmtId="2" fontId="48" fillId="0" borderId="0">
      <protection locked="0"/>
    </xf>
    <xf numFmtId="203" fontId="48" fillId="0" borderId="0">
      <protection locked="0"/>
    </xf>
    <xf numFmtId="171" fontId="51" fillId="0" borderId="0" applyFont="0" applyFill="0" applyBorder="0" applyAlignment="0" applyProtection="0"/>
    <xf numFmtId="168" fontId="67" fillId="0" borderId="0"/>
    <xf numFmtId="168" fontId="30" fillId="0" borderId="0" applyBorder="0"/>
    <xf numFmtId="168" fontId="30" fillId="0" borderId="18"/>
    <xf numFmtId="175" fontId="68" fillId="59" borderId="0" applyNumberFormat="0" applyBorder="0" applyAlignment="0" applyProtection="0"/>
    <xf numFmtId="175" fontId="68" fillId="60" borderId="0" applyNumberFormat="0" applyBorder="0" applyAlignment="0" applyProtection="0"/>
    <xf numFmtId="175" fontId="68" fillId="60" borderId="0" applyNumberFormat="0" applyBorder="0" applyAlignment="0" applyProtection="0"/>
    <xf numFmtId="175" fontId="69" fillId="44" borderId="43" applyNumberFormat="0" applyAlignment="0" applyProtection="0"/>
    <xf numFmtId="204" fontId="65" fillId="0" borderId="23">
      <alignment horizontal="center"/>
    </xf>
    <xf numFmtId="204" fontId="65" fillId="0" borderId="23">
      <alignment horizontal="center"/>
    </xf>
    <xf numFmtId="204" fontId="65" fillId="0" borderId="23">
      <alignment horizontal="center"/>
    </xf>
    <xf numFmtId="204" fontId="65" fillId="0" borderId="23">
      <alignment horizontal="center"/>
    </xf>
    <xf numFmtId="204" fontId="65" fillId="0" borderId="23">
      <alignment horizontal="center"/>
    </xf>
    <xf numFmtId="171" fontId="34" fillId="0" borderId="0" applyFont="0" applyFill="0" applyBorder="0" applyAlignment="0" applyProtection="0"/>
    <xf numFmtId="174" fontId="70" fillId="0" borderId="0"/>
    <xf numFmtId="205" fontId="65" fillId="0" borderId="0" applyFont="0" applyFill="0" applyBorder="0" applyAlignment="0" applyProtection="0"/>
    <xf numFmtId="206" fontId="65" fillId="0" borderId="0" applyFont="0" applyFill="0" applyBorder="0" applyAlignment="0" applyProtection="0"/>
    <xf numFmtId="171" fontId="48" fillId="0" borderId="0">
      <protection locked="0"/>
    </xf>
    <xf numFmtId="171" fontId="48" fillId="0" borderId="0">
      <protection locked="0"/>
    </xf>
    <xf numFmtId="171" fontId="49" fillId="0" borderId="0">
      <protection locked="0"/>
    </xf>
    <xf numFmtId="171" fontId="48" fillId="0" borderId="0">
      <protection locked="0"/>
    </xf>
    <xf numFmtId="171" fontId="48" fillId="0" borderId="0">
      <protection locked="0"/>
    </xf>
    <xf numFmtId="171" fontId="48" fillId="0" borderId="0">
      <protection locked="0"/>
    </xf>
    <xf numFmtId="171" fontId="49" fillId="0" borderId="0">
      <protection locked="0"/>
    </xf>
    <xf numFmtId="171" fontId="65" fillId="0" borderId="0"/>
    <xf numFmtId="171" fontId="48" fillId="0" borderId="0">
      <protection locked="0"/>
    </xf>
    <xf numFmtId="207" fontId="48" fillId="0" borderId="0">
      <protection locked="0"/>
    </xf>
    <xf numFmtId="3" fontId="51" fillId="0" borderId="0" applyFont="0" applyFill="0" applyBorder="0" applyAlignment="0" applyProtection="0"/>
    <xf numFmtId="3" fontId="30" fillId="0" borderId="0" applyFont="0" applyFill="0" applyBorder="0" applyAlignment="0" applyProtection="0">
      <alignment vertical="top"/>
    </xf>
    <xf numFmtId="3" fontId="51" fillId="0" borderId="0" applyFont="0" applyFill="0" applyBorder="0" applyAlignment="0" applyProtection="0"/>
    <xf numFmtId="208" fontId="48" fillId="0" borderId="0">
      <protection locked="0"/>
    </xf>
    <xf numFmtId="1" fontId="71" fillId="0" borderId="0" applyFont="0" applyFill="0" applyBorder="0" applyAlignment="0" applyProtection="0"/>
    <xf numFmtId="168" fontId="71" fillId="0" borderId="0" applyFont="0" applyFill="0" applyBorder="0" applyAlignment="0" applyProtection="0"/>
    <xf numFmtId="2" fontId="71" fillId="0" borderId="0" applyFont="0" applyFill="0" applyBorder="0" applyAlignment="0" applyProtection="0"/>
    <xf numFmtId="207" fontId="48" fillId="0" borderId="0">
      <protection locked="0"/>
    </xf>
    <xf numFmtId="171" fontId="38" fillId="0" borderId="0"/>
    <xf numFmtId="207" fontId="48" fillId="0" borderId="0">
      <protection locked="0"/>
    </xf>
    <xf numFmtId="171" fontId="39" fillId="0" borderId="20"/>
    <xf numFmtId="0" fontId="39" fillId="0" borderId="20"/>
    <xf numFmtId="0" fontId="39" fillId="0" borderId="20"/>
    <xf numFmtId="0" fontId="39" fillId="0" borderId="20"/>
    <xf numFmtId="0" fontId="39" fillId="0" borderId="20"/>
    <xf numFmtId="38" fontId="39" fillId="57" borderId="0" applyNumberFormat="0" applyBorder="0" applyAlignment="0" applyProtection="0"/>
    <xf numFmtId="170" fontId="72" fillId="0" borderId="0" applyNumberFormat="0" applyFont="0" applyFill="0" applyAlignment="0" applyProtection="0"/>
    <xf numFmtId="170" fontId="73" fillId="0" borderId="0" applyNumberFormat="0" applyFont="0" applyFill="0" applyAlignment="0" applyProtection="0"/>
    <xf numFmtId="209" fontId="74" fillId="0" borderId="0">
      <protection locked="0"/>
    </xf>
    <xf numFmtId="209" fontId="74" fillId="0" borderId="0">
      <protection locked="0"/>
    </xf>
    <xf numFmtId="171" fontId="75" fillId="0" borderId="0" applyNumberFormat="0" applyFill="0" applyBorder="0" applyAlignment="0" applyProtection="0">
      <alignment vertical="top"/>
      <protection locked="0"/>
    </xf>
    <xf numFmtId="171" fontId="76" fillId="0" borderId="0" applyNumberFormat="0" applyFill="0" applyBorder="0" applyAlignment="0" applyProtection="0">
      <alignment vertical="top"/>
      <protection locked="0"/>
    </xf>
    <xf numFmtId="171" fontId="77" fillId="0" borderId="0" applyNumberFormat="0" applyFill="0" applyBorder="0" applyAlignment="0" applyProtection="0">
      <alignment vertical="top"/>
      <protection locked="0"/>
    </xf>
    <xf numFmtId="171" fontId="78" fillId="0" borderId="0" applyNumberFormat="0" applyFill="0" applyBorder="0" applyAlignment="0" applyProtection="0">
      <alignment vertical="top"/>
      <protection locked="0"/>
    </xf>
    <xf numFmtId="171" fontId="79" fillId="0" borderId="0" applyNumberFormat="0" applyFill="0" applyBorder="0" applyAlignment="0" applyProtection="0">
      <alignment vertical="top"/>
      <protection locked="0"/>
    </xf>
    <xf numFmtId="175" fontId="79" fillId="0" borderId="0" applyNumberFormat="0" applyFill="0" applyBorder="0" applyAlignment="0" applyProtection="0">
      <alignment vertical="top"/>
      <protection locked="0"/>
    </xf>
    <xf numFmtId="171" fontId="80" fillId="0" borderId="0" applyNumberFormat="0" applyFill="0" applyBorder="0" applyAlignment="0" applyProtection="0">
      <alignment vertical="top"/>
      <protection locked="0"/>
    </xf>
    <xf numFmtId="171" fontId="81" fillId="0" borderId="0" applyNumberFormat="0" applyFill="0" applyBorder="0" applyAlignment="0" applyProtection="0">
      <alignment vertical="top"/>
      <protection locked="0"/>
    </xf>
    <xf numFmtId="171" fontId="82" fillId="0" borderId="0" applyNumberFormat="0" applyFill="0" applyBorder="0" applyAlignment="0" applyProtection="0">
      <alignment vertical="top"/>
      <protection locked="0"/>
    </xf>
    <xf numFmtId="171" fontId="83" fillId="0" borderId="0"/>
    <xf numFmtId="210" fontId="2" fillId="0" borderId="0" applyFont="0" applyFill="0" applyBorder="0" applyAlignment="0" applyProtection="0"/>
    <xf numFmtId="210" fontId="2" fillId="0" borderId="0" applyFont="0" applyFill="0" applyBorder="0" applyAlignment="0" applyProtection="0"/>
    <xf numFmtId="211" fontId="2" fillId="0" borderId="0" applyFont="0" applyFill="0" applyBorder="0" applyAlignment="0" applyProtection="0"/>
    <xf numFmtId="211" fontId="2" fillId="0" borderId="0" applyFont="0" applyFill="0" applyBorder="0" applyAlignment="0" applyProtection="0"/>
    <xf numFmtId="10" fontId="39" fillId="54" borderId="14" applyNumberFormat="0" applyBorder="0" applyAlignment="0" applyProtection="0"/>
    <xf numFmtId="175" fontId="84" fillId="40" borderId="0" applyNumberFormat="0" applyBorder="0" applyAlignment="0" applyProtection="0"/>
    <xf numFmtId="171" fontId="85" fillId="0" borderId="0" applyNumberFormat="0" applyFill="0" applyBorder="0" applyAlignment="0" applyProtection="0">
      <alignment vertical="top"/>
      <protection locked="0"/>
    </xf>
    <xf numFmtId="15" fontId="2" fillId="0" borderId="0"/>
    <xf numFmtId="171" fontId="86" fillId="0" borderId="0" applyNumberFormat="0" applyFill="0" applyBorder="0" applyAlignment="0" applyProtection="0">
      <alignment vertical="top"/>
      <protection locked="0"/>
    </xf>
    <xf numFmtId="170" fontId="87" fillId="0" borderId="0"/>
    <xf numFmtId="171" fontId="88" fillId="0" borderId="16">
      <alignment horizontal="left"/>
      <protection locked="0"/>
    </xf>
    <xf numFmtId="0" fontId="88" fillId="0" borderId="16">
      <alignment horizontal="left"/>
      <protection locked="0"/>
    </xf>
    <xf numFmtId="171" fontId="89" fillId="0" borderId="0" applyNumberFormat="0" applyFill="0" applyBorder="0" applyAlignment="0" applyProtection="0">
      <alignment vertical="top"/>
      <protection locked="0"/>
    </xf>
    <xf numFmtId="212" fontId="51" fillId="0" borderId="0" applyFont="0" applyFill="0" applyBorder="0" applyAlignment="0" applyProtection="0"/>
    <xf numFmtId="213" fontId="51" fillId="0" borderId="0" applyFont="0" applyFill="0" applyBorder="0" applyAlignment="0" applyProtection="0"/>
    <xf numFmtId="1" fontId="30" fillId="0" borderId="0" applyNumberFormat="0" applyAlignment="0">
      <alignment horizontal="center"/>
    </xf>
    <xf numFmtId="173" fontId="90" fillId="0" borderId="0" applyNumberFormat="0">
      <alignment horizontal="centerContinuous"/>
    </xf>
    <xf numFmtId="41" fontId="30" fillId="0" borderId="0" applyFont="0" applyFill="0" applyBorder="0" applyAlignment="0" applyProtection="0"/>
    <xf numFmtId="43" fontId="30" fillId="0" borderId="0" applyFont="0" applyFill="0" applyBorder="0" applyAlignment="0" applyProtection="0"/>
    <xf numFmtId="214" fontId="2" fillId="0" borderId="0" applyFont="0" applyFill="0" applyBorder="0" applyAlignment="0" applyProtection="0"/>
    <xf numFmtId="40" fontId="65" fillId="0" borderId="0" applyFont="0" applyFill="0" applyBorder="0" applyAlignment="0" applyProtection="0"/>
    <xf numFmtId="5" fontId="30" fillId="0" borderId="0" applyFont="0" applyFill="0" applyBorder="0" applyAlignment="0" applyProtection="0">
      <alignment vertical="top"/>
    </xf>
    <xf numFmtId="5" fontId="51" fillId="0" borderId="0" applyFont="0" applyFill="0" applyBorder="0" applyAlignment="0" applyProtection="0"/>
    <xf numFmtId="176" fontId="41" fillId="0" borderId="0"/>
    <xf numFmtId="215" fontId="65" fillId="0" borderId="0" applyFont="0" applyFill="0" applyBorder="0" applyAlignment="0" applyProtection="0"/>
    <xf numFmtId="216" fontId="65" fillId="0" borderId="0" applyFont="0" applyFill="0" applyBorder="0" applyAlignment="0" applyProtection="0"/>
    <xf numFmtId="217" fontId="48" fillId="0" borderId="0">
      <protection locked="0"/>
    </xf>
    <xf numFmtId="42" fontId="30" fillId="0" borderId="0" applyFont="0" applyFill="0" applyBorder="0" applyAlignment="0" applyProtection="0"/>
    <xf numFmtId="44" fontId="30" fillId="0" borderId="0" applyFont="0" applyFill="0" applyBorder="0" applyAlignment="0" applyProtection="0"/>
    <xf numFmtId="218" fontId="65" fillId="0" borderId="0" applyFont="0" applyFill="0" applyBorder="0" applyAlignment="0" applyProtection="0"/>
    <xf numFmtId="219" fontId="65" fillId="0" borderId="0" applyFont="0" applyFill="0" applyBorder="0" applyAlignment="0" applyProtection="0"/>
    <xf numFmtId="220" fontId="48" fillId="0" borderId="0">
      <protection locked="0"/>
    </xf>
    <xf numFmtId="221" fontId="48" fillId="0" borderId="0">
      <protection locked="0"/>
    </xf>
    <xf numFmtId="3" fontId="29" fillId="0" borderId="0" applyFont="0"/>
    <xf numFmtId="222" fontId="44" fillId="0" borderId="50" applyFill="0" applyBorder="0" applyProtection="0">
      <alignment horizontal="right" vertical="center"/>
    </xf>
    <xf numFmtId="171" fontId="91" fillId="0" borderId="0"/>
    <xf numFmtId="171" fontId="92" fillId="0" borderId="0"/>
    <xf numFmtId="175" fontId="93" fillId="61" borderId="0" applyNumberFormat="0" applyBorder="0" applyAlignment="0" applyProtection="0"/>
    <xf numFmtId="171" fontId="94" fillId="0" borderId="0"/>
    <xf numFmtId="171" fontId="38" fillId="0" borderId="0"/>
    <xf numFmtId="171" fontId="28" fillId="0" borderId="0"/>
    <xf numFmtId="171" fontId="95" fillId="0" borderId="0"/>
    <xf numFmtId="171" fontId="96" fillId="0" borderId="0"/>
    <xf numFmtId="171" fontId="96" fillId="0" borderId="0"/>
    <xf numFmtId="171" fontId="70" fillId="0" borderId="0"/>
    <xf numFmtId="171" fontId="66" fillId="0" borderId="0"/>
    <xf numFmtId="171" fontId="66" fillId="0" borderId="0"/>
    <xf numFmtId="171" fontId="66" fillId="0" borderId="0"/>
    <xf numFmtId="171" fontId="66" fillId="0" borderId="0"/>
    <xf numFmtId="199" fontId="35" fillId="0" borderId="0"/>
    <xf numFmtId="0" fontId="35" fillId="0" borderId="0"/>
    <xf numFmtId="178" fontId="35" fillId="0" borderId="0"/>
    <xf numFmtId="178" fontId="35" fillId="0" borderId="0"/>
    <xf numFmtId="223" fontId="35" fillId="0" borderId="0"/>
    <xf numFmtId="172" fontId="35" fillId="0" borderId="0"/>
    <xf numFmtId="224" fontId="35" fillId="0" borderId="0"/>
    <xf numFmtId="224" fontId="35" fillId="0" borderId="0"/>
    <xf numFmtId="224" fontId="35" fillId="0" borderId="0"/>
    <xf numFmtId="224" fontId="35" fillId="0" borderId="0"/>
    <xf numFmtId="224" fontId="35" fillId="0" borderId="0"/>
    <xf numFmtId="174" fontId="35" fillId="0" borderId="0"/>
    <xf numFmtId="174" fontId="35" fillId="0" borderId="0"/>
    <xf numFmtId="174" fontId="35" fillId="0" borderId="0"/>
    <xf numFmtId="224" fontId="35" fillId="0" borderId="0"/>
    <xf numFmtId="224" fontId="35" fillId="0" borderId="0"/>
    <xf numFmtId="224" fontId="35" fillId="0" borderId="0"/>
    <xf numFmtId="224" fontId="35" fillId="0" borderId="0"/>
    <xf numFmtId="0" fontId="35" fillId="0" borderId="0"/>
    <xf numFmtId="178" fontId="35" fillId="0" borderId="0"/>
    <xf numFmtId="178" fontId="35" fillId="0" borderId="0"/>
    <xf numFmtId="223" fontId="35" fillId="0" borderId="0"/>
    <xf numFmtId="174" fontId="35" fillId="0" borderId="0"/>
    <xf numFmtId="174" fontId="35" fillId="0" borderId="0"/>
    <xf numFmtId="174" fontId="35" fillId="0" borderId="0"/>
    <xf numFmtId="224" fontId="35" fillId="0" borderId="0"/>
    <xf numFmtId="224" fontId="35" fillId="0" borderId="0"/>
    <xf numFmtId="224" fontId="35" fillId="0" borderId="0"/>
    <xf numFmtId="224" fontId="35" fillId="0" borderId="0"/>
    <xf numFmtId="224" fontId="35" fillId="0" borderId="0"/>
    <xf numFmtId="171" fontId="2" fillId="0" borderId="0"/>
    <xf numFmtId="171" fontId="30" fillId="0" borderId="0"/>
    <xf numFmtId="167" fontId="35" fillId="0" borderId="0"/>
    <xf numFmtId="167" fontId="35" fillId="0" borderId="0"/>
    <xf numFmtId="171" fontId="62" fillId="0" borderId="0"/>
    <xf numFmtId="171" fontId="62" fillId="0" borderId="0"/>
    <xf numFmtId="171" fontId="62" fillId="0" borderId="0"/>
    <xf numFmtId="171" fontId="62" fillId="0" borderId="0"/>
    <xf numFmtId="171" fontId="62" fillId="0" borderId="0"/>
    <xf numFmtId="224" fontId="35" fillId="0" borderId="0"/>
    <xf numFmtId="224" fontId="35" fillId="0" borderId="0"/>
    <xf numFmtId="171" fontId="30" fillId="0" borderId="0"/>
    <xf numFmtId="224" fontId="35" fillId="0" borderId="0"/>
    <xf numFmtId="224" fontId="35" fillId="0" borderId="0"/>
    <xf numFmtId="177" fontId="35" fillId="0" borderId="0"/>
    <xf numFmtId="177" fontId="35" fillId="0" borderId="0"/>
    <xf numFmtId="177" fontId="35" fillId="0" borderId="0"/>
    <xf numFmtId="177" fontId="35" fillId="0" borderId="0"/>
    <xf numFmtId="171" fontId="2" fillId="0" borderId="0"/>
    <xf numFmtId="171" fontId="62" fillId="0" borderId="0"/>
    <xf numFmtId="171" fontId="62" fillId="0" borderId="0"/>
    <xf numFmtId="171" fontId="62" fillId="0" borderId="0"/>
    <xf numFmtId="171" fontId="62" fillId="0" borderId="0"/>
    <xf numFmtId="171" fontId="62" fillId="0" borderId="0"/>
    <xf numFmtId="171" fontId="62" fillId="0" borderId="0"/>
    <xf numFmtId="171" fontId="62" fillId="0" borderId="0"/>
    <xf numFmtId="171" fontId="62" fillId="0" borderId="0"/>
    <xf numFmtId="171" fontId="62" fillId="0" borderId="0"/>
    <xf numFmtId="171" fontId="62" fillId="0" borderId="0"/>
    <xf numFmtId="225" fontId="35" fillId="0" borderId="0"/>
    <xf numFmtId="167" fontId="35" fillId="0" borderId="0"/>
    <xf numFmtId="167" fontId="35" fillId="0" borderId="0"/>
    <xf numFmtId="171" fontId="62" fillId="0" borderId="0"/>
    <xf numFmtId="171" fontId="2" fillId="0" borderId="0"/>
    <xf numFmtId="0" fontId="1" fillId="0" borderId="0"/>
    <xf numFmtId="168" fontId="1" fillId="0" borderId="0"/>
    <xf numFmtId="197" fontId="1" fillId="0" borderId="0"/>
    <xf numFmtId="197" fontId="1" fillId="0" borderId="0"/>
    <xf numFmtId="197" fontId="1" fillId="0" borderId="0"/>
    <xf numFmtId="197" fontId="1" fillId="0" borderId="0"/>
    <xf numFmtId="197" fontId="1" fillId="0" borderId="0"/>
    <xf numFmtId="197" fontId="1" fillId="0" borderId="0"/>
    <xf numFmtId="224" fontId="35" fillId="0" borderId="0"/>
    <xf numFmtId="0" fontId="1" fillId="0" borderId="0"/>
    <xf numFmtId="171"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224" fontId="35" fillId="0" borderId="0"/>
    <xf numFmtId="0" fontId="1" fillId="0" borderId="0"/>
    <xf numFmtId="0" fontId="1" fillId="0" borderId="0"/>
    <xf numFmtId="0" fontId="1" fillId="0" borderId="0"/>
    <xf numFmtId="0" fontId="1" fillId="0" borderId="0"/>
    <xf numFmtId="224" fontId="35" fillId="0" borderId="0"/>
    <xf numFmtId="171" fontId="1" fillId="0" borderId="0"/>
    <xf numFmtId="224" fontId="35" fillId="0" borderId="0"/>
    <xf numFmtId="224" fontId="35" fillId="0" borderId="0"/>
    <xf numFmtId="224" fontId="35" fillId="0" borderId="0"/>
    <xf numFmtId="226" fontId="30" fillId="0" borderId="0" applyFill="0" applyBorder="0" applyAlignment="0" applyProtection="0">
      <alignment horizontal="right"/>
    </xf>
    <xf numFmtId="226" fontId="30" fillId="0" borderId="0" applyFill="0" applyBorder="0" applyAlignment="0" applyProtection="0">
      <alignment horizontal="right"/>
    </xf>
    <xf numFmtId="226" fontId="30" fillId="0" borderId="0" applyFill="0" applyBorder="0" applyAlignment="0" applyProtection="0">
      <alignment horizontal="right"/>
    </xf>
    <xf numFmtId="171" fontId="65" fillId="0" borderId="0"/>
    <xf numFmtId="171" fontId="51" fillId="0" borderId="0"/>
    <xf numFmtId="171" fontId="97" fillId="0" borderId="0"/>
    <xf numFmtId="171" fontId="98" fillId="0" borderId="0"/>
    <xf numFmtId="171" fontId="30" fillId="0" borderId="0"/>
    <xf numFmtId="171" fontId="99" fillId="0" borderId="16"/>
    <xf numFmtId="0" fontId="99" fillId="0" borderId="16"/>
    <xf numFmtId="4" fontId="30" fillId="0" borderId="0" applyFont="0" applyFill="0" applyBorder="0" applyAlignment="0" applyProtection="0">
      <alignment horizontal="left"/>
    </xf>
    <xf numFmtId="171" fontId="2" fillId="0" borderId="0"/>
    <xf numFmtId="49" fontId="41" fillId="0" borderId="0"/>
    <xf numFmtId="171" fontId="65" fillId="0" borderId="0" applyFont="0" applyFill="0" applyBorder="0" applyAlignment="0" applyProtection="0"/>
    <xf numFmtId="171" fontId="65" fillId="0" borderId="0" applyFont="0" applyFill="0" applyBorder="0" applyAlignment="0" applyProtection="0"/>
    <xf numFmtId="227" fontId="65" fillId="0" borderId="0" applyFont="0" applyFill="0" applyBorder="0" applyAlignment="0" applyProtection="0"/>
    <xf numFmtId="228" fontId="65" fillId="0" borderId="0" applyFont="0" applyFill="0" applyBorder="0" applyAlignment="0" applyProtection="0"/>
    <xf numFmtId="171" fontId="38" fillId="0" borderId="0"/>
    <xf numFmtId="10" fontId="2" fillId="0" borderId="0" applyFont="0" applyFill="0" applyBorder="0" applyAlignment="0" applyProtection="0"/>
    <xf numFmtId="9" fontId="63" fillId="0" borderId="0" applyFont="0" applyFill="0" applyBorder="0" applyAlignment="0" applyProtection="0"/>
    <xf numFmtId="9" fontId="30" fillId="0" borderId="0" applyFont="0" applyFill="0" applyBorder="0" applyAlignment="0" applyProtection="0"/>
    <xf numFmtId="9" fontId="1" fillId="0" borderId="0" applyFont="0" applyFill="0" applyBorder="0" applyAlignment="0" applyProtection="0"/>
    <xf numFmtId="9" fontId="36" fillId="0" borderId="0" applyFont="0" applyFill="0" applyBorder="0" applyAlignment="0" applyProtection="0"/>
    <xf numFmtId="229" fontId="2" fillId="0" borderId="0" applyFont="0" applyFill="0" applyBorder="0" applyAlignment="0" applyProtection="0"/>
    <xf numFmtId="229" fontId="2" fillId="0" borderId="0" applyFont="0" applyFill="0" applyBorder="0" applyAlignment="0" applyProtection="0"/>
    <xf numFmtId="230" fontId="31" fillId="0" borderId="0" applyFont="0" applyFill="0" applyBorder="0" applyAlignment="0" applyProtection="0"/>
    <xf numFmtId="231" fontId="31" fillId="0" borderId="0" applyFont="0" applyFill="0" applyBorder="0" applyAlignment="0" applyProtection="0"/>
    <xf numFmtId="229" fontId="30" fillId="0" borderId="0" applyFont="0" applyFill="0" applyBorder="0" applyAlignment="0" applyProtection="0"/>
    <xf numFmtId="232" fontId="48" fillId="0" borderId="0">
      <protection locked="0"/>
    </xf>
    <xf numFmtId="2" fontId="51" fillId="0" borderId="0" applyFont="0" applyFill="0" applyBorder="0" applyAlignment="0" applyProtection="0"/>
    <xf numFmtId="233" fontId="48" fillId="0" borderId="0">
      <protection locked="0"/>
    </xf>
    <xf numFmtId="234" fontId="2" fillId="0" borderId="0" applyFont="0" applyFill="0" applyBorder="0" applyAlignment="0" applyProtection="0"/>
    <xf numFmtId="232" fontId="48" fillId="0" borderId="0">
      <protection locked="0"/>
    </xf>
    <xf numFmtId="223" fontId="30" fillId="0" borderId="0" applyFill="0" applyBorder="0" applyAlignment="0"/>
    <xf numFmtId="223" fontId="30" fillId="0" borderId="0" applyFill="0" applyBorder="0" applyAlignment="0"/>
    <xf numFmtId="223" fontId="30" fillId="0" borderId="0" applyFill="0" applyBorder="0" applyAlignment="0"/>
    <xf numFmtId="171" fontId="31" fillId="0" borderId="0"/>
    <xf numFmtId="233" fontId="48" fillId="0" borderId="0">
      <protection locked="0"/>
    </xf>
    <xf numFmtId="235" fontId="48" fillId="0" borderId="0">
      <protection locked="0"/>
    </xf>
    <xf numFmtId="171" fontId="100" fillId="0" borderId="16" applyNumberFormat="0" applyFill="0" applyBorder="0" applyAlignment="0" applyProtection="0">
      <protection hidden="1"/>
    </xf>
    <xf numFmtId="0" fontId="100" fillId="0" borderId="16" applyNumberFormat="0" applyFill="0" applyBorder="0" applyAlignment="0" applyProtection="0">
      <protection hidden="1"/>
    </xf>
    <xf numFmtId="168" fontId="101" fillId="0" borderId="0"/>
    <xf numFmtId="4" fontId="102" fillId="62" borderId="51" applyNumberFormat="0" applyProtection="0">
      <alignment vertical="center"/>
    </xf>
    <xf numFmtId="4" fontId="103" fillId="62" borderId="51" applyNumberFormat="0" applyProtection="0">
      <alignment vertical="center"/>
    </xf>
    <xf numFmtId="4" fontId="104" fillId="0" borderId="0" applyNumberFormat="0" applyProtection="0">
      <alignment horizontal="left" vertical="center" indent="1"/>
    </xf>
    <xf numFmtId="4" fontId="105" fillId="63" borderId="51" applyNumberFormat="0" applyProtection="0">
      <alignment horizontal="left" vertical="center" indent="1"/>
    </xf>
    <xf numFmtId="4" fontId="106" fillId="64" borderId="51" applyNumberFormat="0" applyProtection="0">
      <alignment vertical="center"/>
    </xf>
    <xf numFmtId="4" fontId="32" fillId="55" borderId="51" applyNumberFormat="0" applyProtection="0">
      <alignment vertical="center"/>
    </xf>
    <xf numFmtId="4" fontId="106" fillId="65" borderId="51" applyNumberFormat="0" applyProtection="0">
      <alignment vertical="center"/>
    </xf>
    <xf numFmtId="4" fontId="107" fillId="64" borderId="51" applyNumberFormat="0" applyProtection="0">
      <alignment vertical="center"/>
    </xf>
    <xf numFmtId="4" fontId="108" fillId="66" borderId="51" applyNumberFormat="0" applyProtection="0">
      <alignment horizontal="left" vertical="center" indent="1"/>
    </xf>
    <xf numFmtId="4" fontId="108" fillId="67" borderId="51" applyNumberFormat="0" applyProtection="0">
      <alignment horizontal="left" vertical="center" indent="1"/>
    </xf>
    <xf numFmtId="4" fontId="109" fillId="63" borderId="51" applyNumberFormat="0" applyProtection="0">
      <alignment horizontal="left" vertical="center" indent="1"/>
    </xf>
    <xf numFmtId="4" fontId="110" fillId="68" borderId="51" applyNumberFormat="0" applyProtection="0">
      <alignment vertical="center"/>
    </xf>
    <xf numFmtId="4" fontId="111" fillId="54" borderId="51" applyNumberFormat="0" applyProtection="0">
      <alignment horizontal="left" vertical="center" indent="1"/>
    </xf>
    <xf numFmtId="4" fontId="112" fillId="67" borderId="51" applyNumberFormat="0" applyProtection="0">
      <alignment horizontal="left" vertical="center" indent="1"/>
    </xf>
    <xf numFmtId="4" fontId="43" fillId="63" borderId="51" applyNumberFormat="0" applyProtection="0">
      <alignment horizontal="left" vertical="center" indent="1"/>
    </xf>
    <xf numFmtId="4" fontId="113" fillId="54" borderId="51" applyNumberFormat="0" applyProtection="0">
      <alignment vertical="center"/>
    </xf>
    <xf numFmtId="4" fontId="114" fillId="54" borderId="51" applyNumberFormat="0" applyProtection="0">
      <alignment vertical="center"/>
    </xf>
    <xf numFmtId="4" fontId="108" fillId="67" borderId="51" applyNumberFormat="0" applyProtection="0">
      <alignment horizontal="left" vertical="center" indent="1"/>
    </xf>
    <xf numFmtId="4" fontId="115" fillId="54" borderId="51" applyNumberFormat="0" applyProtection="0">
      <alignment vertical="center"/>
    </xf>
    <xf numFmtId="4" fontId="116" fillId="54" borderId="51" applyNumberFormat="0" applyProtection="0">
      <alignment vertical="center"/>
    </xf>
    <xf numFmtId="4" fontId="39" fillId="0" borderId="0" applyNumberFormat="0" applyProtection="0">
      <alignment horizontal="left" vertical="center" indent="1"/>
    </xf>
    <xf numFmtId="4" fontId="117" fillId="54" borderId="51" applyNumberFormat="0" applyProtection="0">
      <alignment vertical="center"/>
    </xf>
    <xf numFmtId="4" fontId="118" fillId="54" borderId="51" applyNumberFormat="0" applyProtection="0">
      <alignment vertical="center"/>
    </xf>
    <xf numFmtId="4" fontId="108" fillId="69" borderId="51" applyNumberFormat="0" applyProtection="0">
      <alignment horizontal="left" vertical="center" indent="1"/>
    </xf>
    <xf numFmtId="4" fontId="119" fillId="68" borderId="51" applyNumberFormat="0" applyProtection="0">
      <alignment horizontal="left" indent="1"/>
    </xf>
    <xf numFmtId="4" fontId="120" fillId="54" borderId="51" applyNumberFormat="0" applyProtection="0">
      <alignment vertical="center"/>
    </xf>
    <xf numFmtId="175" fontId="121" fillId="41" borderId="0" applyNumberFormat="0" applyBorder="0" applyAlignment="0" applyProtection="0"/>
    <xf numFmtId="171" fontId="30" fillId="0" borderId="19">
      <alignment horizontal="center" vertical="center"/>
    </xf>
    <xf numFmtId="0" fontId="30" fillId="0" borderId="19">
      <alignment horizontal="center" vertical="center"/>
    </xf>
    <xf numFmtId="0" fontId="30" fillId="0" borderId="19">
      <alignment horizontal="center" vertical="center"/>
    </xf>
    <xf numFmtId="0" fontId="30" fillId="0" borderId="19">
      <alignment horizontal="center" vertical="center"/>
    </xf>
    <xf numFmtId="0" fontId="30" fillId="0" borderId="19">
      <alignment horizontal="center" vertical="center"/>
    </xf>
    <xf numFmtId="0" fontId="30" fillId="0" borderId="19">
      <alignment horizontal="center" vertical="center"/>
    </xf>
    <xf numFmtId="38" fontId="65" fillId="0" borderId="52"/>
    <xf numFmtId="225" fontId="2" fillId="0" borderId="0">
      <protection locked="0"/>
    </xf>
    <xf numFmtId="38" fontId="65" fillId="0" borderId="0" applyFont="0" applyFill="0" applyBorder="0" applyAlignment="0" applyProtection="0"/>
    <xf numFmtId="40" fontId="65" fillId="0" borderId="0" applyFont="0" applyFill="0" applyBorder="0" applyAlignment="0" applyProtection="0"/>
    <xf numFmtId="171" fontId="122" fillId="0" borderId="0"/>
    <xf numFmtId="171" fontId="123" fillId="0" borderId="0" applyNumberFormat="0" applyFill="0" applyBorder="0" applyAlignment="0" applyProtection="0"/>
    <xf numFmtId="175" fontId="124" fillId="53" borderId="53" applyNumberFormat="0" applyAlignment="0" applyProtection="0"/>
    <xf numFmtId="171" fontId="39" fillId="0" borderId="0"/>
    <xf numFmtId="171" fontId="125" fillId="0" borderId="0"/>
    <xf numFmtId="171" fontId="28" fillId="0" borderId="0">
      <alignment vertical="top"/>
    </xf>
    <xf numFmtId="171" fontId="126" fillId="0" borderId="0"/>
    <xf numFmtId="171" fontId="2" fillId="0" borderId="0" applyNumberFormat="0"/>
    <xf numFmtId="175" fontId="127" fillId="0" borderId="0" applyNumberFormat="0" applyFill="0" applyBorder="0" applyAlignment="0" applyProtection="0"/>
    <xf numFmtId="21" fontId="30" fillId="0" borderId="0" applyFont="0" applyFill="0" applyBorder="0" applyProtection="0">
      <alignment horizontal="left"/>
    </xf>
    <xf numFmtId="171" fontId="128" fillId="0" borderId="0"/>
    <xf numFmtId="175" fontId="129" fillId="0" borderId="54" applyNumberFormat="0" applyFill="0" applyAlignment="0" applyProtection="0"/>
    <xf numFmtId="175" fontId="130" fillId="0" borderId="55" applyNumberFormat="0" applyFill="0" applyAlignment="0" applyProtection="0"/>
    <xf numFmtId="175" fontId="117" fillId="0" borderId="56" applyNumberFormat="0" applyFill="0" applyAlignment="0" applyProtection="0"/>
    <xf numFmtId="175" fontId="117" fillId="0" borderId="0" applyNumberFormat="0" applyFill="0" applyBorder="0" applyAlignment="0" applyProtection="0"/>
    <xf numFmtId="175" fontId="131" fillId="0" borderId="0" applyNumberFormat="0" applyFill="0" applyBorder="0" applyAlignment="0" applyProtection="0"/>
    <xf numFmtId="2" fontId="74" fillId="0" borderId="0">
      <protection locked="0"/>
    </xf>
    <xf numFmtId="2" fontId="74" fillId="0" borderId="0">
      <protection locked="0"/>
    </xf>
    <xf numFmtId="171" fontId="101" fillId="53" borderId="16"/>
    <xf numFmtId="0" fontId="101" fillId="53" borderId="16"/>
    <xf numFmtId="209" fontId="48" fillId="0" borderId="57">
      <protection locked="0"/>
    </xf>
    <xf numFmtId="171" fontId="92" fillId="0" borderId="0"/>
    <xf numFmtId="171" fontId="92" fillId="0" borderId="0"/>
    <xf numFmtId="171" fontId="92" fillId="0" borderId="0"/>
    <xf numFmtId="233" fontId="48" fillId="0" borderId="0">
      <protection locked="0"/>
    </xf>
    <xf numFmtId="235" fontId="48" fillId="0" borderId="0">
      <protection locked="0"/>
    </xf>
    <xf numFmtId="171" fontId="65" fillId="0" borderId="0"/>
    <xf numFmtId="175" fontId="132" fillId="70" borderId="58" applyNumberFormat="0" applyAlignment="0" applyProtection="0"/>
    <xf numFmtId="38" fontId="65" fillId="0" borderId="0" applyFont="0" applyFill="0" applyBorder="0" applyAlignment="0" applyProtection="0"/>
    <xf numFmtId="40" fontId="65" fillId="0" borderId="0" applyFont="0" applyFill="0" applyBorder="0" applyAlignment="0" applyProtection="0"/>
    <xf numFmtId="4" fontId="2" fillId="0" borderId="0" applyFont="0" applyFill="0" applyBorder="0" applyAlignment="0" applyProtection="0"/>
    <xf numFmtId="171" fontId="33" fillId="0" borderId="0" applyNumberFormat="0" applyFont="0" applyFill="0" applyBorder="0" applyAlignment="0" applyProtection="0">
      <alignment vertical="top"/>
    </xf>
    <xf numFmtId="171" fontId="133" fillId="0" borderId="0" applyNumberFormat="0" applyFont="0" applyFill="0" applyBorder="0" applyAlignment="0" applyProtection="0">
      <alignment vertical="top"/>
    </xf>
    <xf numFmtId="171" fontId="133" fillId="0" borderId="0" applyNumberFormat="0" applyFont="0" applyFill="0" applyBorder="0" applyAlignment="0" applyProtection="0">
      <alignment vertical="top"/>
    </xf>
    <xf numFmtId="171" fontId="33" fillId="0" borderId="0" applyNumberFormat="0" applyFont="0" applyFill="0" applyBorder="0" applyAlignment="0" applyProtection="0"/>
    <xf numFmtId="171" fontId="33" fillId="0" borderId="0" applyNumberFormat="0" applyFont="0" applyFill="0" applyBorder="0" applyAlignment="0" applyProtection="0">
      <alignment horizontal="left" vertical="top"/>
    </xf>
    <xf numFmtId="171" fontId="33" fillId="0" borderId="0" applyNumberFormat="0" applyFont="0" applyFill="0" applyBorder="0" applyAlignment="0" applyProtection="0">
      <alignment horizontal="left" vertical="top"/>
    </xf>
    <xf numFmtId="171" fontId="33" fillId="0" borderId="0" applyNumberFormat="0" applyFont="0" applyFill="0" applyBorder="0" applyAlignment="0" applyProtection="0">
      <alignment horizontal="left" vertical="top"/>
    </xf>
    <xf numFmtId="171" fontId="30" fillId="0" borderId="0"/>
    <xf numFmtId="171" fontId="134" fillId="0" borderId="0">
      <alignment horizontal="left" wrapText="1"/>
    </xf>
    <xf numFmtId="171" fontId="135" fillId="0" borderId="19" applyNumberFormat="0" applyFont="0" applyFill="0" applyBorder="0" applyAlignment="0" applyProtection="0">
      <alignment horizontal="center" wrapText="1"/>
    </xf>
    <xf numFmtId="0" fontId="135" fillId="0" borderId="19" applyNumberFormat="0" applyFont="0" applyFill="0" applyBorder="0" applyAlignment="0" applyProtection="0">
      <alignment horizontal="center" wrapText="1"/>
    </xf>
    <xf numFmtId="0" fontId="135" fillId="0" borderId="19" applyNumberFormat="0" applyFont="0" applyFill="0" applyBorder="0" applyAlignment="0" applyProtection="0">
      <alignment horizontal="center" wrapText="1"/>
    </xf>
    <xf numFmtId="0" fontId="135" fillId="0" borderId="19" applyNumberFormat="0" applyFont="0" applyFill="0" applyBorder="0" applyAlignment="0" applyProtection="0">
      <alignment horizontal="center" wrapText="1"/>
    </xf>
    <xf numFmtId="0" fontId="135" fillId="0" borderId="19" applyNumberFormat="0" applyFont="0" applyFill="0" applyBorder="0" applyAlignment="0" applyProtection="0">
      <alignment horizontal="center" wrapText="1"/>
    </xf>
    <xf numFmtId="0" fontId="135" fillId="0" borderId="19" applyNumberFormat="0" applyFont="0" applyFill="0" applyBorder="0" applyAlignment="0" applyProtection="0">
      <alignment horizontal="center" wrapText="1"/>
    </xf>
    <xf numFmtId="236" fontId="31" fillId="0" borderId="0" applyNumberFormat="0" applyFont="0" applyFill="0" applyBorder="0" applyAlignment="0" applyProtection="0">
      <alignment horizontal="right"/>
    </xf>
    <xf numFmtId="171" fontId="135" fillId="0" borderId="0" applyNumberFormat="0" applyFont="0" applyFill="0" applyBorder="0" applyAlignment="0" applyProtection="0">
      <alignment horizontal="left" indent="1"/>
    </xf>
    <xf numFmtId="237" fontId="135" fillId="0" borderId="0" applyNumberFormat="0" applyFont="0" applyFill="0" applyBorder="0" applyAlignment="0" applyProtection="0"/>
    <xf numFmtId="171" fontId="30" fillId="0" borderId="19" applyNumberFormat="0" applyFont="0" applyFill="0" applyAlignment="0" applyProtection="0">
      <alignment horizontal="center"/>
    </xf>
    <xf numFmtId="0" fontId="30" fillId="0" borderId="19" applyNumberFormat="0" applyFont="0" applyFill="0" applyAlignment="0" applyProtection="0">
      <alignment horizontal="center"/>
    </xf>
    <xf numFmtId="0" fontId="30" fillId="0" borderId="19" applyNumberFormat="0" applyFont="0" applyFill="0" applyAlignment="0" applyProtection="0">
      <alignment horizontal="center"/>
    </xf>
    <xf numFmtId="0" fontId="30" fillId="0" borderId="19" applyNumberFormat="0" applyFont="0" applyFill="0" applyAlignment="0" applyProtection="0">
      <alignment horizontal="center"/>
    </xf>
    <xf numFmtId="0" fontId="30" fillId="0" borderId="19" applyNumberFormat="0" applyFont="0" applyFill="0" applyAlignment="0" applyProtection="0">
      <alignment horizontal="center"/>
    </xf>
    <xf numFmtId="0" fontId="30" fillId="0" borderId="19" applyNumberFormat="0" applyFont="0" applyFill="0" applyAlignment="0" applyProtection="0">
      <alignment horizontal="center"/>
    </xf>
    <xf numFmtId="171" fontId="30" fillId="0" borderId="0" applyNumberFormat="0" applyFont="0" applyFill="0" applyBorder="0" applyAlignment="0" applyProtection="0">
      <alignment horizontal="left" wrapText="1" indent="1"/>
    </xf>
    <xf numFmtId="171" fontId="135" fillId="0" borderId="0" applyNumberFormat="0" applyFont="0" applyFill="0" applyBorder="0" applyAlignment="0" applyProtection="0">
      <alignment horizontal="left" indent="1"/>
    </xf>
    <xf numFmtId="171" fontId="30" fillId="0" borderId="0" applyNumberFormat="0" applyFont="0" applyFill="0" applyBorder="0" applyAlignment="0" applyProtection="0">
      <alignment horizontal="left" wrapText="1" indent="2"/>
    </xf>
    <xf numFmtId="238" fontId="30" fillId="0" borderId="0">
      <alignment horizontal="right"/>
    </xf>
    <xf numFmtId="171" fontId="136" fillId="0" borderId="0" applyNumberFormat="0" applyFill="0" applyBorder="0" applyAlignment="0" applyProtection="0"/>
    <xf numFmtId="171" fontId="137" fillId="0" borderId="0" applyNumberFormat="0" applyFill="0" applyBorder="0" applyAlignment="0" applyProtection="0"/>
    <xf numFmtId="171" fontId="2" fillId="0" borderId="0" applyFont="0" applyFill="0" applyBorder="0" applyAlignment="0" applyProtection="0"/>
    <xf numFmtId="168" fontId="29" fillId="0" borderId="0">
      <alignment horizontal="right"/>
    </xf>
    <xf numFmtId="171" fontId="138" fillId="0" borderId="0" applyProtection="0"/>
    <xf numFmtId="239" fontId="138" fillId="0" borderId="0" applyProtection="0"/>
    <xf numFmtId="171" fontId="139" fillId="0" borderId="0" applyProtection="0"/>
    <xf numFmtId="171" fontId="140" fillId="0" borderId="0" applyProtection="0"/>
    <xf numFmtId="171" fontId="138" fillId="0" borderId="57" applyProtection="0"/>
    <xf numFmtId="171" fontId="141" fillId="0" borderId="0"/>
    <xf numFmtId="10" fontId="138" fillId="0" borderId="0" applyProtection="0"/>
    <xf numFmtId="171" fontId="138" fillId="0" borderId="0"/>
    <xf numFmtId="2" fontId="138" fillId="0" borderId="0" applyProtection="0"/>
    <xf numFmtId="4" fontId="138" fillId="0" borderId="0" applyProtection="0"/>
    <xf numFmtId="171" fontId="30" fillId="0" borderId="0"/>
    <xf numFmtId="0" fontId="1" fillId="0" borderId="0"/>
    <xf numFmtId="0" fontId="2" fillId="0" borderId="0"/>
    <xf numFmtId="0" fontId="2" fillId="0" borderId="0"/>
    <xf numFmtId="0" fontId="2" fillId="0" borderId="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9" fontId="2" fillId="0" borderId="0" applyFont="0" applyFill="0" applyBorder="0" applyAlignment="0" applyProtection="0"/>
    <xf numFmtId="0" fontId="2"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2" fillId="0" borderId="0"/>
    <xf numFmtId="0" fontId="1" fillId="0" borderId="0"/>
    <xf numFmtId="0" fontId="28" fillId="0" borderId="38" applyBorder="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2" fillId="0" borderId="0"/>
    <xf numFmtId="0" fontId="1" fillId="0" borderId="0"/>
    <xf numFmtId="0" fontId="28" fillId="0" borderId="0"/>
    <xf numFmtId="0" fontId="142" fillId="0" borderId="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9" fontId="2" fillId="0" borderId="0" applyFont="0" applyFill="0" applyBorder="0" applyAlignment="0" applyProtection="0"/>
    <xf numFmtId="0" fontId="142" fillId="0" borderId="0"/>
    <xf numFmtId="0" fontId="142" fillId="0" borderId="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240" fontId="35" fillId="0" borderId="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35" fillId="0" borderId="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8"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8"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28" fillId="0" borderId="38" applyBorder="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0" borderId="0"/>
    <xf numFmtId="0" fontId="1" fillId="0" borderId="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42" fillId="0" borderId="0"/>
    <xf numFmtId="9" fontId="2" fillId="0" borderId="0" applyFont="0" applyFill="0" applyBorder="0" applyAlignment="0" applyProtection="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143" fillId="0" borderId="0"/>
    <xf numFmtId="43" fontId="2" fillId="0" borderId="0" applyFont="0" applyFill="0" applyBorder="0" applyAlignment="0" applyProtection="0"/>
    <xf numFmtId="9" fontId="2" fillId="0" borderId="0" applyFont="0" applyFill="0" applyBorder="0" applyAlignment="0" applyProtection="0"/>
    <xf numFmtId="0" fontId="28" fillId="0" borderId="0"/>
    <xf numFmtId="42" fontId="28" fillId="0" borderId="0"/>
    <xf numFmtId="42" fontId="28" fillId="0" borderId="38" applyBorder="0"/>
    <xf numFmtId="0" fontId="1" fillId="0" borderId="0"/>
    <xf numFmtId="43" fontId="1" fillId="0" borderId="0" applyFont="0" applyFill="0" applyBorder="0" applyAlignment="0" applyProtection="0"/>
    <xf numFmtId="9" fontId="1" fillId="0" borderId="0" applyFont="0" applyFill="0" applyBorder="0" applyAlignment="0" applyProtection="0"/>
    <xf numFmtId="0" fontId="2"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 fillId="0" borderId="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9" fontId="2" fillId="0" borderId="0" applyFont="0" applyFill="0" applyBorder="0" applyAlignment="0" applyProtection="0"/>
    <xf numFmtId="0" fontId="2" fillId="0" borderId="0"/>
    <xf numFmtId="172" fontId="35" fillId="0" borderId="0"/>
    <xf numFmtId="43" fontId="36" fillId="0" borderId="0" applyFont="0" applyFill="0" applyBorder="0" applyAlignment="0" applyProtection="0"/>
    <xf numFmtId="165" fontId="2" fillId="0" borderId="0" applyFont="0" applyFill="0" applyBorder="0" applyAlignment="0" applyProtection="0"/>
    <xf numFmtId="43" fontId="30" fillId="0" borderId="0" applyFont="0" applyFill="0" applyBorder="0" applyAlignment="0" applyProtection="0"/>
    <xf numFmtId="202" fontId="2" fillId="0" borderId="0" applyFont="0" applyFill="0" applyBorder="0" applyAlignment="0" applyProtection="0"/>
    <xf numFmtId="172" fontId="35" fillId="0" borderId="0"/>
    <xf numFmtId="224" fontId="35" fillId="0" borderId="0"/>
    <xf numFmtId="224" fontId="35" fillId="0" borderId="0"/>
    <xf numFmtId="224" fontId="35" fillId="0" borderId="0"/>
    <xf numFmtId="224" fontId="35" fillId="0" borderId="0"/>
    <xf numFmtId="224" fontId="35" fillId="0" borderId="0"/>
    <xf numFmtId="174" fontId="35" fillId="0" borderId="0"/>
    <xf numFmtId="174" fontId="35" fillId="0" borderId="0"/>
    <xf numFmtId="224" fontId="35" fillId="0" borderId="0"/>
    <xf numFmtId="224" fontId="35" fillId="0" borderId="0"/>
    <xf numFmtId="171" fontId="30" fillId="0" borderId="0"/>
    <xf numFmtId="224" fontId="35" fillId="0" borderId="0"/>
    <xf numFmtId="177" fontId="35" fillId="0" borderId="0"/>
    <xf numFmtId="225" fontId="35" fillId="0" borderId="0"/>
    <xf numFmtId="167" fontId="35" fillId="0" borderId="0"/>
    <xf numFmtId="167" fontId="35" fillId="0" borderId="0"/>
    <xf numFmtId="224" fontId="35" fillId="0" borderId="0"/>
    <xf numFmtId="224" fontId="35" fillId="0" borderId="0"/>
    <xf numFmtId="224" fontId="35" fillId="0" borderId="0"/>
    <xf numFmtId="171" fontId="1" fillId="0" borderId="0"/>
    <xf numFmtId="224" fontId="35" fillId="0" borderId="0"/>
    <xf numFmtId="224" fontId="35" fillId="0" borderId="0"/>
    <xf numFmtId="224" fontId="35" fillId="0" borderId="0"/>
    <xf numFmtId="9" fontId="63" fillId="0" borderId="0" applyFont="0" applyFill="0" applyBorder="0" applyAlignment="0" applyProtection="0"/>
    <xf numFmtId="9" fontId="30" fillId="0" borderId="0" applyFont="0" applyFill="0" applyBorder="0" applyAlignment="0" applyProtection="0"/>
    <xf numFmtId="0" fontId="2"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43" fontId="1" fillId="0" borderId="0" applyFont="0" applyFill="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9" fontId="1" fillId="0" borderId="0" applyFont="0" applyFill="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2" fillId="0" borderId="0"/>
    <xf numFmtId="0" fontId="2" fillId="0" borderId="0"/>
    <xf numFmtId="0" fontId="1" fillId="0" borderId="0"/>
    <xf numFmtId="0" fontId="1" fillId="0" borderId="0"/>
    <xf numFmtId="9" fontId="1" fillId="0" borderId="0" applyFont="0" applyFill="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9" fontId="1" fillId="0" borderId="0" applyFont="0" applyFill="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43" fontId="1" fillId="0" borderId="0" applyFont="0" applyFill="0" applyBorder="0" applyAlignment="0" applyProtection="0"/>
    <xf numFmtId="9" fontId="1" fillId="0" borderId="0" applyFont="0" applyFill="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43" fontId="1" fillId="0" borderId="0" applyFont="0" applyFill="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43" fontId="1"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171" fontId="1" fillId="0" borderId="0"/>
    <xf numFmtId="0" fontId="1" fillId="0" borderId="0"/>
    <xf numFmtId="43" fontId="1" fillId="0" borderId="0" applyFont="0" applyFill="0" applyBorder="0" applyAlignment="0" applyProtection="0"/>
    <xf numFmtId="0" fontId="1" fillId="0" borderId="0"/>
    <xf numFmtId="168" fontId="1" fillId="0" borderId="0"/>
    <xf numFmtId="197" fontId="1" fillId="0" borderId="0"/>
    <xf numFmtId="197" fontId="1" fillId="0" borderId="0"/>
    <xf numFmtId="197" fontId="1" fillId="0" borderId="0"/>
    <xf numFmtId="197" fontId="1" fillId="0" borderId="0"/>
    <xf numFmtId="197" fontId="1" fillId="0" borderId="0"/>
    <xf numFmtId="197" fontId="1" fillId="0" borderId="0"/>
    <xf numFmtId="0" fontId="1" fillId="0" borderId="0"/>
    <xf numFmtId="171"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1" fontId="1" fillId="0" borderId="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9" fontId="1" fillId="0" borderId="0" applyFont="0" applyFill="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43" fontId="1" fillId="0" borderId="0" applyFont="0" applyFill="0" applyBorder="0" applyAlignment="0" applyProtection="0"/>
    <xf numFmtId="9" fontId="1" fillId="0" borderId="0" applyFont="0" applyFill="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43" fontId="1" fillId="0" borderId="0" applyFont="0" applyFill="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2" fillId="0" borderId="0"/>
    <xf numFmtId="0" fontId="2" fillId="0" borderId="0"/>
    <xf numFmtId="9" fontId="1" fillId="0" borderId="0" applyFont="0" applyFill="0" applyBorder="0" applyAlignment="0" applyProtection="0"/>
    <xf numFmtId="0" fontId="2" fillId="0" borderId="0"/>
    <xf numFmtId="0" fontId="2" fillId="0" borderId="0"/>
    <xf numFmtId="0" fontId="2" fillId="0" borderId="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2" fillId="0" borderId="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171" fontId="1" fillId="0" borderId="0"/>
    <xf numFmtId="43" fontId="1" fillId="0" borderId="0" applyFont="0" applyFill="0" applyBorder="0" applyAlignment="0" applyProtection="0"/>
    <xf numFmtId="0" fontId="1" fillId="0" borderId="0"/>
    <xf numFmtId="168" fontId="1" fillId="0" borderId="0"/>
    <xf numFmtId="197" fontId="1" fillId="0" borderId="0"/>
    <xf numFmtId="197" fontId="1" fillId="0" borderId="0"/>
    <xf numFmtId="197" fontId="1" fillId="0" borderId="0"/>
    <xf numFmtId="197" fontId="1" fillId="0" borderId="0"/>
    <xf numFmtId="197" fontId="1" fillId="0" borderId="0"/>
    <xf numFmtId="197" fontId="1" fillId="0" borderId="0"/>
    <xf numFmtId="0" fontId="1" fillId="0" borderId="0"/>
    <xf numFmtId="171"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1"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9" fontId="1" fillId="0" borderId="0" applyFont="0" applyFill="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43" fontId="1" fillId="0" borderId="0" applyFont="0" applyFill="0" applyBorder="0" applyAlignment="0" applyProtection="0"/>
    <xf numFmtId="9" fontId="1" fillId="0" borderId="0" applyFont="0" applyFill="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43" fontId="1" fillId="0" borderId="0" applyFont="0" applyFill="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171" fontId="1" fillId="0" borderId="0"/>
    <xf numFmtId="0" fontId="1" fillId="0" borderId="0"/>
    <xf numFmtId="43" fontId="1" fillId="0" borderId="0" applyFont="0" applyFill="0" applyBorder="0" applyAlignment="0" applyProtection="0"/>
    <xf numFmtId="0" fontId="1" fillId="0" borderId="0"/>
    <xf numFmtId="168" fontId="1" fillId="0" borderId="0"/>
    <xf numFmtId="197" fontId="1" fillId="0" borderId="0"/>
    <xf numFmtId="197" fontId="1" fillId="0" borderId="0"/>
    <xf numFmtId="197" fontId="1" fillId="0" borderId="0"/>
    <xf numFmtId="197" fontId="1" fillId="0" borderId="0"/>
    <xf numFmtId="197" fontId="1" fillId="0" borderId="0"/>
    <xf numFmtId="197" fontId="1" fillId="0" borderId="0"/>
    <xf numFmtId="0" fontId="1" fillId="0" borderId="0"/>
    <xf numFmtId="171"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1" fontId="1" fillId="0" borderId="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9" fontId="1" fillId="0" borderId="0" applyFont="0" applyFill="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43" fontId="1" fillId="0" borderId="0" applyFont="0" applyFill="0" applyBorder="0" applyAlignment="0" applyProtection="0"/>
    <xf numFmtId="9" fontId="1" fillId="0" borderId="0" applyFont="0" applyFill="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43" fontId="1" fillId="0" borderId="0" applyFont="0" applyFill="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9" borderId="8" applyNumberFormat="0" applyFont="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 applyNumberFormat="0" applyFont="0" applyAlignment="0" applyProtection="0"/>
    <xf numFmtId="0" fontId="1" fillId="9" borderId="8"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28" fillId="0" borderId="0"/>
    <xf numFmtId="0" fontId="28"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248" fontId="2" fillId="0" borderId="0"/>
    <xf numFmtId="248" fontId="2" fillId="0" borderId="0"/>
    <xf numFmtId="248" fontId="2" fillId="0" borderId="0"/>
    <xf numFmtId="248" fontId="2" fillId="0" borderId="0"/>
    <xf numFmtId="43" fontId="2" fillId="0" borderId="0" applyFont="0" applyFill="0" applyBorder="0" applyAlignment="0" applyProtection="0"/>
    <xf numFmtId="248" fontId="2" fillId="0" borderId="0"/>
    <xf numFmtId="248" fontId="2" fillId="0" borderId="0"/>
    <xf numFmtId="9" fontId="36"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44" fillId="0" borderId="0"/>
    <xf numFmtId="9" fontId="144" fillId="0" borderId="0"/>
    <xf numFmtId="42" fontId="144" fillId="0" borderId="0"/>
    <xf numFmtId="43" fontId="1" fillId="0" borderId="0" applyFont="0" applyFill="0" applyBorder="0" applyAlignment="0" applyProtection="0"/>
    <xf numFmtId="0" fontId="1" fillId="32" borderId="0" applyNumberFormat="0" applyBorder="0" applyAlignment="0" applyProtection="0"/>
    <xf numFmtId="43" fontId="24" fillId="0" borderId="0" applyFont="0" applyFill="0" applyBorder="0" applyAlignment="0" applyProtection="0"/>
    <xf numFmtId="0" fontId="24" fillId="0" borderId="0"/>
    <xf numFmtId="0" fontId="1" fillId="0" borderId="0"/>
    <xf numFmtId="0" fontId="1" fillId="0" borderId="0"/>
    <xf numFmtId="43" fontId="24" fillId="0" borderId="0" applyFont="0" applyFill="0" applyBorder="0" applyAlignment="0" applyProtection="0"/>
    <xf numFmtId="43" fontId="1" fillId="0" borderId="0" applyFont="0" applyFill="0" applyBorder="0" applyAlignment="0" applyProtection="0"/>
    <xf numFmtId="0" fontId="1" fillId="0" borderId="0"/>
    <xf numFmtId="172" fontId="35" fillId="0" borderId="0"/>
    <xf numFmtId="172" fontId="35"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248" fontId="2" fillId="0" borderId="0"/>
    <xf numFmtId="224" fontId="35" fillId="0" borderId="0"/>
    <xf numFmtId="0" fontId="24" fillId="0" borderId="0"/>
  </cellStyleXfs>
  <cellXfs count="328">
    <xf numFmtId="0" fontId="0" fillId="0" borderId="0" xfId="0"/>
    <xf numFmtId="0" fontId="0" fillId="2" borderId="0" xfId="0" applyFill="1"/>
    <xf numFmtId="0" fontId="0" fillId="0" borderId="10" xfId="0" applyBorder="1"/>
    <xf numFmtId="0" fontId="17" fillId="34" borderId="10" xfId="0" applyFont="1" applyFill="1" applyBorder="1"/>
    <xf numFmtId="0" fontId="0" fillId="0" borderId="25" xfId="0" applyBorder="1"/>
    <xf numFmtId="0" fontId="0" fillId="0" borderId="11" xfId="0" applyBorder="1"/>
    <xf numFmtId="0" fontId="0" fillId="35" borderId="0" xfId="0" applyFill="1"/>
    <xf numFmtId="0" fontId="20" fillId="35" borderId="0" xfId="0" applyFont="1" applyFill="1"/>
    <xf numFmtId="0" fontId="17" fillId="34" borderId="33" xfId="0" applyFont="1" applyFill="1" applyBorder="1"/>
    <xf numFmtId="0" fontId="0" fillId="38" borderId="0" xfId="0" applyFill="1"/>
    <xf numFmtId="0" fontId="17" fillId="34" borderId="0" xfId="0" applyFont="1" applyFill="1"/>
    <xf numFmtId="0" fontId="22" fillId="37" borderId="0" xfId="0" applyFont="1" applyFill="1" applyAlignment="1">
      <alignment horizontal="left" vertical="top"/>
    </xf>
    <xf numFmtId="0" fontId="20" fillId="37" borderId="0" xfId="0" applyFont="1" applyFill="1" applyAlignment="1">
      <alignment horizontal="left" vertical="top"/>
    </xf>
    <xf numFmtId="0" fontId="22" fillId="36" borderId="0" xfId="0" applyFont="1" applyFill="1" applyAlignment="1">
      <alignment horizontal="left" vertical="top"/>
    </xf>
    <xf numFmtId="0" fontId="20" fillId="36" borderId="0" xfId="0" applyFont="1" applyFill="1" applyAlignment="1">
      <alignment horizontal="left" vertical="top"/>
    </xf>
    <xf numFmtId="0" fontId="22" fillId="38" borderId="0" xfId="0" applyFont="1" applyFill="1" applyAlignment="1">
      <alignment horizontal="left" vertical="top"/>
    </xf>
    <xf numFmtId="0" fontId="0" fillId="0" borderId="0" xfId="0" applyAlignment="1">
      <alignment horizontal="left" vertical="top"/>
    </xf>
    <xf numFmtId="0" fontId="0" fillId="37" borderId="0" xfId="0" applyFill="1" applyAlignment="1">
      <alignment horizontal="left" vertical="top"/>
    </xf>
    <xf numFmtId="0" fontId="17" fillId="37" borderId="14" xfId="0" applyFont="1" applyFill="1" applyBorder="1" applyAlignment="1">
      <alignment horizontal="left" vertical="top" wrapText="1"/>
    </xf>
    <xf numFmtId="0" fontId="17" fillId="37" borderId="14" xfId="0" applyFont="1" applyFill="1" applyBorder="1" applyAlignment="1">
      <alignment horizontal="left" vertical="top"/>
    </xf>
    <xf numFmtId="0" fontId="0" fillId="36" borderId="0" xfId="0" applyFill="1" applyAlignment="1">
      <alignment horizontal="left" vertical="top"/>
    </xf>
    <xf numFmtId="0" fontId="0" fillId="36" borderId="19" xfId="0" applyFill="1" applyBorder="1" applyAlignment="1">
      <alignment horizontal="left" vertical="top"/>
    </xf>
    <xf numFmtId="0" fontId="24" fillId="36" borderId="0" xfId="0" applyFont="1" applyFill="1" applyAlignment="1">
      <alignment horizontal="left" vertical="top"/>
    </xf>
    <xf numFmtId="166" fontId="17" fillId="36" borderId="16" xfId="1" applyNumberFormat="1" applyFont="1" applyFill="1" applyBorder="1" applyAlignment="1">
      <alignment horizontal="left" vertical="top" wrapText="1"/>
    </xf>
    <xf numFmtId="0" fontId="17" fillId="36" borderId="14" xfId="0" applyFont="1" applyFill="1" applyBorder="1" applyAlignment="1">
      <alignment horizontal="left" vertical="top" wrapText="1"/>
    </xf>
    <xf numFmtId="0" fontId="17" fillId="36" borderId="15" xfId="0" applyFont="1" applyFill="1" applyBorder="1" applyAlignment="1">
      <alignment horizontal="left" vertical="top"/>
    </xf>
    <xf numFmtId="0" fontId="17" fillId="36" borderId="21" xfId="0" applyFont="1" applyFill="1" applyBorder="1" applyAlignment="1">
      <alignment horizontal="left" vertical="top" wrapText="1"/>
    </xf>
    <xf numFmtId="0" fontId="17" fillId="36" borderId="28" xfId="0" applyFont="1" applyFill="1" applyBorder="1" applyAlignment="1">
      <alignment horizontal="left" vertical="top" wrapText="1"/>
    </xf>
    <xf numFmtId="0" fontId="17" fillId="36" borderId="29" xfId="0" applyFont="1" applyFill="1" applyBorder="1" applyAlignment="1">
      <alignment horizontal="left" vertical="top" wrapText="1"/>
    </xf>
    <xf numFmtId="0" fontId="17" fillId="36" borderId="15" xfId="0" applyFont="1" applyFill="1" applyBorder="1" applyAlignment="1">
      <alignment horizontal="left" vertical="top" wrapText="1"/>
    </xf>
    <xf numFmtId="0" fontId="17" fillId="36" borderId="14" xfId="0" applyFont="1" applyFill="1" applyBorder="1" applyAlignment="1">
      <alignment horizontal="left" vertical="top"/>
    </xf>
    <xf numFmtId="0" fontId="17" fillId="36" borderId="21" xfId="0" applyFont="1" applyFill="1" applyBorder="1" applyAlignment="1">
      <alignment horizontal="left" vertical="top"/>
    </xf>
    <xf numFmtId="0" fontId="23" fillId="36" borderId="21" xfId="0" applyFont="1" applyFill="1" applyBorder="1" applyAlignment="1">
      <alignment horizontal="left" vertical="top" wrapText="1"/>
    </xf>
    <xf numFmtId="0" fontId="0" fillId="38" borderId="0" xfId="0" applyFill="1" applyAlignment="1">
      <alignment horizontal="left" vertical="top"/>
    </xf>
    <xf numFmtId="0" fontId="17" fillId="38" borderId="16" xfId="0" applyFont="1" applyFill="1" applyBorder="1" applyAlignment="1">
      <alignment horizontal="left" vertical="top" wrapText="1"/>
    </xf>
    <xf numFmtId="0" fontId="17" fillId="38" borderId="0" xfId="0" applyFont="1" applyFill="1" applyAlignment="1">
      <alignment horizontal="left" vertical="top" wrapText="1"/>
    </xf>
    <xf numFmtId="0" fontId="17" fillId="38" borderId="18" xfId="0" applyFont="1" applyFill="1" applyBorder="1" applyAlignment="1">
      <alignment horizontal="left" vertical="top" wrapText="1"/>
    </xf>
    <xf numFmtId="0" fontId="17" fillId="38" borderId="23" xfId="0" applyFont="1" applyFill="1" applyBorder="1" applyAlignment="1">
      <alignment horizontal="left" vertical="top" wrapText="1"/>
    </xf>
    <xf numFmtId="0" fontId="17" fillId="38" borderId="24" xfId="0" applyFont="1" applyFill="1" applyBorder="1" applyAlignment="1">
      <alignment horizontal="left" vertical="top" wrapText="1"/>
    </xf>
    <xf numFmtId="0" fontId="17" fillId="38" borderId="14" xfId="0" applyFont="1" applyFill="1" applyBorder="1" applyAlignment="1">
      <alignment horizontal="left" vertical="top" wrapText="1"/>
    </xf>
    <xf numFmtId="166" fontId="17" fillId="38" borderId="17" xfId="1" applyNumberFormat="1" applyFont="1" applyFill="1" applyBorder="1" applyAlignment="1">
      <alignment horizontal="left" vertical="top" wrapText="1"/>
    </xf>
    <xf numFmtId="0" fontId="17" fillId="38" borderId="21" xfId="0" applyFont="1" applyFill="1" applyBorder="1" applyAlignment="1">
      <alignment horizontal="left" vertical="top" wrapText="1"/>
    </xf>
    <xf numFmtId="0" fontId="17" fillId="38" borderId="20" xfId="0" applyFont="1" applyFill="1" applyBorder="1" applyAlignment="1">
      <alignment horizontal="left" vertical="top" wrapText="1"/>
    </xf>
    <xf numFmtId="0" fontId="17" fillId="38" borderId="15" xfId="0" applyFont="1" applyFill="1" applyBorder="1" applyAlignment="1">
      <alignment horizontal="left" vertical="top" wrapText="1"/>
    </xf>
    <xf numFmtId="0" fontId="17" fillId="38" borderId="27" xfId="0" applyFont="1" applyFill="1" applyBorder="1" applyAlignment="1">
      <alignment horizontal="left" vertical="top" wrapText="1"/>
    </xf>
    <xf numFmtId="0" fontId="0" fillId="38" borderId="19" xfId="0" applyFill="1" applyBorder="1" applyAlignment="1">
      <alignment horizontal="left" vertical="top"/>
    </xf>
    <xf numFmtId="0" fontId="17" fillId="38" borderId="14" xfId="0" applyFont="1" applyFill="1" applyBorder="1" applyAlignment="1">
      <alignment horizontal="left" vertical="top"/>
    </xf>
    <xf numFmtId="166" fontId="17" fillId="38" borderId="14" xfId="1" applyNumberFormat="1" applyFont="1" applyFill="1" applyBorder="1" applyAlignment="1">
      <alignment horizontal="left" vertical="top" wrapText="1"/>
    </xf>
    <xf numFmtId="0" fontId="23" fillId="38" borderId="14" xfId="0" applyFont="1" applyFill="1" applyBorder="1" applyAlignment="1">
      <alignment horizontal="left" vertical="top" wrapText="1"/>
    </xf>
    <xf numFmtId="166" fontId="17" fillId="36" borderId="14" xfId="1" applyNumberFormat="1" applyFont="1" applyFill="1" applyBorder="1" applyAlignment="1">
      <alignment horizontal="left" vertical="top" wrapText="1"/>
    </xf>
    <xf numFmtId="166" fontId="17" fillId="37" borderId="14" xfId="1" applyNumberFormat="1" applyFont="1" applyFill="1" applyBorder="1" applyAlignment="1">
      <alignment horizontal="left" vertical="top" wrapText="1"/>
    </xf>
    <xf numFmtId="0" fontId="23" fillId="37" borderId="14" xfId="0" applyFont="1" applyFill="1" applyBorder="1" applyAlignment="1">
      <alignment horizontal="left" vertical="top" wrapText="1"/>
    </xf>
    <xf numFmtId="166" fontId="17" fillId="38" borderId="0" xfId="1" applyNumberFormat="1" applyFont="1" applyFill="1" applyBorder="1" applyAlignment="1">
      <alignment horizontal="left" vertical="top" wrapText="1"/>
    </xf>
    <xf numFmtId="0" fontId="22" fillId="2" borderId="0" xfId="0" applyFont="1" applyFill="1" applyAlignment="1" applyProtection="1">
      <alignment horizontal="left" vertical="center"/>
      <protection hidden="1"/>
    </xf>
    <xf numFmtId="0" fontId="26" fillId="2" borderId="0" xfId="0" applyFont="1" applyFill="1" applyProtection="1">
      <protection hidden="1"/>
    </xf>
    <xf numFmtId="0" fontId="0" fillId="2" borderId="0" xfId="0" applyFill="1" applyProtection="1">
      <protection hidden="1"/>
    </xf>
    <xf numFmtId="0" fontId="0" fillId="2" borderId="0" xfId="0" applyFill="1" applyAlignment="1" applyProtection="1">
      <alignment horizontal="center"/>
      <protection hidden="1"/>
    </xf>
    <xf numFmtId="0" fontId="25" fillId="2" borderId="0" xfId="0" applyFont="1" applyFill="1" applyAlignment="1" applyProtection="1">
      <alignment horizontal="left" vertical="center"/>
      <protection hidden="1"/>
    </xf>
    <xf numFmtId="0" fontId="0" fillId="2" borderId="19" xfId="0" applyFill="1" applyBorder="1" applyProtection="1">
      <protection hidden="1"/>
    </xf>
    <xf numFmtId="0" fontId="20" fillId="2" borderId="0" xfId="0" applyFont="1" applyFill="1" applyAlignment="1" applyProtection="1">
      <alignment horizontal="left" vertical="center"/>
      <protection hidden="1"/>
    </xf>
    <xf numFmtId="166" fontId="17" fillId="2" borderId="21" xfId="1" applyNumberFormat="1" applyFont="1" applyFill="1" applyBorder="1" applyAlignment="1" applyProtection="1">
      <alignment horizontal="center" wrapText="1"/>
      <protection hidden="1"/>
    </xf>
    <xf numFmtId="166" fontId="17" fillId="2" borderId="24" xfId="1" applyNumberFormat="1" applyFont="1" applyFill="1" applyBorder="1" applyAlignment="1" applyProtection="1">
      <alignment horizontal="center" wrapText="1"/>
      <protection hidden="1"/>
    </xf>
    <xf numFmtId="166" fontId="17" fillId="2" borderId="16" xfId="1" applyNumberFormat="1" applyFont="1" applyFill="1" applyBorder="1" applyAlignment="1" applyProtection="1">
      <alignment horizontal="center" wrapText="1"/>
      <protection hidden="1"/>
    </xf>
    <xf numFmtId="0" fontId="0" fillId="2" borderId="21" xfId="0" applyFill="1" applyBorder="1" applyAlignment="1" applyProtection="1">
      <alignment horizontal="center"/>
      <protection hidden="1"/>
    </xf>
    <xf numFmtId="0" fontId="0" fillId="2" borderId="20" xfId="0" applyFill="1" applyBorder="1" applyAlignment="1" applyProtection="1">
      <alignment horizontal="center"/>
      <protection hidden="1"/>
    </xf>
    <xf numFmtId="0" fontId="17" fillId="2" borderId="21" xfId="0" applyFont="1" applyFill="1" applyBorder="1" applyAlignment="1" applyProtection="1">
      <alignment horizontal="center" wrapText="1"/>
      <protection hidden="1"/>
    </xf>
    <xf numFmtId="0" fontId="17" fillId="2" borderId="23" xfId="0" applyFont="1" applyFill="1" applyBorder="1" applyAlignment="1" applyProtection="1">
      <alignment horizontal="center"/>
      <protection hidden="1"/>
    </xf>
    <xf numFmtId="0" fontId="17" fillId="2" borderId="24" xfId="0" applyFont="1" applyFill="1" applyBorder="1" applyAlignment="1" applyProtection="1">
      <alignment horizontal="center"/>
      <protection hidden="1"/>
    </xf>
    <xf numFmtId="0" fontId="17" fillId="2" borderId="23" xfId="0" applyFont="1" applyFill="1" applyBorder="1" applyProtection="1">
      <protection hidden="1"/>
    </xf>
    <xf numFmtId="0" fontId="17" fillId="2" borderId="24" xfId="0" applyFont="1" applyFill="1" applyBorder="1" applyProtection="1">
      <protection hidden="1"/>
    </xf>
    <xf numFmtId="0" fontId="17" fillId="2" borderId="18" xfId="0" applyFont="1" applyFill="1" applyBorder="1" applyAlignment="1" applyProtection="1">
      <alignment horizontal="center" wrapText="1"/>
      <protection hidden="1"/>
    </xf>
    <xf numFmtId="0" fontId="17" fillId="2" borderId="15" xfId="0" applyFont="1" applyFill="1" applyBorder="1" applyAlignment="1" applyProtection="1">
      <alignment horizontal="center" wrapText="1"/>
      <protection hidden="1"/>
    </xf>
    <xf numFmtId="0" fontId="17" fillId="2" borderId="16" xfId="0" applyFont="1" applyFill="1" applyBorder="1" applyAlignment="1" applyProtection="1">
      <alignment horizontal="center" wrapText="1"/>
      <protection hidden="1"/>
    </xf>
    <xf numFmtId="0" fontId="17" fillId="2" borderId="26" xfId="0" applyFont="1" applyFill="1" applyBorder="1" applyAlignment="1" applyProtection="1">
      <alignment horizontal="center" wrapText="1"/>
      <protection hidden="1"/>
    </xf>
    <xf numFmtId="0" fontId="0" fillId="35" borderId="19" xfId="0" applyFill="1" applyBorder="1"/>
    <xf numFmtId="166" fontId="0" fillId="2" borderId="10" xfId="1" applyNumberFormat="1" applyFont="1" applyFill="1" applyBorder="1" applyProtection="1">
      <protection hidden="1"/>
    </xf>
    <xf numFmtId="166" fontId="1" fillId="2" borderId="14" xfId="1" applyNumberFormat="1" applyFont="1" applyFill="1" applyBorder="1" applyAlignment="1" applyProtection="1">
      <alignment horizontal="center"/>
      <protection hidden="1"/>
    </xf>
    <xf numFmtId="166" fontId="1" fillId="2" borderId="14" xfId="1" applyNumberFormat="1" applyFont="1" applyFill="1" applyBorder="1" applyProtection="1">
      <protection hidden="1"/>
    </xf>
    <xf numFmtId="0" fontId="0" fillId="2" borderId="14" xfId="0" applyFill="1" applyBorder="1" applyProtection="1">
      <protection hidden="1"/>
    </xf>
    <xf numFmtId="0" fontId="17" fillId="2" borderId="15" xfId="0" applyFont="1" applyFill="1" applyBorder="1" applyAlignment="1" applyProtection="1">
      <alignment horizontal="center"/>
      <protection hidden="1"/>
    </xf>
    <xf numFmtId="0" fontId="17" fillId="2" borderId="16" xfId="0" applyFont="1" applyFill="1" applyBorder="1" applyAlignment="1" applyProtection="1">
      <alignment horizontal="center"/>
      <protection hidden="1"/>
    </xf>
    <xf numFmtId="0" fontId="0" fillId="2" borderId="0" xfId="0" applyFill="1" applyAlignment="1" applyProtection="1">
      <alignment wrapText="1"/>
      <protection hidden="1"/>
    </xf>
    <xf numFmtId="0" fontId="0" fillId="2" borderId="26" xfId="0" applyFill="1" applyBorder="1" applyAlignment="1" applyProtection="1">
      <alignment horizontal="left" wrapText="1"/>
      <protection hidden="1"/>
    </xf>
    <xf numFmtId="166" fontId="0" fillId="2" borderId="11" xfId="1" applyNumberFormat="1" applyFont="1" applyFill="1" applyBorder="1" applyProtection="1">
      <protection hidden="1"/>
    </xf>
    <xf numFmtId="166" fontId="0" fillId="2" borderId="11" xfId="1" applyNumberFormat="1" applyFont="1" applyFill="1" applyBorder="1" applyAlignment="1" applyProtection="1">
      <alignment horizontal="center"/>
      <protection hidden="1"/>
    </xf>
    <xf numFmtId="0" fontId="0" fillId="2" borderId="10" xfId="0" applyFill="1" applyBorder="1" applyProtection="1">
      <protection hidden="1"/>
    </xf>
    <xf numFmtId="166" fontId="0" fillId="2" borderId="10" xfId="1" applyNumberFormat="1" applyFont="1" applyFill="1" applyBorder="1" applyAlignment="1" applyProtection="1">
      <alignment horizontal="center"/>
      <protection hidden="1"/>
    </xf>
    <xf numFmtId="166" fontId="0" fillId="2" borderId="13" xfId="1" applyNumberFormat="1" applyFont="1" applyFill="1" applyBorder="1" applyProtection="1">
      <protection hidden="1"/>
    </xf>
    <xf numFmtId="0" fontId="0" fillId="2" borderId="25" xfId="0" applyFill="1" applyBorder="1" applyProtection="1">
      <protection hidden="1"/>
    </xf>
    <xf numFmtId="166" fontId="0" fillId="2" borderId="14" xfId="1" applyNumberFormat="1" applyFont="1" applyFill="1" applyBorder="1" applyProtection="1">
      <protection hidden="1"/>
    </xf>
    <xf numFmtId="166" fontId="0" fillId="2" borderId="12" xfId="1" applyNumberFormat="1" applyFont="1" applyFill="1" applyBorder="1" applyProtection="1">
      <protection hidden="1"/>
    </xf>
    <xf numFmtId="0" fontId="21" fillId="2" borderId="10" xfId="0" applyFont="1" applyFill="1" applyBorder="1" applyProtection="1">
      <protection hidden="1"/>
    </xf>
    <xf numFmtId="166" fontId="21" fillId="2" borderId="10" xfId="1" applyNumberFormat="1" applyFont="1" applyFill="1" applyBorder="1" applyProtection="1">
      <protection hidden="1"/>
    </xf>
    <xf numFmtId="166" fontId="0" fillId="2" borderId="0" xfId="1" applyNumberFormat="1" applyFont="1" applyFill="1" applyProtection="1">
      <protection hidden="1"/>
    </xf>
    <xf numFmtId="166" fontId="0" fillId="2" borderId="13" xfId="1" applyNumberFormat="1" applyFont="1" applyFill="1" applyBorder="1" applyAlignment="1" applyProtection="1">
      <alignment horizontal="center"/>
      <protection hidden="1"/>
    </xf>
    <xf numFmtId="166" fontId="0" fillId="2" borderId="36" xfId="1" applyNumberFormat="1" applyFont="1" applyFill="1" applyBorder="1" applyAlignment="1" applyProtection="1">
      <alignment horizontal="center"/>
      <protection hidden="1"/>
    </xf>
    <xf numFmtId="166" fontId="1" fillId="2" borderId="36" xfId="1" applyNumberFormat="1" applyFont="1" applyFill="1" applyBorder="1" applyAlignment="1" applyProtection="1">
      <alignment horizontal="center"/>
      <protection hidden="1"/>
    </xf>
    <xf numFmtId="166" fontId="21" fillId="2" borderId="13" xfId="1" applyNumberFormat="1" applyFont="1" applyFill="1" applyBorder="1" applyAlignment="1" applyProtection="1">
      <alignment horizontal="center"/>
      <protection hidden="1"/>
    </xf>
    <xf numFmtId="166" fontId="1" fillId="2" borderId="13" xfId="1" applyNumberFormat="1" applyFont="1" applyFill="1" applyBorder="1" applyProtection="1">
      <protection hidden="1"/>
    </xf>
    <xf numFmtId="166" fontId="0" fillId="2" borderId="13" xfId="1" applyNumberFormat="1" applyFont="1" applyFill="1" applyBorder="1" applyAlignment="1" applyProtection="1">
      <alignment horizontal="right"/>
      <protection hidden="1"/>
    </xf>
    <xf numFmtId="166" fontId="0" fillId="2" borderId="10" xfId="1" applyNumberFormat="1" applyFont="1" applyFill="1" applyBorder="1" applyAlignment="1" applyProtection="1">
      <alignment horizontal="right"/>
      <protection hidden="1"/>
    </xf>
    <xf numFmtId="166" fontId="0" fillId="2" borderId="14" xfId="1" applyNumberFormat="1" applyFont="1" applyFill="1" applyBorder="1" applyAlignment="1" applyProtection="1">
      <alignment horizontal="center"/>
      <protection hidden="1"/>
    </xf>
    <xf numFmtId="166" fontId="0" fillId="2" borderId="14" xfId="0" applyNumberFormat="1" applyFill="1" applyBorder="1" applyAlignment="1" applyProtection="1">
      <alignment horizontal="center"/>
      <protection hidden="1"/>
    </xf>
    <xf numFmtId="37" fontId="0" fillId="2" borderId="14" xfId="0" applyNumberFormat="1" applyFill="1" applyBorder="1" applyProtection="1">
      <protection hidden="1"/>
    </xf>
    <xf numFmtId="166" fontId="0" fillId="2" borderId="14" xfId="0" applyNumberFormat="1" applyFill="1" applyBorder="1" applyProtection="1">
      <protection hidden="1"/>
    </xf>
    <xf numFmtId="0" fontId="17" fillId="34" borderId="10" xfId="0" applyFont="1" applyFill="1" applyBorder="1" applyProtection="1">
      <protection hidden="1"/>
    </xf>
    <xf numFmtId="166" fontId="17" fillId="34" borderId="10" xfId="1" applyNumberFormat="1" applyFont="1" applyFill="1" applyBorder="1" applyProtection="1">
      <protection hidden="1"/>
    </xf>
    <xf numFmtId="166" fontId="17" fillId="34" borderId="10" xfId="1" applyNumberFormat="1" applyFont="1" applyFill="1" applyBorder="1" applyAlignment="1" applyProtection="1">
      <alignment horizontal="center"/>
      <protection hidden="1"/>
    </xf>
    <xf numFmtId="166" fontId="23" fillId="34" borderId="10" xfId="1" applyNumberFormat="1" applyFont="1" applyFill="1" applyBorder="1" applyProtection="1">
      <protection hidden="1"/>
    </xf>
    <xf numFmtId="0" fontId="17" fillId="34" borderId="33" xfId="0" applyFont="1" applyFill="1" applyBorder="1" applyProtection="1">
      <protection hidden="1"/>
    </xf>
    <xf numFmtId="166" fontId="17" fillId="34" borderId="33" xfId="1" applyNumberFormat="1" applyFont="1" applyFill="1" applyBorder="1" applyProtection="1">
      <protection hidden="1"/>
    </xf>
    <xf numFmtId="166" fontId="17" fillId="34" borderId="33" xfId="1" applyNumberFormat="1" applyFont="1" applyFill="1" applyBorder="1" applyAlignment="1" applyProtection="1">
      <alignment horizontal="center"/>
      <protection hidden="1"/>
    </xf>
    <xf numFmtId="0" fontId="17" fillId="34" borderId="13" xfId="0" applyFont="1" applyFill="1" applyBorder="1" applyProtection="1">
      <protection hidden="1"/>
    </xf>
    <xf numFmtId="166" fontId="17" fillId="34" borderId="13" xfId="1" applyNumberFormat="1" applyFont="1" applyFill="1" applyBorder="1" applyProtection="1">
      <protection hidden="1"/>
    </xf>
    <xf numFmtId="166" fontId="17" fillId="34" borderId="13" xfId="1" applyNumberFormat="1" applyFont="1" applyFill="1" applyBorder="1" applyAlignment="1" applyProtection="1">
      <alignment horizontal="center"/>
      <protection hidden="1"/>
    </xf>
    <xf numFmtId="166" fontId="17" fillId="34" borderId="42" xfId="1" applyNumberFormat="1" applyFont="1" applyFill="1" applyBorder="1" applyProtection="1">
      <protection hidden="1"/>
    </xf>
    <xf numFmtId="166" fontId="17" fillId="34" borderId="42" xfId="1" applyNumberFormat="1" applyFont="1" applyFill="1" applyBorder="1" applyAlignment="1" applyProtection="1">
      <alignment horizontal="center"/>
      <protection hidden="1"/>
    </xf>
    <xf numFmtId="166" fontId="1" fillId="34" borderId="42" xfId="1" applyNumberFormat="1" applyFont="1" applyFill="1" applyBorder="1" applyAlignment="1" applyProtection="1">
      <alignment horizontal="center"/>
      <protection hidden="1"/>
    </xf>
    <xf numFmtId="166" fontId="0" fillId="0" borderId="14" xfId="1" applyNumberFormat="1" applyFont="1" applyFill="1" applyBorder="1" applyProtection="1">
      <protection hidden="1"/>
    </xf>
    <xf numFmtId="166" fontId="0" fillId="0" borderId="14" xfId="1" applyNumberFormat="1" applyFont="1" applyFill="1" applyBorder="1" applyAlignment="1" applyProtection="1">
      <alignment horizontal="center"/>
      <protection hidden="1"/>
    </xf>
    <xf numFmtId="166" fontId="0" fillId="0" borderId="14" xfId="0" applyNumberFormat="1" applyBorder="1" applyAlignment="1" applyProtection="1">
      <alignment horizontal="center"/>
      <protection hidden="1"/>
    </xf>
    <xf numFmtId="166" fontId="1" fillId="0" borderId="14" xfId="1" applyNumberFormat="1" applyFont="1" applyFill="1" applyBorder="1" applyAlignment="1" applyProtection="1">
      <alignment horizontal="center"/>
      <protection hidden="1"/>
    </xf>
    <xf numFmtId="37" fontId="0" fillId="0" borderId="14" xfId="0" applyNumberFormat="1" applyBorder="1" applyProtection="1">
      <protection hidden="1"/>
    </xf>
    <xf numFmtId="166" fontId="1" fillId="0" borderId="14" xfId="1" applyNumberFormat="1" applyFont="1" applyFill="1" applyBorder="1" applyProtection="1">
      <protection hidden="1"/>
    </xf>
    <xf numFmtId="166" fontId="0" fillId="0" borderId="10" xfId="1" applyNumberFormat="1" applyFont="1" applyFill="1" applyBorder="1" applyAlignment="1" applyProtection="1">
      <alignment horizontal="center"/>
      <protection hidden="1"/>
    </xf>
    <xf numFmtId="43" fontId="0" fillId="2" borderId="0" xfId="0" applyNumberFormat="1" applyFill="1" applyProtection="1">
      <protection hidden="1"/>
    </xf>
    <xf numFmtId="166" fontId="0" fillId="2" borderId="0" xfId="0" applyNumberFormat="1" applyFill="1" applyAlignment="1" applyProtection="1">
      <alignment horizontal="center"/>
      <protection hidden="1"/>
    </xf>
    <xf numFmtId="0" fontId="17" fillId="2" borderId="0" xfId="0" applyFont="1" applyFill="1" applyAlignment="1">
      <alignment vertical="center"/>
    </xf>
    <xf numFmtId="0" fontId="0" fillId="2" borderId="0" xfId="0" applyFill="1" applyAlignment="1">
      <alignment horizontal="center"/>
    </xf>
    <xf numFmtId="0" fontId="0" fillId="2" borderId="19" xfId="0" applyFill="1" applyBorder="1" applyAlignment="1">
      <alignment vertical="center"/>
    </xf>
    <xf numFmtId="0" fontId="0" fillId="2" borderId="19" xfId="0" applyFill="1" applyBorder="1"/>
    <xf numFmtId="0" fontId="0" fillId="2" borderId="19" xfId="0" applyFill="1" applyBorder="1" applyAlignment="1">
      <alignment horizontal="center"/>
    </xf>
    <xf numFmtId="0" fontId="17" fillId="2" borderId="22" xfId="0" applyFont="1" applyFill="1" applyBorder="1" applyAlignment="1">
      <alignment horizontal="center"/>
    </xf>
    <xf numFmtId="0" fontId="0" fillId="2" borderId="23" xfId="0" applyFill="1" applyBorder="1" applyAlignment="1">
      <alignment horizontal="center"/>
    </xf>
    <xf numFmtId="0" fontId="0" fillId="2" borderId="24" xfId="0" applyFill="1" applyBorder="1" applyAlignment="1">
      <alignment horizontal="center"/>
    </xf>
    <xf numFmtId="0" fontId="0" fillId="0" borderId="0" xfId="0" applyAlignment="1">
      <alignment horizontal="center"/>
    </xf>
    <xf numFmtId="166" fontId="17" fillId="2" borderId="22" xfId="1" applyNumberFormat="1" applyFont="1" applyFill="1" applyBorder="1" applyAlignment="1">
      <alignment horizontal="center" wrapText="1"/>
    </xf>
    <xf numFmtId="0" fontId="17" fillId="2" borderId="0" xfId="0" applyFont="1" applyFill="1" applyAlignment="1">
      <alignment horizontal="center" wrapText="1"/>
    </xf>
    <xf numFmtId="0" fontId="17" fillId="2" borderId="19" xfId="0" applyFont="1" applyFill="1" applyBorder="1" applyAlignment="1">
      <alignment horizontal="center"/>
    </xf>
    <xf numFmtId="0" fontId="17" fillId="2" borderId="34" xfId="0" applyFont="1" applyFill="1" applyBorder="1" applyAlignment="1">
      <alignment horizontal="center"/>
    </xf>
    <xf numFmtId="0" fontId="23" fillId="2" borderId="0" xfId="0" applyFont="1" applyFill="1" applyAlignment="1">
      <alignment horizontal="center" wrapText="1"/>
    </xf>
    <xf numFmtId="0" fontId="17" fillId="2" borderId="23" xfId="0" applyFont="1" applyFill="1" applyBorder="1" applyAlignment="1">
      <alignment horizontal="center"/>
    </xf>
    <xf numFmtId="0" fontId="17" fillId="2" borderId="24" xfId="0" applyFont="1" applyFill="1" applyBorder="1" applyAlignment="1">
      <alignment horizontal="center"/>
    </xf>
    <xf numFmtId="0" fontId="0" fillId="2" borderId="22" xfId="0" applyFill="1" applyBorder="1" applyAlignment="1">
      <alignment horizontal="center"/>
    </xf>
    <xf numFmtId="0" fontId="0" fillId="2" borderId="21" xfId="0" applyFill="1" applyBorder="1" applyAlignment="1">
      <alignment horizontal="center"/>
    </xf>
    <xf numFmtId="0" fontId="0" fillId="2" borderId="20" xfId="0" applyFill="1" applyBorder="1" applyAlignment="1">
      <alignment horizontal="center"/>
    </xf>
    <xf numFmtId="0" fontId="0" fillId="2" borderId="34" xfId="0" applyFill="1" applyBorder="1" applyAlignment="1">
      <alignment horizontal="center"/>
    </xf>
    <xf numFmtId="0" fontId="0" fillId="2" borderId="16" xfId="0" applyFill="1" applyBorder="1" applyAlignment="1">
      <alignment horizontal="center"/>
    </xf>
    <xf numFmtId="0" fontId="17" fillId="2" borderId="22" xfId="0" applyFont="1" applyFill="1" applyBorder="1" applyAlignment="1">
      <alignment horizontal="center" wrapText="1"/>
    </xf>
    <xf numFmtId="0" fontId="17" fillId="2" borderId="16" xfId="0" applyFont="1" applyFill="1" applyBorder="1" applyAlignment="1">
      <alignment horizontal="center"/>
    </xf>
    <xf numFmtId="0" fontId="17" fillId="2" borderId="21" xfId="0" applyFont="1" applyFill="1" applyBorder="1" applyAlignment="1">
      <alignment horizontal="center"/>
    </xf>
    <xf numFmtId="0" fontId="17" fillId="2" borderId="20" xfId="0" applyFont="1" applyFill="1" applyBorder="1" applyAlignment="1">
      <alignment horizontal="center"/>
    </xf>
    <xf numFmtId="0" fontId="17" fillId="2" borderId="0" xfId="0" applyFont="1" applyFill="1" applyAlignment="1">
      <alignment horizontal="center"/>
    </xf>
    <xf numFmtId="0" fontId="17" fillId="2" borderId="37" xfId="0" applyFont="1" applyFill="1" applyBorder="1" applyAlignment="1">
      <alignment horizontal="center"/>
    </xf>
    <xf numFmtId="0" fontId="17" fillId="2" borderId="15" xfId="0" applyFont="1" applyFill="1" applyBorder="1" applyAlignment="1">
      <alignment horizontal="center"/>
    </xf>
    <xf numFmtId="0" fontId="23" fillId="2" borderId="16" xfId="0" applyFont="1" applyFill="1" applyBorder="1" applyAlignment="1">
      <alignment horizontal="center" wrapText="1"/>
    </xf>
    <xf numFmtId="0" fontId="17" fillId="2" borderId="16" xfId="0" applyFont="1" applyFill="1" applyBorder="1" applyAlignment="1">
      <alignment horizontal="center" wrapText="1"/>
    </xf>
    <xf numFmtId="0" fontId="23" fillId="2" borderId="16" xfId="0" applyFont="1" applyFill="1" applyBorder="1" applyAlignment="1">
      <alignment wrapText="1"/>
    </xf>
    <xf numFmtId="0" fontId="23" fillId="2" borderId="22" xfId="0" applyFont="1" applyFill="1" applyBorder="1" applyAlignment="1">
      <alignment wrapText="1"/>
    </xf>
    <xf numFmtId="0" fontId="17" fillId="2" borderId="22" xfId="0" applyFont="1" applyFill="1" applyBorder="1" applyAlignment="1">
      <alignment horizontal="center" vertical="center"/>
    </xf>
    <xf numFmtId="166" fontId="17" fillId="2" borderId="22" xfId="1" applyNumberFormat="1" applyFont="1" applyFill="1" applyBorder="1" applyAlignment="1">
      <alignment horizontal="center" vertical="center" wrapText="1"/>
    </xf>
    <xf numFmtId="0" fontId="17" fillId="2" borderId="34" xfId="0" applyFont="1" applyFill="1" applyBorder="1" applyAlignment="1">
      <alignment horizontal="center" vertical="center" wrapText="1"/>
    </xf>
    <xf numFmtId="0" fontId="17" fillId="2" borderId="17" xfId="0" applyFont="1" applyFill="1" applyBorder="1" applyAlignment="1">
      <alignment horizontal="center" vertical="center" wrapText="1"/>
    </xf>
    <xf numFmtId="0" fontId="17" fillId="0" borderId="17" xfId="0" applyFont="1" applyBorder="1" applyAlignment="1">
      <alignment horizontal="center" vertical="center" wrapText="1"/>
    </xf>
    <xf numFmtId="0" fontId="17" fillId="2" borderId="0" xfId="0" applyFont="1" applyFill="1" applyAlignment="1">
      <alignment horizontal="center" vertical="center" wrapText="1"/>
    </xf>
    <xf numFmtId="0" fontId="17" fillId="0" borderId="0" xfId="0" applyFont="1" applyAlignment="1">
      <alignment horizontal="center" vertical="center" wrapText="1"/>
    </xf>
    <xf numFmtId="0" fontId="23" fillId="0" borderId="17" xfId="0" applyFont="1" applyBorder="1" applyAlignment="1">
      <alignment horizontal="center" vertical="center" wrapText="1"/>
    </xf>
    <xf numFmtId="0" fontId="23" fillId="2" borderId="0" xfId="0" applyFont="1" applyFill="1" applyAlignment="1">
      <alignment horizontal="center" vertical="center" wrapText="1"/>
    </xf>
    <xf numFmtId="0" fontId="23" fillId="2" borderId="17" xfId="0" applyFont="1" applyFill="1" applyBorder="1" applyAlignment="1">
      <alignment horizontal="center" vertical="center" wrapText="1"/>
    </xf>
    <xf numFmtId="0" fontId="23" fillId="2" borderId="16" xfId="0" applyFont="1" applyFill="1" applyBorder="1" applyAlignment="1">
      <alignment horizontal="center" vertical="center" wrapText="1"/>
    </xf>
    <xf numFmtId="0" fontId="17" fillId="0" borderId="19" xfId="0" applyFont="1" applyBorder="1" applyAlignment="1">
      <alignment horizontal="center" vertical="center" wrapText="1"/>
    </xf>
    <xf numFmtId="166" fontId="0" fillId="0" borderId="11" xfId="0" applyNumberFormat="1" applyBorder="1"/>
    <xf numFmtId="166" fontId="0" fillId="0" borderId="11" xfId="1" applyNumberFormat="1" applyFont="1" applyBorder="1" applyAlignment="1">
      <alignment horizontal="center"/>
    </xf>
    <xf numFmtId="166" fontId="0" fillId="0" borderId="11" xfId="1" applyNumberFormat="1" applyFont="1" applyBorder="1"/>
    <xf numFmtId="166" fontId="0" fillId="0" borderId="10" xfId="1" applyNumberFormat="1" applyFont="1" applyBorder="1"/>
    <xf numFmtId="166" fontId="0" fillId="0" borderId="10" xfId="1" applyNumberFormat="1" applyFont="1" applyBorder="1" applyAlignment="1">
      <alignment horizontal="center"/>
    </xf>
    <xf numFmtId="166" fontId="17" fillId="34" borderId="10" xfId="1" applyNumberFormat="1" applyFont="1" applyFill="1" applyBorder="1"/>
    <xf numFmtId="166" fontId="17" fillId="34" borderId="10" xfId="1" applyNumberFormat="1" applyFont="1" applyFill="1" applyBorder="1" applyAlignment="1">
      <alignment horizontal="center"/>
    </xf>
    <xf numFmtId="166" fontId="0" fillId="2" borderId="10" xfId="1" applyNumberFormat="1" applyFont="1" applyFill="1" applyBorder="1"/>
    <xf numFmtId="166" fontId="0" fillId="0" borderId="10" xfId="1" applyNumberFormat="1" applyFont="1" applyFill="1" applyBorder="1"/>
    <xf numFmtId="166" fontId="0" fillId="0" borderId="10" xfId="1" applyNumberFormat="1" applyFont="1" applyFill="1" applyBorder="1" applyAlignment="1">
      <alignment horizontal="center"/>
    </xf>
    <xf numFmtId="166" fontId="0" fillId="2" borderId="0" xfId="1" applyNumberFormat="1" applyFont="1" applyFill="1"/>
    <xf numFmtId="43" fontId="0" fillId="2" borderId="0" xfId="0" applyNumberFormat="1" applyFill="1"/>
    <xf numFmtId="0" fontId="21" fillId="0" borderId="10" xfId="0" applyFont="1" applyBorder="1"/>
    <xf numFmtId="166" fontId="21" fillId="0" borderId="10" xfId="1" applyNumberFormat="1" applyFont="1" applyBorder="1"/>
    <xf numFmtId="166" fontId="21" fillId="2" borderId="10" xfId="1" applyNumberFormat="1" applyFont="1" applyFill="1" applyBorder="1"/>
    <xf numFmtId="166" fontId="21" fillId="0" borderId="10" xfId="1" applyNumberFormat="1" applyFont="1" applyBorder="1" applyAlignment="1">
      <alignment horizontal="center"/>
    </xf>
    <xf numFmtId="43" fontId="21" fillId="0" borderId="10" xfId="1" applyFont="1" applyBorder="1"/>
    <xf numFmtId="0" fontId="21" fillId="2" borderId="0" xfId="0" applyFont="1" applyFill="1"/>
    <xf numFmtId="43" fontId="21" fillId="2" borderId="0" xfId="1" applyFont="1" applyFill="1"/>
    <xf numFmtId="43" fontId="21" fillId="2" borderId="0" xfId="0" applyNumberFormat="1" applyFont="1" applyFill="1"/>
    <xf numFmtId="43" fontId="0" fillId="0" borderId="10" xfId="1" applyFont="1" applyBorder="1"/>
    <xf numFmtId="43" fontId="0" fillId="0" borderId="10" xfId="1" applyFont="1" applyFill="1" applyBorder="1"/>
    <xf numFmtId="167" fontId="0" fillId="2" borderId="0" xfId="0" applyNumberFormat="1" applyFill="1"/>
    <xf numFmtId="166" fontId="0" fillId="2" borderId="0" xfId="0" applyNumberFormat="1" applyFill="1"/>
    <xf numFmtId="166" fontId="21" fillId="0" borderId="10" xfId="1" applyNumberFormat="1" applyFont="1" applyFill="1" applyBorder="1"/>
    <xf numFmtId="166" fontId="21" fillId="0" borderId="10" xfId="1" applyNumberFormat="1" applyFont="1" applyFill="1" applyBorder="1" applyAlignment="1">
      <alignment horizontal="center"/>
    </xf>
    <xf numFmtId="43" fontId="0" fillId="2" borderId="0" xfId="1" applyFont="1" applyFill="1"/>
    <xf numFmtId="0" fontId="0" fillId="2" borderId="10" xfId="0" applyFill="1" applyBorder="1"/>
    <xf numFmtId="166" fontId="0" fillId="2" borderId="10" xfId="1" applyNumberFormat="1" applyFont="1" applyFill="1" applyBorder="1" applyAlignment="1">
      <alignment horizontal="center"/>
    </xf>
    <xf numFmtId="0" fontId="23" fillId="2" borderId="34" xfId="0" applyFont="1" applyFill="1" applyBorder="1" applyAlignment="1">
      <alignment horizontal="center" vertical="center" wrapText="1"/>
    </xf>
    <xf numFmtId="0" fontId="17" fillId="2" borderId="14" xfId="0" applyFont="1" applyFill="1" applyBorder="1" applyAlignment="1">
      <alignment horizontal="center" vertical="center" wrapText="1"/>
    </xf>
    <xf numFmtId="0" fontId="17" fillId="2" borderId="27" xfId="0" applyFont="1" applyFill="1" applyBorder="1" applyAlignment="1">
      <alignment horizontal="center" vertical="center" wrapText="1"/>
    </xf>
    <xf numFmtId="166" fontId="1" fillId="2" borderId="42" xfId="1" applyNumberFormat="1" applyFont="1" applyFill="1" applyBorder="1" applyProtection="1">
      <protection hidden="1"/>
    </xf>
    <xf numFmtId="242" fontId="0" fillId="2" borderId="0" xfId="0" applyNumberFormat="1" applyFill="1"/>
    <xf numFmtId="43" fontId="21" fillId="2" borderId="0" xfId="119" applyFont="1" applyFill="1" applyBorder="1"/>
    <xf numFmtId="166" fontId="0" fillId="2" borderId="0" xfId="1" applyNumberFormat="1" applyFont="1" applyFill="1" applyAlignment="1" applyProtection="1">
      <alignment horizontal="center"/>
      <protection hidden="1"/>
    </xf>
    <xf numFmtId="244" fontId="0" fillId="2" borderId="0" xfId="0" applyNumberFormat="1" applyFill="1"/>
    <xf numFmtId="166" fontId="0" fillId="2" borderId="0" xfId="0" applyNumberFormat="1" applyFill="1" applyProtection="1">
      <protection hidden="1"/>
    </xf>
    <xf numFmtId="241" fontId="0" fillId="2" borderId="0" xfId="0" applyNumberFormat="1" applyFill="1"/>
    <xf numFmtId="43" fontId="0" fillId="2" borderId="14" xfId="1" applyFont="1" applyFill="1" applyBorder="1" applyProtection="1">
      <protection hidden="1"/>
    </xf>
    <xf numFmtId="167" fontId="0" fillId="2" borderId="14" xfId="1" applyNumberFormat="1" applyFont="1" applyFill="1" applyBorder="1" applyProtection="1">
      <protection hidden="1"/>
    </xf>
    <xf numFmtId="43" fontId="0" fillId="2" borderId="0" xfId="1" applyFont="1" applyFill="1" applyProtection="1">
      <protection hidden="1"/>
    </xf>
    <xf numFmtId="166" fontId="0" fillId="2" borderId="59" xfId="1" applyNumberFormat="1" applyFont="1" applyFill="1" applyBorder="1" applyProtection="1">
      <protection hidden="1"/>
    </xf>
    <xf numFmtId="166" fontId="0" fillId="2" borderId="25" xfId="1" applyNumberFormat="1" applyFont="1" applyFill="1" applyBorder="1" applyProtection="1">
      <protection hidden="1"/>
    </xf>
    <xf numFmtId="166" fontId="17" fillId="34" borderId="25" xfId="1" applyNumberFormat="1" applyFont="1" applyFill="1" applyBorder="1" applyAlignment="1" applyProtection="1">
      <alignment horizontal="center"/>
      <protection hidden="1"/>
    </xf>
    <xf numFmtId="166" fontId="0" fillId="2" borderId="60" xfId="1" applyNumberFormat="1" applyFont="1" applyFill="1" applyBorder="1" applyProtection="1">
      <protection hidden="1"/>
    </xf>
    <xf numFmtId="166" fontId="17" fillId="34" borderId="61" xfId="1" applyNumberFormat="1" applyFont="1" applyFill="1" applyBorder="1" applyAlignment="1" applyProtection="1">
      <alignment horizontal="center"/>
      <protection hidden="1"/>
    </xf>
    <xf numFmtId="166" fontId="0" fillId="2" borderId="60" xfId="1" applyNumberFormat="1" applyFont="1" applyFill="1" applyBorder="1" applyAlignment="1" applyProtection="1">
      <alignment horizontal="right"/>
      <protection hidden="1"/>
    </xf>
    <xf numFmtId="166" fontId="0" fillId="2" borderId="25" xfId="1" applyNumberFormat="1" applyFont="1" applyFill="1" applyBorder="1" applyAlignment="1" applyProtection="1">
      <alignment horizontal="right"/>
      <protection hidden="1"/>
    </xf>
    <xf numFmtId="166" fontId="17" fillId="34" borderId="60" xfId="1" applyNumberFormat="1" applyFont="1" applyFill="1" applyBorder="1" applyAlignment="1" applyProtection="1">
      <alignment horizontal="center"/>
      <protection hidden="1"/>
    </xf>
    <xf numFmtId="166" fontId="0" fillId="2" borderId="27" xfId="1" applyNumberFormat="1" applyFont="1" applyFill="1" applyBorder="1" applyProtection="1">
      <protection hidden="1"/>
    </xf>
    <xf numFmtId="166" fontId="1" fillId="34" borderId="62" xfId="1" applyNumberFormat="1" applyFont="1" applyFill="1" applyBorder="1" applyAlignment="1" applyProtection="1">
      <alignment horizontal="center"/>
      <protection hidden="1"/>
    </xf>
    <xf numFmtId="166" fontId="0" fillId="0" borderId="27" xfId="1" applyNumberFormat="1" applyFont="1" applyFill="1" applyBorder="1" applyProtection="1">
      <protection hidden="1"/>
    </xf>
    <xf numFmtId="166" fontId="17" fillId="34" borderId="14" xfId="1" applyNumberFormat="1" applyFont="1" applyFill="1" applyBorder="1" applyAlignment="1" applyProtection="1">
      <alignment horizontal="center"/>
      <protection hidden="1"/>
    </xf>
    <xf numFmtId="37" fontId="0" fillId="2" borderId="27" xfId="0" applyNumberFormat="1" applyFill="1" applyBorder="1" applyProtection="1">
      <protection hidden="1"/>
    </xf>
    <xf numFmtId="166" fontId="17" fillId="34" borderId="62" xfId="1" applyNumberFormat="1" applyFont="1" applyFill="1" applyBorder="1" applyAlignment="1" applyProtection="1">
      <alignment horizontal="center"/>
      <protection hidden="1"/>
    </xf>
    <xf numFmtId="0" fontId="17" fillId="34" borderId="17" xfId="0" applyFont="1" applyFill="1" applyBorder="1" applyProtection="1">
      <protection hidden="1"/>
    </xf>
    <xf numFmtId="166" fontId="17" fillId="34" borderId="14" xfId="1" applyNumberFormat="1" applyFont="1" applyFill="1" applyBorder="1" applyProtection="1">
      <protection hidden="1"/>
    </xf>
    <xf numFmtId="166" fontId="0" fillId="0" borderId="25" xfId="1" applyNumberFormat="1" applyFont="1" applyBorder="1"/>
    <xf numFmtId="166" fontId="17" fillId="34" borderId="13" xfId="1" applyNumberFormat="1" applyFont="1" applyFill="1" applyBorder="1" applyAlignment="1">
      <alignment horizontal="center"/>
    </xf>
    <xf numFmtId="166" fontId="17" fillId="34" borderId="11" xfId="1" applyNumberFormat="1" applyFont="1" applyFill="1" applyBorder="1" applyAlignment="1">
      <alignment horizontal="center"/>
    </xf>
    <xf numFmtId="3" fontId="0" fillId="2" borderId="0" xfId="0" applyNumberFormat="1" applyFill="1"/>
    <xf numFmtId="166" fontId="21" fillId="2" borderId="0" xfId="119" applyNumberFormat="1" applyFont="1" applyFill="1" applyBorder="1"/>
    <xf numFmtId="166" fontId="17" fillId="34" borderId="25" xfId="1" applyNumberFormat="1" applyFont="1" applyFill="1" applyBorder="1" applyAlignment="1">
      <alignment horizontal="center"/>
    </xf>
    <xf numFmtId="166" fontId="0" fillId="0" borderId="25" xfId="1" applyNumberFormat="1" applyFont="1" applyFill="1" applyBorder="1"/>
    <xf numFmtId="166" fontId="0" fillId="0" borderId="63" xfId="1" applyNumberFormat="1" applyFont="1" applyBorder="1"/>
    <xf numFmtId="0" fontId="0" fillId="2" borderId="0" xfId="0" applyFill="1" applyAlignment="1">
      <alignment horizontal="right"/>
    </xf>
    <xf numFmtId="166" fontId="0" fillId="0" borderId="63" xfId="1" applyNumberFormat="1" applyFont="1" applyFill="1" applyBorder="1"/>
    <xf numFmtId="166" fontId="17" fillId="34" borderId="64" xfId="1" applyNumberFormat="1" applyFont="1" applyFill="1" applyBorder="1" applyAlignment="1">
      <alignment horizontal="center"/>
    </xf>
    <xf numFmtId="166" fontId="1" fillId="2" borderId="10" xfId="1" applyNumberFormat="1" applyFont="1" applyFill="1" applyBorder="1"/>
    <xf numFmtId="43" fontId="17" fillId="34" borderId="64" xfId="1" applyFont="1" applyFill="1" applyBorder="1" applyAlignment="1">
      <alignment horizontal="center"/>
    </xf>
    <xf numFmtId="171" fontId="2" fillId="0" borderId="0" xfId="215"/>
    <xf numFmtId="245" fontId="0" fillId="2" borderId="0" xfId="0" applyNumberFormat="1" applyFill="1"/>
    <xf numFmtId="243" fontId="21" fillId="2" borderId="0" xfId="0" applyNumberFormat="1" applyFont="1" applyFill="1"/>
    <xf numFmtId="0" fontId="0" fillId="0" borderId="59" xfId="0" applyBorder="1"/>
    <xf numFmtId="0" fontId="0" fillId="0" borderId="64" xfId="0" applyBorder="1"/>
    <xf numFmtId="0" fontId="0" fillId="34" borderId="14" xfId="0" applyFill="1" applyBorder="1" applyProtection="1">
      <protection hidden="1"/>
    </xf>
    <xf numFmtId="166" fontId="17" fillId="2" borderId="0" xfId="1" applyNumberFormat="1" applyFont="1" applyFill="1" applyBorder="1" applyAlignment="1" applyProtection="1">
      <alignment horizontal="center" wrapText="1"/>
      <protection hidden="1"/>
    </xf>
    <xf numFmtId="0" fontId="17" fillId="2" borderId="0" xfId="0" applyFont="1" applyFill="1" applyAlignment="1" applyProtection="1">
      <alignment horizontal="center" wrapText="1"/>
      <protection hidden="1"/>
    </xf>
    <xf numFmtId="43" fontId="0" fillId="2" borderId="0" xfId="1" applyFont="1" applyFill="1" applyBorder="1" applyProtection="1">
      <protection hidden="1"/>
    </xf>
    <xf numFmtId="166" fontId="0" fillId="2" borderId="0" xfId="1" applyNumberFormat="1" applyFont="1" applyFill="1" applyBorder="1" applyProtection="1">
      <protection hidden="1"/>
    </xf>
    <xf numFmtId="166" fontId="1" fillId="2" borderId="0" xfId="1" applyNumberFormat="1" applyFont="1" applyFill="1" applyBorder="1" applyAlignment="1" applyProtection="1">
      <alignment horizontal="center"/>
      <protection hidden="1"/>
    </xf>
    <xf numFmtId="37" fontId="0" fillId="2" borderId="0" xfId="0" applyNumberFormat="1" applyFill="1" applyProtection="1">
      <protection hidden="1"/>
    </xf>
    <xf numFmtId="43" fontId="0" fillId="2" borderId="0" xfId="1" applyFont="1" applyFill="1" applyBorder="1" applyAlignment="1" applyProtection="1">
      <alignment horizontal="center"/>
      <protection hidden="1"/>
    </xf>
    <xf numFmtId="166" fontId="0" fillId="2" borderId="0" xfId="1" applyNumberFormat="1" applyFont="1" applyFill="1" applyBorder="1" applyAlignment="1" applyProtection="1">
      <alignment horizontal="center"/>
      <protection hidden="1"/>
    </xf>
    <xf numFmtId="37" fontId="0" fillId="2" borderId="0" xfId="0" applyNumberFormat="1" applyFill="1" applyAlignment="1" applyProtection="1">
      <alignment horizontal="center"/>
      <protection hidden="1"/>
    </xf>
    <xf numFmtId="246" fontId="0" fillId="2" borderId="0" xfId="0" applyNumberFormat="1" applyFill="1" applyProtection="1">
      <protection hidden="1"/>
    </xf>
    <xf numFmtId="166" fontId="17" fillId="2" borderId="0" xfId="1" applyNumberFormat="1" applyFont="1" applyFill="1" applyBorder="1" applyAlignment="1" applyProtection="1">
      <alignment horizontal="center"/>
      <protection hidden="1"/>
    </xf>
    <xf numFmtId="242" fontId="17" fillId="34" borderId="13" xfId="1" applyNumberFormat="1" applyFont="1" applyFill="1" applyBorder="1" applyAlignment="1" applyProtection="1">
      <alignment horizontal="center"/>
      <protection hidden="1"/>
    </xf>
    <xf numFmtId="242" fontId="17" fillId="34" borderId="60" xfId="1" applyNumberFormat="1" applyFont="1" applyFill="1" applyBorder="1" applyAlignment="1" applyProtection="1">
      <alignment horizontal="center"/>
      <protection hidden="1"/>
    </xf>
    <xf numFmtId="242" fontId="17" fillId="34" borderId="14" xfId="1" applyNumberFormat="1" applyFont="1" applyFill="1" applyBorder="1" applyAlignment="1" applyProtection="1">
      <alignment horizontal="center"/>
      <protection hidden="1"/>
    </xf>
    <xf numFmtId="166" fontId="0" fillId="0" borderId="10" xfId="1" applyNumberFormat="1" applyFont="1" applyFill="1" applyBorder="1" applyProtection="1">
      <protection hidden="1"/>
    </xf>
    <xf numFmtId="0" fontId="0" fillId="71" borderId="0" xfId="0" applyFill="1" applyProtection="1">
      <protection hidden="1"/>
    </xf>
    <xf numFmtId="245" fontId="17" fillId="34" borderId="14" xfId="1" applyNumberFormat="1" applyFont="1" applyFill="1" applyBorder="1" applyAlignment="1" applyProtection="1">
      <alignment horizontal="center"/>
      <protection hidden="1"/>
    </xf>
    <xf numFmtId="244" fontId="17" fillId="34" borderId="10" xfId="1" applyNumberFormat="1" applyFont="1" applyFill="1" applyBorder="1" applyAlignment="1" applyProtection="1">
      <alignment horizontal="center"/>
      <protection hidden="1"/>
    </xf>
    <xf numFmtId="3" fontId="0" fillId="2" borderId="14" xfId="0" applyNumberFormat="1" applyFill="1" applyBorder="1" applyProtection="1">
      <protection hidden="1"/>
    </xf>
    <xf numFmtId="166" fontId="17" fillId="34" borderId="11" xfId="1" applyNumberFormat="1" applyFont="1" applyFill="1" applyBorder="1" applyAlignment="1" applyProtection="1">
      <alignment horizontal="center"/>
      <protection hidden="1"/>
    </xf>
    <xf numFmtId="166" fontId="17" fillId="34" borderId="59" xfId="1" applyNumberFormat="1" applyFont="1" applyFill="1" applyBorder="1" applyAlignment="1" applyProtection="1">
      <alignment horizontal="center"/>
      <protection hidden="1"/>
    </xf>
    <xf numFmtId="166" fontId="17" fillId="34" borderId="17" xfId="1" applyNumberFormat="1" applyFont="1" applyFill="1" applyBorder="1" applyAlignment="1" applyProtection="1">
      <alignment horizontal="center"/>
      <protection hidden="1"/>
    </xf>
    <xf numFmtId="166" fontId="17" fillId="34" borderId="15" xfId="1" applyNumberFormat="1" applyFont="1" applyFill="1" applyBorder="1" applyAlignment="1" applyProtection="1">
      <alignment horizontal="center"/>
      <protection hidden="1"/>
    </xf>
    <xf numFmtId="247" fontId="17" fillId="34" borderId="15" xfId="1" applyNumberFormat="1" applyFont="1" applyFill="1" applyBorder="1" applyAlignment="1" applyProtection="1">
      <alignment horizontal="center"/>
      <protection hidden="1"/>
    </xf>
    <xf numFmtId="0" fontId="0" fillId="2" borderId="18" xfId="0" applyFill="1" applyBorder="1" applyAlignment="1" applyProtection="1">
      <alignment horizontal="center"/>
      <protection hidden="1"/>
    </xf>
    <xf numFmtId="0" fontId="0" fillId="2" borderId="22" xfId="0" applyFill="1" applyBorder="1" applyAlignment="1" applyProtection="1">
      <alignment horizontal="center"/>
      <protection hidden="1"/>
    </xf>
    <xf numFmtId="0" fontId="17" fillId="2" borderId="19" xfId="0" applyFont="1" applyFill="1" applyBorder="1" applyAlignment="1" applyProtection="1">
      <alignment horizontal="center"/>
      <protection hidden="1"/>
    </xf>
    <xf numFmtId="166" fontId="17" fillId="2" borderId="23" xfId="1" applyNumberFormat="1" applyFont="1" applyFill="1" applyBorder="1" applyAlignment="1" applyProtection="1">
      <alignment horizontal="center" wrapText="1"/>
      <protection hidden="1"/>
    </xf>
    <xf numFmtId="0" fontId="17" fillId="2" borderId="19" xfId="0" applyFont="1" applyFill="1" applyBorder="1" applyProtection="1">
      <protection hidden="1"/>
    </xf>
    <xf numFmtId="0" fontId="17" fillId="2" borderId="37" xfId="0" applyFont="1" applyFill="1" applyBorder="1" applyAlignment="1" applyProtection="1">
      <alignment horizontal="center" wrapText="1"/>
      <protection hidden="1"/>
    </xf>
    <xf numFmtId="0" fontId="17" fillId="2" borderId="34" xfId="0" applyFont="1" applyFill="1" applyBorder="1" applyAlignment="1" applyProtection="1">
      <alignment horizontal="center" wrapText="1"/>
      <protection hidden="1"/>
    </xf>
    <xf numFmtId="0" fontId="17" fillId="2" borderId="65" xfId="0" applyFont="1" applyFill="1" applyBorder="1" applyAlignment="1" applyProtection="1">
      <alignment horizontal="center" wrapText="1"/>
      <protection hidden="1"/>
    </xf>
    <xf numFmtId="0" fontId="17" fillId="2" borderId="17" xfId="0" applyFont="1" applyFill="1" applyBorder="1" applyAlignment="1" applyProtection="1">
      <alignment horizontal="center" wrapText="1"/>
      <protection hidden="1"/>
    </xf>
    <xf numFmtId="0" fontId="17" fillId="2" borderId="18" xfId="0" applyFont="1" applyFill="1" applyBorder="1" applyProtection="1">
      <protection hidden="1"/>
    </xf>
    <xf numFmtId="0" fontId="17" fillId="2" borderId="18" xfId="0" applyFont="1" applyFill="1" applyBorder="1" applyAlignment="1">
      <alignment horizontal="center"/>
    </xf>
    <xf numFmtId="0" fontId="23" fillId="2" borderId="0" xfId="0" applyFont="1" applyFill="1" applyAlignment="1">
      <alignment wrapText="1"/>
    </xf>
    <xf numFmtId="0" fontId="17" fillId="2" borderId="66" xfId="0" applyFont="1" applyFill="1" applyBorder="1" applyAlignment="1">
      <alignment horizontal="center" vertical="center" wrapText="1"/>
    </xf>
    <xf numFmtId="167" fontId="17" fillId="34" borderId="14" xfId="1" applyNumberFormat="1" applyFont="1" applyFill="1" applyBorder="1" applyProtection="1">
      <protection hidden="1"/>
    </xf>
    <xf numFmtId="166" fontId="0" fillId="2" borderId="0" xfId="1" applyNumberFormat="1" applyFont="1" applyFill="1" applyAlignment="1">
      <alignment horizontal="center"/>
    </xf>
    <xf numFmtId="166" fontId="0" fillId="2" borderId="27" xfId="0" applyNumberFormat="1" applyFill="1" applyBorder="1" applyProtection="1">
      <protection hidden="1"/>
    </xf>
    <xf numFmtId="43" fontId="0" fillId="2" borderId="0" xfId="1" applyFont="1" applyFill="1" applyAlignment="1">
      <alignment horizontal="center"/>
    </xf>
    <xf numFmtId="0" fontId="17" fillId="2" borderId="17" xfId="0" applyFont="1" applyFill="1" applyBorder="1" applyAlignment="1">
      <alignment horizontal="center" vertical="top" wrapText="1"/>
    </xf>
    <xf numFmtId="0" fontId="0" fillId="0" borderId="14" xfId="0" applyBorder="1" applyProtection="1">
      <protection hidden="1"/>
    </xf>
    <xf numFmtId="0" fontId="0" fillId="0" borderId="0" xfId="0" applyAlignment="1" applyProtection="1">
      <alignment horizontal="center"/>
      <protection hidden="1"/>
    </xf>
    <xf numFmtId="0" fontId="0" fillId="0" borderId="0" xfId="0" applyProtection="1">
      <protection hidden="1"/>
    </xf>
    <xf numFmtId="43" fontId="0" fillId="2" borderId="0" xfId="0" applyNumberFormat="1" applyFill="1" applyAlignment="1" applyProtection="1">
      <alignment horizontal="center"/>
      <protection hidden="1"/>
    </xf>
    <xf numFmtId="43" fontId="21" fillId="2" borderId="0" xfId="1" applyFont="1" applyFill="1" applyBorder="1"/>
    <xf numFmtId="0" fontId="0" fillId="2" borderId="17" xfId="0" applyFont="1" applyFill="1" applyBorder="1" applyProtection="1">
      <protection hidden="1"/>
    </xf>
    <xf numFmtId="166" fontId="17" fillId="2" borderId="42" xfId="1" applyNumberFormat="1" applyFont="1" applyFill="1" applyBorder="1" applyProtection="1">
      <protection hidden="1"/>
    </xf>
    <xf numFmtId="0" fontId="0" fillId="2" borderId="10" xfId="0" applyFont="1" applyFill="1" applyBorder="1"/>
    <xf numFmtId="166" fontId="1" fillId="0" borderId="10" xfId="1" applyNumberFormat="1" applyFont="1" applyBorder="1"/>
    <xf numFmtId="166" fontId="1" fillId="0" borderId="10" xfId="1" applyNumberFormat="1" applyFont="1" applyFill="1" applyBorder="1"/>
    <xf numFmtId="166" fontId="0" fillId="0" borderId="14" xfId="0" applyNumberFormat="1" applyFill="1" applyBorder="1" applyAlignment="1" applyProtection="1">
      <alignment horizontal="center"/>
      <protection hidden="1"/>
    </xf>
    <xf numFmtId="43" fontId="0" fillId="0" borderId="14" xfId="1" applyFont="1" applyFill="1" applyBorder="1" applyProtection="1">
      <protection hidden="1"/>
    </xf>
    <xf numFmtId="43" fontId="17" fillId="34" borderId="14" xfId="1" applyFont="1" applyFill="1" applyBorder="1" applyProtection="1">
      <protection hidden="1"/>
    </xf>
    <xf numFmtId="4" fontId="0" fillId="2" borderId="0" xfId="0" applyNumberFormat="1" applyFill="1"/>
    <xf numFmtId="43" fontId="0" fillId="2" borderId="0" xfId="1" applyFont="1" applyFill="1" applyAlignment="1" applyProtection="1">
      <alignment horizontal="center"/>
      <protection hidden="1"/>
    </xf>
    <xf numFmtId="249" fontId="0" fillId="2" borderId="0" xfId="0" applyNumberFormat="1" applyFill="1" applyAlignment="1" applyProtection="1">
      <alignment horizontal="center"/>
      <protection hidden="1"/>
    </xf>
    <xf numFmtId="166" fontId="1" fillId="0" borderId="42" xfId="1" applyNumberFormat="1" applyFont="1" applyFill="1" applyBorder="1" applyProtection="1">
      <protection hidden="1"/>
    </xf>
    <xf numFmtId="0" fontId="0" fillId="2" borderId="67" xfId="0" applyFill="1" applyBorder="1"/>
    <xf numFmtId="0" fontId="0" fillId="0" borderId="0" xfId="0" applyAlignment="1" applyProtection="1">
      <alignment horizontal="center" vertical="center" wrapText="1"/>
      <protection hidden="1"/>
    </xf>
    <xf numFmtId="0" fontId="0" fillId="0" borderId="19" xfId="0" applyBorder="1" applyAlignment="1" applyProtection="1">
      <alignment horizontal="center" vertical="center" wrapText="1"/>
      <protection hidden="1"/>
    </xf>
    <xf numFmtId="0" fontId="0" fillId="0" borderId="11" xfId="0" applyBorder="1" applyAlignment="1">
      <alignment horizontal="center" vertical="center"/>
    </xf>
    <xf numFmtId="0" fontId="0" fillId="0" borderId="10" xfId="0" applyBorder="1" applyAlignment="1">
      <alignment horizontal="center" vertical="center"/>
    </xf>
    <xf numFmtId="0" fontId="21" fillId="0" borderId="10" xfId="0" applyFont="1" applyBorder="1" applyAlignment="1">
      <alignment horizontal="center" vertical="center"/>
    </xf>
    <xf numFmtId="0" fontId="0" fillId="2" borderId="10" xfId="0" applyFill="1" applyBorder="1" applyAlignment="1">
      <alignment horizontal="center" vertical="center"/>
    </xf>
    <xf numFmtId="0" fontId="21" fillId="2" borderId="39" xfId="0" applyFont="1" applyFill="1" applyBorder="1" applyAlignment="1" applyProtection="1">
      <alignment horizontal="center" vertical="center"/>
      <protection hidden="1"/>
    </xf>
    <xf numFmtId="0" fontId="21" fillId="2" borderId="40" xfId="0" applyFont="1" applyFill="1" applyBorder="1" applyAlignment="1" applyProtection="1">
      <alignment horizontal="center" vertical="center"/>
      <protection hidden="1"/>
    </xf>
    <xf numFmtId="0" fontId="21" fillId="2" borderId="41" xfId="0" applyFont="1" applyFill="1" applyBorder="1" applyAlignment="1" applyProtection="1">
      <alignment horizontal="center" vertical="center"/>
      <protection hidden="1"/>
    </xf>
    <xf numFmtId="0" fontId="0" fillId="2" borderId="31" xfId="0" applyFill="1" applyBorder="1" applyAlignment="1" applyProtection="1">
      <alignment horizontal="center" vertical="center"/>
      <protection hidden="1"/>
    </xf>
    <xf numFmtId="0" fontId="21" fillId="2" borderId="31" xfId="0" applyFont="1" applyFill="1" applyBorder="1" applyAlignment="1" applyProtection="1">
      <alignment horizontal="center" vertical="center"/>
      <protection hidden="1"/>
    </xf>
    <xf numFmtId="0" fontId="21" fillId="2" borderId="35" xfId="0" applyFont="1" applyFill="1" applyBorder="1" applyAlignment="1" applyProtection="1">
      <alignment horizontal="center" vertical="center"/>
      <protection hidden="1"/>
    </xf>
    <xf numFmtId="0" fontId="21" fillId="2" borderId="32" xfId="0" applyFont="1" applyFill="1" applyBorder="1" applyAlignment="1" applyProtection="1">
      <alignment horizontal="center" vertical="center"/>
      <protection hidden="1"/>
    </xf>
    <xf numFmtId="0" fontId="27" fillId="2" borderId="0" xfId="0" applyFont="1" applyFill="1" applyAlignment="1" applyProtection="1">
      <alignment horizontal="center" vertical="center" wrapText="1"/>
      <protection hidden="1"/>
    </xf>
    <xf numFmtId="0" fontId="0" fillId="2" borderId="30" xfId="0" applyFill="1" applyBorder="1" applyAlignment="1" applyProtection="1">
      <alignment horizontal="center" vertical="center"/>
      <protection hidden="1"/>
    </xf>
    <xf numFmtId="0" fontId="17" fillId="2" borderId="15" xfId="0" applyFont="1" applyFill="1" applyBorder="1" applyAlignment="1" applyProtection="1">
      <alignment horizontal="center"/>
      <protection hidden="1"/>
    </xf>
    <xf numFmtId="0" fontId="17" fillId="2" borderId="16" xfId="0" applyFont="1" applyFill="1" applyBorder="1" applyAlignment="1" applyProtection="1">
      <alignment horizontal="center"/>
      <protection hidden="1"/>
    </xf>
    <xf numFmtId="0" fontId="17" fillId="2" borderId="26" xfId="0" applyFont="1" applyFill="1" applyBorder="1" applyAlignment="1" applyProtection="1">
      <alignment horizontal="center"/>
      <protection hidden="1"/>
    </xf>
    <xf numFmtId="0" fontId="0" fillId="35" borderId="0" xfId="0" applyFill="1" applyAlignment="1">
      <alignment horizontal="left" vertical="top" wrapText="1"/>
    </xf>
    <xf numFmtId="0" fontId="0" fillId="35" borderId="0" xfId="0" applyFill="1" applyAlignment="1">
      <alignment horizontal="left" wrapText="1"/>
    </xf>
  </cellXfs>
  <cellStyles count="52673">
    <cellStyle name="_x000d__x000a_JournalTemplate=C:\COMFO\CTALK\JOURSTD.TPL_x000d__x000a_LbStateAddress=3 3 0 251 1 89 2 311_x000d__x000a_LbStateJou" xfId="211" xr:uid="{00000000-0005-0000-0000-000000000000}"/>
    <cellStyle name="_BiH-BOP" xfId="212" xr:uid="{00000000-0005-0000-0000-000001000000}"/>
    <cellStyle name="_BiH-BOP_1" xfId="213" xr:uid="{00000000-0005-0000-0000-000002000000}"/>
    <cellStyle name="_BiH-BOP_All countries_Scenario_3.XLS" xfId="214" xr:uid="{00000000-0005-0000-0000-000003000000}"/>
    <cellStyle name="_BiH-BOP_financing requirements_SEE_tables" xfId="215" xr:uid="{00000000-0005-0000-0000-000004000000}"/>
    <cellStyle name="_BiH-BOP_RS cons" xfId="216" xr:uid="{00000000-0005-0000-0000-000005000000}"/>
    <cellStyle name="_BiH-BOP_RS proj 2009" xfId="217" xr:uid="{00000000-0005-0000-0000-000006000000}"/>
    <cellStyle name="_BiH-BOP_RS proj 2010" xfId="218" xr:uid="{00000000-0005-0000-0000-000007000000}"/>
    <cellStyle name="_BiH-BOP_RSc_In" xfId="219" xr:uid="{00000000-0005-0000-0000-000008000000}"/>
    <cellStyle name="_BiH-BOP_VE_Scenario_template.xls" xfId="220" xr:uid="{00000000-0005-0000-0000-000009000000}"/>
    <cellStyle name="_BiH-BOP_VE_Scenario_template_020509" xfId="221" xr:uid="{00000000-0005-0000-0000-00000A000000}"/>
    <cellStyle name="_BiH-BOP_VE_Scenario_template_022409" xfId="222" xr:uid="{00000000-0005-0000-0000-00000B000000}"/>
    <cellStyle name="_BIH-HUB" xfId="223" xr:uid="{00000000-0005-0000-0000-00000C000000}"/>
    <cellStyle name="_Data master file--Publication" xfId="224" xr:uid="{00000000-0005-0000-0000-00000D000000}"/>
    <cellStyle name="_Excel Tables Examples" xfId="225" xr:uid="{00000000-0005-0000-0000-00000E000000}"/>
    <cellStyle name="_financing requirements_SEE_tables" xfId="226" xr:uid="{00000000-0005-0000-0000-00000F000000}"/>
    <cellStyle name="_Fiscal Charts" xfId="227" xr:uid="{00000000-0005-0000-0000-000010000000}"/>
    <cellStyle name="_in-hub" xfId="228" xr:uid="{00000000-0005-0000-0000-000011000000}"/>
    <cellStyle name="_Part_III_figures_tables_final" xfId="229" xr:uid="{00000000-0005-0000-0000-000012000000}"/>
    <cellStyle name="_PP charts_PL" xfId="230" xr:uid="{00000000-0005-0000-0000-000013000000}"/>
    <cellStyle name="_Summary Table" xfId="231" xr:uid="{00000000-0005-0000-0000-000014000000}"/>
    <cellStyle name="_Summary Table_Tables for EUR" xfId="232" xr:uid="{00000000-0005-0000-0000-000015000000}"/>
    <cellStyle name="_Tables for EUR" xfId="233" xr:uid="{00000000-0005-0000-0000-000016000000}"/>
    <cellStyle name="=C:\WINNT35\SYSTEM32\COMMAND.COM" xfId="234" xr:uid="{00000000-0005-0000-0000-000017000000}"/>
    <cellStyle name="=C:\WINNT35\SYSTEM32\COMMAND.COM 2" xfId="235" xr:uid="{00000000-0005-0000-0000-000018000000}"/>
    <cellStyle name="=C:\WINNT35\SYSTEM32\COMMAND.COM_CBK draft BOP 2007-2008 10.23 09" xfId="236" xr:uid="{00000000-0005-0000-0000-000019000000}"/>
    <cellStyle name="0mitP" xfId="237" xr:uid="{00000000-0005-0000-0000-00001A000000}"/>
    <cellStyle name="0ohneP" xfId="238" xr:uid="{00000000-0005-0000-0000-00001B000000}"/>
    <cellStyle name="1 indent" xfId="239" xr:uid="{00000000-0005-0000-0000-00001C000000}"/>
    <cellStyle name="10mitP" xfId="240" xr:uid="{00000000-0005-0000-0000-00001D000000}"/>
    <cellStyle name="12mitP" xfId="241" xr:uid="{00000000-0005-0000-0000-00001E000000}"/>
    <cellStyle name="12ohneP" xfId="242" xr:uid="{00000000-0005-0000-0000-00001F000000}"/>
    <cellStyle name="13mitP" xfId="243" xr:uid="{00000000-0005-0000-0000-000020000000}"/>
    <cellStyle name="1enter" xfId="244" xr:uid="{00000000-0005-0000-0000-000021000000}"/>
    <cellStyle name="1mitP" xfId="245" xr:uid="{00000000-0005-0000-0000-000022000000}"/>
    <cellStyle name="1ohneP" xfId="246" xr:uid="{00000000-0005-0000-0000-000023000000}"/>
    <cellStyle name="2 indents" xfId="247" xr:uid="{00000000-0005-0000-0000-000024000000}"/>
    <cellStyle name="20 % - Accent1" xfId="248" xr:uid="{00000000-0005-0000-0000-000025000000}"/>
    <cellStyle name="20 % - Accent2" xfId="249" xr:uid="{00000000-0005-0000-0000-000026000000}"/>
    <cellStyle name="20 % - Accent3" xfId="250" xr:uid="{00000000-0005-0000-0000-000027000000}"/>
    <cellStyle name="20 % - Accent4" xfId="251" xr:uid="{00000000-0005-0000-0000-000028000000}"/>
    <cellStyle name="20 % - Accent5" xfId="252" xr:uid="{00000000-0005-0000-0000-000029000000}"/>
    <cellStyle name="20 % - Accent6" xfId="253" xr:uid="{00000000-0005-0000-0000-00002A000000}"/>
    <cellStyle name="20% - Accent1" xfId="23" builtinId="30" customBuiltin="1"/>
    <cellStyle name="20% - Accent1 10" xfId="984" xr:uid="{00000000-0005-0000-0000-00002C000000}"/>
    <cellStyle name="20% - Accent1 10 10" xfId="14076" xr:uid="{00000000-0005-0000-0000-00002D000000}"/>
    <cellStyle name="20% - Accent1 10 10 2" xfId="40070" xr:uid="{00000000-0005-0000-0000-00002E000000}"/>
    <cellStyle name="20% - Accent1 10 11" xfId="21827" xr:uid="{00000000-0005-0000-0000-00002F000000}"/>
    <cellStyle name="20% - Accent1 10 11 2" xfId="47816" xr:uid="{00000000-0005-0000-0000-000030000000}"/>
    <cellStyle name="20% - Accent1 10 12" xfId="26981" xr:uid="{00000000-0005-0000-0000-000031000000}"/>
    <cellStyle name="20% - Accent1 10 2" xfId="1262" xr:uid="{00000000-0005-0000-0000-000032000000}"/>
    <cellStyle name="20% - Accent1 10 2 10" xfId="22104" xr:uid="{00000000-0005-0000-0000-000033000000}"/>
    <cellStyle name="20% - Accent1 10 2 10 2" xfId="48093" xr:uid="{00000000-0005-0000-0000-000034000000}"/>
    <cellStyle name="20% - Accent1 10 2 11" xfId="27258" xr:uid="{00000000-0005-0000-0000-000035000000}"/>
    <cellStyle name="20% - Accent1 10 2 2" xfId="1820" xr:uid="{00000000-0005-0000-0000-000036000000}"/>
    <cellStyle name="20% - Accent1 10 2 2 2" xfId="4506" xr:uid="{00000000-0005-0000-0000-000037000000}"/>
    <cellStyle name="20% - Accent1 10 2 2 2 2" xfId="9803" xr:uid="{00000000-0005-0000-0000-000038000000}"/>
    <cellStyle name="20% - Accent1 10 2 2 2 2 2" xfId="35804" xr:uid="{00000000-0005-0000-0000-000039000000}"/>
    <cellStyle name="20% - Accent1 10 2 2 2 3" xfId="17598" xr:uid="{00000000-0005-0000-0000-00003A000000}"/>
    <cellStyle name="20% - Accent1 10 2 2 2 3 2" xfId="43592" xr:uid="{00000000-0005-0000-0000-00003B000000}"/>
    <cellStyle name="20% - Accent1 10 2 2 2 4" xfId="25349" xr:uid="{00000000-0005-0000-0000-00003C000000}"/>
    <cellStyle name="20% - Accent1 10 2 2 2 4 2" xfId="51338" xr:uid="{00000000-0005-0000-0000-00003D000000}"/>
    <cellStyle name="20% - Accent1 10 2 2 2 5" xfId="30503" xr:uid="{00000000-0005-0000-0000-00003E000000}"/>
    <cellStyle name="20% - Accent1 10 2 2 3" xfId="12445" xr:uid="{00000000-0005-0000-0000-00003F000000}"/>
    <cellStyle name="20% - Accent1 10 2 2 3 2" xfId="20240" xr:uid="{00000000-0005-0000-0000-000040000000}"/>
    <cellStyle name="20% - Accent1 10 2 2 3 2 2" xfId="46234" xr:uid="{00000000-0005-0000-0000-000041000000}"/>
    <cellStyle name="20% - Accent1 10 2 2 3 3" xfId="38446" xr:uid="{00000000-0005-0000-0000-000042000000}"/>
    <cellStyle name="20% - Accent1 10 2 2 4" xfId="7123" xr:uid="{00000000-0005-0000-0000-000043000000}"/>
    <cellStyle name="20% - Accent1 10 2 2 4 2" xfId="33115" xr:uid="{00000000-0005-0000-0000-000044000000}"/>
    <cellStyle name="20% - Accent1 10 2 2 5" xfId="14909" xr:uid="{00000000-0005-0000-0000-000045000000}"/>
    <cellStyle name="20% - Accent1 10 2 2 5 2" xfId="40903" xr:uid="{00000000-0005-0000-0000-000046000000}"/>
    <cellStyle name="20% - Accent1 10 2 2 6" xfId="22660" xr:uid="{00000000-0005-0000-0000-000047000000}"/>
    <cellStyle name="20% - Accent1 10 2 2 6 2" xfId="48649" xr:uid="{00000000-0005-0000-0000-000048000000}"/>
    <cellStyle name="20% - Accent1 10 2 2 7" xfId="27814" xr:uid="{00000000-0005-0000-0000-000049000000}"/>
    <cellStyle name="20% - Accent1 10 2 3" xfId="2376" xr:uid="{00000000-0005-0000-0000-00004A000000}"/>
    <cellStyle name="20% - Accent1 10 2 3 2" xfId="5062" xr:uid="{00000000-0005-0000-0000-00004B000000}"/>
    <cellStyle name="20% - Accent1 10 2 3 2 2" xfId="10359" xr:uid="{00000000-0005-0000-0000-00004C000000}"/>
    <cellStyle name="20% - Accent1 10 2 3 2 2 2" xfId="36360" xr:uid="{00000000-0005-0000-0000-00004D000000}"/>
    <cellStyle name="20% - Accent1 10 2 3 2 3" xfId="18154" xr:uid="{00000000-0005-0000-0000-00004E000000}"/>
    <cellStyle name="20% - Accent1 10 2 3 2 3 2" xfId="44148" xr:uid="{00000000-0005-0000-0000-00004F000000}"/>
    <cellStyle name="20% - Accent1 10 2 3 2 4" xfId="25905" xr:uid="{00000000-0005-0000-0000-000050000000}"/>
    <cellStyle name="20% - Accent1 10 2 3 2 4 2" xfId="51894" xr:uid="{00000000-0005-0000-0000-000051000000}"/>
    <cellStyle name="20% - Accent1 10 2 3 2 5" xfId="31059" xr:uid="{00000000-0005-0000-0000-000052000000}"/>
    <cellStyle name="20% - Accent1 10 2 3 3" xfId="12980" xr:uid="{00000000-0005-0000-0000-000053000000}"/>
    <cellStyle name="20% - Accent1 10 2 3 3 2" xfId="20775" xr:uid="{00000000-0005-0000-0000-000054000000}"/>
    <cellStyle name="20% - Accent1 10 2 3 3 2 2" xfId="46769" xr:uid="{00000000-0005-0000-0000-000055000000}"/>
    <cellStyle name="20% - Accent1 10 2 3 3 3" xfId="38981" xr:uid="{00000000-0005-0000-0000-000056000000}"/>
    <cellStyle name="20% - Accent1 10 2 3 4" xfId="7675" xr:uid="{00000000-0005-0000-0000-000057000000}"/>
    <cellStyle name="20% - Accent1 10 2 3 4 2" xfId="33671" xr:uid="{00000000-0005-0000-0000-000058000000}"/>
    <cellStyle name="20% - Accent1 10 2 3 5" xfId="15465" xr:uid="{00000000-0005-0000-0000-000059000000}"/>
    <cellStyle name="20% - Accent1 10 2 3 5 2" xfId="41459" xr:uid="{00000000-0005-0000-0000-00005A000000}"/>
    <cellStyle name="20% - Accent1 10 2 3 6" xfId="23216" xr:uid="{00000000-0005-0000-0000-00005B000000}"/>
    <cellStyle name="20% - Accent1 10 2 3 6 2" xfId="49205" xr:uid="{00000000-0005-0000-0000-00005C000000}"/>
    <cellStyle name="20% - Accent1 10 2 3 7" xfId="28370" xr:uid="{00000000-0005-0000-0000-00005D000000}"/>
    <cellStyle name="20% - Accent1 10 2 4" xfId="2932" xr:uid="{00000000-0005-0000-0000-00005E000000}"/>
    <cellStyle name="20% - Accent1 10 2 4 2" xfId="5618" xr:uid="{00000000-0005-0000-0000-00005F000000}"/>
    <cellStyle name="20% - Accent1 10 2 4 2 2" xfId="10915" xr:uid="{00000000-0005-0000-0000-000060000000}"/>
    <cellStyle name="20% - Accent1 10 2 4 2 2 2" xfId="36916" xr:uid="{00000000-0005-0000-0000-000061000000}"/>
    <cellStyle name="20% - Accent1 10 2 4 2 3" xfId="18710" xr:uid="{00000000-0005-0000-0000-000062000000}"/>
    <cellStyle name="20% - Accent1 10 2 4 2 3 2" xfId="44704" xr:uid="{00000000-0005-0000-0000-000063000000}"/>
    <cellStyle name="20% - Accent1 10 2 4 2 4" xfId="26461" xr:uid="{00000000-0005-0000-0000-000064000000}"/>
    <cellStyle name="20% - Accent1 10 2 4 2 4 2" xfId="52450" xr:uid="{00000000-0005-0000-0000-000065000000}"/>
    <cellStyle name="20% - Accent1 10 2 4 2 5" xfId="31615" xr:uid="{00000000-0005-0000-0000-000066000000}"/>
    <cellStyle name="20% - Accent1 10 2 4 3" xfId="13519" xr:uid="{00000000-0005-0000-0000-000067000000}"/>
    <cellStyle name="20% - Accent1 10 2 4 3 2" xfId="21314" xr:uid="{00000000-0005-0000-0000-000068000000}"/>
    <cellStyle name="20% - Accent1 10 2 4 3 2 2" xfId="47308" xr:uid="{00000000-0005-0000-0000-000069000000}"/>
    <cellStyle name="20% - Accent1 10 2 4 3 3" xfId="39520" xr:uid="{00000000-0005-0000-0000-00006A000000}"/>
    <cellStyle name="20% - Accent1 10 2 4 4" xfId="8231" xr:uid="{00000000-0005-0000-0000-00006B000000}"/>
    <cellStyle name="20% - Accent1 10 2 4 4 2" xfId="34227" xr:uid="{00000000-0005-0000-0000-00006C000000}"/>
    <cellStyle name="20% - Accent1 10 2 4 5" xfId="16021" xr:uid="{00000000-0005-0000-0000-00006D000000}"/>
    <cellStyle name="20% - Accent1 10 2 4 5 2" xfId="42015" xr:uid="{00000000-0005-0000-0000-00006E000000}"/>
    <cellStyle name="20% - Accent1 10 2 4 6" xfId="23772" xr:uid="{00000000-0005-0000-0000-00006F000000}"/>
    <cellStyle name="20% - Accent1 10 2 4 6 2" xfId="49761" xr:uid="{00000000-0005-0000-0000-000070000000}"/>
    <cellStyle name="20% - Accent1 10 2 4 7" xfId="28926" xr:uid="{00000000-0005-0000-0000-000071000000}"/>
    <cellStyle name="20% - Accent1 10 2 5" xfId="3950" xr:uid="{00000000-0005-0000-0000-000072000000}"/>
    <cellStyle name="20% - Accent1 10 2 5 2" xfId="9248" xr:uid="{00000000-0005-0000-0000-000073000000}"/>
    <cellStyle name="20% - Accent1 10 2 5 2 2" xfId="35248" xr:uid="{00000000-0005-0000-0000-000074000000}"/>
    <cellStyle name="20% - Accent1 10 2 5 3" xfId="17042" xr:uid="{00000000-0005-0000-0000-000075000000}"/>
    <cellStyle name="20% - Accent1 10 2 5 3 2" xfId="43036" xr:uid="{00000000-0005-0000-0000-000076000000}"/>
    <cellStyle name="20% - Accent1 10 2 5 4" xfId="24793" xr:uid="{00000000-0005-0000-0000-000077000000}"/>
    <cellStyle name="20% - Accent1 10 2 5 4 2" xfId="50782" xr:uid="{00000000-0005-0000-0000-000078000000}"/>
    <cellStyle name="20% - Accent1 10 2 5 5" xfId="29947" xr:uid="{00000000-0005-0000-0000-000079000000}"/>
    <cellStyle name="20% - Accent1 10 2 6" xfId="11420" xr:uid="{00000000-0005-0000-0000-00007A000000}"/>
    <cellStyle name="20% - Accent1 10 2 6 2" xfId="19215" xr:uid="{00000000-0005-0000-0000-00007B000000}"/>
    <cellStyle name="20% - Accent1 10 2 6 2 2" xfId="45209" xr:uid="{00000000-0005-0000-0000-00007C000000}"/>
    <cellStyle name="20% - Accent1 10 2 6 3" xfId="37421" xr:uid="{00000000-0005-0000-0000-00007D000000}"/>
    <cellStyle name="20% - Accent1 10 2 7" xfId="11926" xr:uid="{00000000-0005-0000-0000-00007E000000}"/>
    <cellStyle name="20% - Accent1 10 2 7 2" xfId="19721" xr:uid="{00000000-0005-0000-0000-00007F000000}"/>
    <cellStyle name="20% - Accent1 10 2 7 2 2" xfId="45715" xr:uid="{00000000-0005-0000-0000-000080000000}"/>
    <cellStyle name="20% - Accent1 10 2 7 3" xfId="37927" xr:uid="{00000000-0005-0000-0000-000081000000}"/>
    <cellStyle name="20% - Accent1 10 2 8" xfId="6572" xr:uid="{00000000-0005-0000-0000-000082000000}"/>
    <cellStyle name="20% - Accent1 10 2 8 2" xfId="32559" xr:uid="{00000000-0005-0000-0000-000083000000}"/>
    <cellStyle name="20% - Accent1 10 2 9" xfId="14353" xr:uid="{00000000-0005-0000-0000-000084000000}"/>
    <cellStyle name="20% - Accent1 10 2 9 2" xfId="40347" xr:uid="{00000000-0005-0000-0000-000085000000}"/>
    <cellStyle name="20% - Accent1 10 3" xfId="1543" xr:uid="{00000000-0005-0000-0000-000086000000}"/>
    <cellStyle name="20% - Accent1 10 3 2" xfId="4229" xr:uid="{00000000-0005-0000-0000-000087000000}"/>
    <cellStyle name="20% - Accent1 10 3 2 2" xfId="9526" xr:uid="{00000000-0005-0000-0000-000088000000}"/>
    <cellStyle name="20% - Accent1 10 3 2 2 2" xfId="35527" xr:uid="{00000000-0005-0000-0000-000089000000}"/>
    <cellStyle name="20% - Accent1 10 3 2 3" xfId="17321" xr:uid="{00000000-0005-0000-0000-00008A000000}"/>
    <cellStyle name="20% - Accent1 10 3 2 3 2" xfId="43315" xr:uid="{00000000-0005-0000-0000-00008B000000}"/>
    <cellStyle name="20% - Accent1 10 3 2 4" xfId="25072" xr:uid="{00000000-0005-0000-0000-00008C000000}"/>
    <cellStyle name="20% - Accent1 10 3 2 4 2" xfId="51061" xr:uid="{00000000-0005-0000-0000-00008D000000}"/>
    <cellStyle name="20% - Accent1 10 3 2 5" xfId="30226" xr:uid="{00000000-0005-0000-0000-00008E000000}"/>
    <cellStyle name="20% - Accent1 10 3 3" xfId="12186" xr:uid="{00000000-0005-0000-0000-00008F000000}"/>
    <cellStyle name="20% - Accent1 10 3 3 2" xfId="19981" xr:uid="{00000000-0005-0000-0000-000090000000}"/>
    <cellStyle name="20% - Accent1 10 3 3 2 2" xfId="45975" xr:uid="{00000000-0005-0000-0000-000091000000}"/>
    <cellStyle name="20% - Accent1 10 3 3 3" xfId="38187" xr:uid="{00000000-0005-0000-0000-000092000000}"/>
    <cellStyle name="20% - Accent1 10 3 4" xfId="6848" xr:uid="{00000000-0005-0000-0000-000093000000}"/>
    <cellStyle name="20% - Accent1 10 3 4 2" xfId="32838" xr:uid="{00000000-0005-0000-0000-000094000000}"/>
    <cellStyle name="20% - Accent1 10 3 5" xfId="14632" xr:uid="{00000000-0005-0000-0000-000095000000}"/>
    <cellStyle name="20% - Accent1 10 3 5 2" xfId="40626" xr:uid="{00000000-0005-0000-0000-000096000000}"/>
    <cellStyle name="20% - Accent1 10 3 6" xfId="22383" xr:uid="{00000000-0005-0000-0000-000097000000}"/>
    <cellStyle name="20% - Accent1 10 3 6 2" xfId="48372" xr:uid="{00000000-0005-0000-0000-000098000000}"/>
    <cellStyle name="20% - Accent1 10 3 7" xfId="27537" xr:uid="{00000000-0005-0000-0000-000099000000}"/>
    <cellStyle name="20% - Accent1 10 4" xfId="2099" xr:uid="{00000000-0005-0000-0000-00009A000000}"/>
    <cellStyle name="20% - Accent1 10 4 2" xfId="4785" xr:uid="{00000000-0005-0000-0000-00009B000000}"/>
    <cellStyle name="20% - Accent1 10 4 2 2" xfId="10082" xr:uid="{00000000-0005-0000-0000-00009C000000}"/>
    <cellStyle name="20% - Accent1 10 4 2 2 2" xfId="36083" xr:uid="{00000000-0005-0000-0000-00009D000000}"/>
    <cellStyle name="20% - Accent1 10 4 2 3" xfId="17877" xr:uid="{00000000-0005-0000-0000-00009E000000}"/>
    <cellStyle name="20% - Accent1 10 4 2 3 2" xfId="43871" xr:uid="{00000000-0005-0000-0000-00009F000000}"/>
    <cellStyle name="20% - Accent1 10 4 2 4" xfId="25628" xr:uid="{00000000-0005-0000-0000-0000A0000000}"/>
    <cellStyle name="20% - Accent1 10 4 2 4 2" xfId="51617" xr:uid="{00000000-0005-0000-0000-0000A1000000}"/>
    <cellStyle name="20% - Accent1 10 4 2 5" xfId="30782" xr:uid="{00000000-0005-0000-0000-0000A2000000}"/>
    <cellStyle name="20% - Accent1 10 4 3" xfId="12705" xr:uid="{00000000-0005-0000-0000-0000A3000000}"/>
    <cellStyle name="20% - Accent1 10 4 3 2" xfId="20500" xr:uid="{00000000-0005-0000-0000-0000A4000000}"/>
    <cellStyle name="20% - Accent1 10 4 3 2 2" xfId="46494" xr:uid="{00000000-0005-0000-0000-0000A5000000}"/>
    <cellStyle name="20% - Accent1 10 4 3 3" xfId="38706" xr:uid="{00000000-0005-0000-0000-0000A6000000}"/>
    <cellStyle name="20% - Accent1 10 4 4" xfId="7400" xr:uid="{00000000-0005-0000-0000-0000A7000000}"/>
    <cellStyle name="20% - Accent1 10 4 4 2" xfId="33394" xr:uid="{00000000-0005-0000-0000-0000A8000000}"/>
    <cellStyle name="20% - Accent1 10 4 5" xfId="15188" xr:uid="{00000000-0005-0000-0000-0000A9000000}"/>
    <cellStyle name="20% - Accent1 10 4 5 2" xfId="41182" xr:uid="{00000000-0005-0000-0000-0000AA000000}"/>
    <cellStyle name="20% - Accent1 10 4 6" xfId="22939" xr:uid="{00000000-0005-0000-0000-0000AB000000}"/>
    <cellStyle name="20% - Accent1 10 4 6 2" xfId="48928" xr:uid="{00000000-0005-0000-0000-0000AC000000}"/>
    <cellStyle name="20% - Accent1 10 4 7" xfId="28093" xr:uid="{00000000-0005-0000-0000-0000AD000000}"/>
    <cellStyle name="20% - Accent1 10 5" xfId="2655" xr:uid="{00000000-0005-0000-0000-0000AE000000}"/>
    <cellStyle name="20% - Accent1 10 5 2" xfId="5341" xr:uid="{00000000-0005-0000-0000-0000AF000000}"/>
    <cellStyle name="20% - Accent1 10 5 2 2" xfId="10638" xr:uid="{00000000-0005-0000-0000-0000B0000000}"/>
    <cellStyle name="20% - Accent1 10 5 2 2 2" xfId="36639" xr:uid="{00000000-0005-0000-0000-0000B1000000}"/>
    <cellStyle name="20% - Accent1 10 5 2 3" xfId="18433" xr:uid="{00000000-0005-0000-0000-0000B2000000}"/>
    <cellStyle name="20% - Accent1 10 5 2 3 2" xfId="44427" xr:uid="{00000000-0005-0000-0000-0000B3000000}"/>
    <cellStyle name="20% - Accent1 10 5 2 4" xfId="26184" xr:uid="{00000000-0005-0000-0000-0000B4000000}"/>
    <cellStyle name="20% - Accent1 10 5 2 4 2" xfId="52173" xr:uid="{00000000-0005-0000-0000-0000B5000000}"/>
    <cellStyle name="20% - Accent1 10 5 2 5" xfId="31338" xr:uid="{00000000-0005-0000-0000-0000B6000000}"/>
    <cellStyle name="20% - Accent1 10 5 3" xfId="13242" xr:uid="{00000000-0005-0000-0000-0000B7000000}"/>
    <cellStyle name="20% - Accent1 10 5 3 2" xfId="21037" xr:uid="{00000000-0005-0000-0000-0000B8000000}"/>
    <cellStyle name="20% - Accent1 10 5 3 2 2" xfId="47031" xr:uid="{00000000-0005-0000-0000-0000B9000000}"/>
    <cellStyle name="20% - Accent1 10 5 3 3" xfId="39243" xr:uid="{00000000-0005-0000-0000-0000BA000000}"/>
    <cellStyle name="20% - Accent1 10 5 4" xfId="7954" xr:uid="{00000000-0005-0000-0000-0000BB000000}"/>
    <cellStyle name="20% - Accent1 10 5 4 2" xfId="33950" xr:uid="{00000000-0005-0000-0000-0000BC000000}"/>
    <cellStyle name="20% - Accent1 10 5 5" xfId="15744" xr:uid="{00000000-0005-0000-0000-0000BD000000}"/>
    <cellStyle name="20% - Accent1 10 5 5 2" xfId="41738" xr:uid="{00000000-0005-0000-0000-0000BE000000}"/>
    <cellStyle name="20% - Accent1 10 5 6" xfId="23495" xr:uid="{00000000-0005-0000-0000-0000BF000000}"/>
    <cellStyle name="20% - Accent1 10 5 6 2" xfId="49484" xr:uid="{00000000-0005-0000-0000-0000C0000000}"/>
    <cellStyle name="20% - Accent1 10 5 7" xfId="28649" xr:uid="{00000000-0005-0000-0000-0000C1000000}"/>
    <cellStyle name="20% - Accent1 10 6" xfId="3673" xr:uid="{00000000-0005-0000-0000-0000C2000000}"/>
    <cellStyle name="20% - Accent1 10 6 2" xfId="8971" xr:uid="{00000000-0005-0000-0000-0000C3000000}"/>
    <cellStyle name="20% - Accent1 10 6 2 2" xfId="34971" xr:uid="{00000000-0005-0000-0000-0000C4000000}"/>
    <cellStyle name="20% - Accent1 10 6 3" xfId="16765" xr:uid="{00000000-0005-0000-0000-0000C5000000}"/>
    <cellStyle name="20% - Accent1 10 6 3 2" xfId="42759" xr:uid="{00000000-0005-0000-0000-0000C6000000}"/>
    <cellStyle name="20% - Accent1 10 6 4" xfId="24516" xr:uid="{00000000-0005-0000-0000-0000C7000000}"/>
    <cellStyle name="20% - Accent1 10 6 4 2" xfId="50505" xr:uid="{00000000-0005-0000-0000-0000C8000000}"/>
    <cellStyle name="20% - Accent1 10 6 5" xfId="29670" xr:uid="{00000000-0005-0000-0000-0000C9000000}"/>
    <cellStyle name="20% - Accent1 10 7" xfId="11165" xr:uid="{00000000-0005-0000-0000-0000CA000000}"/>
    <cellStyle name="20% - Accent1 10 7 2" xfId="18960" xr:uid="{00000000-0005-0000-0000-0000CB000000}"/>
    <cellStyle name="20% - Accent1 10 7 2 2" xfId="44954" xr:uid="{00000000-0005-0000-0000-0000CC000000}"/>
    <cellStyle name="20% - Accent1 10 7 3" xfId="37166" xr:uid="{00000000-0005-0000-0000-0000CD000000}"/>
    <cellStyle name="20% - Accent1 10 8" xfId="11665" xr:uid="{00000000-0005-0000-0000-0000CE000000}"/>
    <cellStyle name="20% - Accent1 10 8 2" xfId="19460" xr:uid="{00000000-0005-0000-0000-0000CF000000}"/>
    <cellStyle name="20% - Accent1 10 8 2 2" xfId="45454" xr:uid="{00000000-0005-0000-0000-0000D0000000}"/>
    <cellStyle name="20% - Accent1 10 8 3" xfId="37666" xr:uid="{00000000-0005-0000-0000-0000D1000000}"/>
    <cellStyle name="20% - Accent1 10 9" xfId="6295" xr:uid="{00000000-0005-0000-0000-0000D2000000}"/>
    <cellStyle name="20% - Accent1 10 9 2" xfId="32282" xr:uid="{00000000-0005-0000-0000-0000D3000000}"/>
    <cellStyle name="20% - Accent1 11" xfId="1003" xr:uid="{00000000-0005-0000-0000-0000D4000000}"/>
    <cellStyle name="20% - Accent1 11 10" xfId="14095" xr:uid="{00000000-0005-0000-0000-0000D5000000}"/>
    <cellStyle name="20% - Accent1 11 10 2" xfId="40089" xr:uid="{00000000-0005-0000-0000-0000D6000000}"/>
    <cellStyle name="20% - Accent1 11 11" xfId="21846" xr:uid="{00000000-0005-0000-0000-0000D7000000}"/>
    <cellStyle name="20% - Accent1 11 11 2" xfId="47835" xr:uid="{00000000-0005-0000-0000-0000D8000000}"/>
    <cellStyle name="20% - Accent1 11 12" xfId="27000" xr:uid="{00000000-0005-0000-0000-0000D9000000}"/>
    <cellStyle name="20% - Accent1 11 2" xfId="1281" xr:uid="{00000000-0005-0000-0000-0000DA000000}"/>
    <cellStyle name="20% - Accent1 11 2 10" xfId="22123" xr:uid="{00000000-0005-0000-0000-0000DB000000}"/>
    <cellStyle name="20% - Accent1 11 2 10 2" xfId="48112" xr:uid="{00000000-0005-0000-0000-0000DC000000}"/>
    <cellStyle name="20% - Accent1 11 2 11" xfId="27277" xr:uid="{00000000-0005-0000-0000-0000DD000000}"/>
    <cellStyle name="20% - Accent1 11 2 2" xfId="1839" xr:uid="{00000000-0005-0000-0000-0000DE000000}"/>
    <cellStyle name="20% - Accent1 11 2 2 2" xfId="4525" xr:uid="{00000000-0005-0000-0000-0000DF000000}"/>
    <cellStyle name="20% - Accent1 11 2 2 2 2" xfId="9822" xr:uid="{00000000-0005-0000-0000-0000E0000000}"/>
    <cellStyle name="20% - Accent1 11 2 2 2 2 2" xfId="35823" xr:uid="{00000000-0005-0000-0000-0000E1000000}"/>
    <cellStyle name="20% - Accent1 11 2 2 2 3" xfId="17617" xr:uid="{00000000-0005-0000-0000-0000E2000000}"/>
    <cellStyle name="20% - Accent1 11 2 2 2 3 2" xfId="43611" xr:uid="{00000000-0005-0000-0000-0000E3000000}"/>
    <cellStyle name="20% - Accent1 11 2 2 2 4" xfId="25368" xr:uid="{00000000-0005-0000-0000-0000E4000000}"/>
    <cellStyle name="20% - Accent1 11 2 2 2 4 2" xfId="51357" xr:uid="{00000000-0005-0000-0000-0000E5000000}"/>
    <cellStyle name="20% - Accent1 11 2 2 2 5" xfId="30522" xr:uid="{00000000-0005-0000-0000-0000E6000000}"/>
    <cellStyle name="20% - Accent1 11 2 2 3" xfId="12464" xr:uid="{00000000-0005-0000-0000-0000E7000000}"/>
    <cellStyle name="20% - Accent1 11 2 2 3 2" xfId="20259" xr:uid="{00000000-0005-0000-0000-0000E8000000}"/>
    <cellStyle name="20% - Accent1 11 2 2 3 2 2" xfId="46253" xr:uid="{00000000-0005-0000-0000-0000E9000000}"/>
    <cellStyle name="20% - Accent1 11 2 2 3 3" xfId="38465" xr:uid="{00000000-0005-0000-0000-0000EA000000}"/>
    <cellStyle name="20% - Accent1 11 2 2 4" xfId="7142" xr:uid="{00000000-0005-0000-0000-0000EB000000}"/>
    <cellStyle name="20% - Accent1 11 2 2 4 2" xfId="33134" xr:uid="{00000000-0005-0000-0000-0000EC000000}"/>
    <cellStyle name="20% - Accent1 11 2 2 5" xfId="14928" xr:uid="{00000000-0005-0000-0000-0000ED000000}"/>
    <cellStyle name="20% - Accent1 11 2 2 5 2" xfId="40922" xr:uid="{00000000-0005-0000-0000-0000EE000000}"/>
    <cellStyle name="20% - Accent1 11 2 2 6" xfId="22679" xr:uid="{00000000-0005-0000-0000-0000EF000000}"/>
    <cellStyle name="20% - Accent1 11 2 2 6 2" xfId="48668" xr:uid="{00000000-0005-0000-0000-0000F0000000}"/>
    <cellStyle name="20% - Accent1 11 2 2 7" xfId="27833" xr:uid="{00000000-0005-0000-0000-0000F1000000}"/>
    <cellStyle name="20% - Accent1 11 2 3" xfId="2395" xr:uid="{00000000-0005-0000-0000-0000F2000000}"/>
    <cellStyle name="20% - Accent1 11 2 3 2" xfId="5081" xr:uid="{00000000-0005-0000-0000-0000F3000000}"/>
    <cellStyle name="20% - Accent1 11 2 3 2 2" xfId="10378" xr:uid="{00000000-0005-0000-0000-0000F4000000}"/>
    <cellStyle name="20% - Accent1 11 2 3 2 2 2" xfId="36379" xr:uid="{00000000-0005-0000-0000-0000F5000000}"/>
    <cellStyle name="20% - Accent1 11 2 3 2 3" xfId="18173" xr:uid="{00000000-0005-0000-0000-0000F6000000}"/>
    <cellStyle name="20% - Accent1 11 2 3 2 3 2" xfId="44167" xr:uid="{00000000-0005-0000-0000-0000F7000000}"/>
    <cellStyle name="20% - Accent1 11 2 3 2 4" xfId="25924" xr:uid="{00000000-0005-0000-0000-0000F8000000}"/>
    <cellStyle name="20% - Accent1 11 2 3 2 4 2" xfId="51913" xr:uid="{00000000-0005-0000-0000-0000F9000000}"/>
    <cellStyle name="20% - Accent1 11 2 3 2 5" xfId="31078" xr:uid="{00000000-0005-0000-0000-0000FA000000}"/>
    <cellStyle name="20% - Accent1 11 2 3 3" xfId="12999" xr:uid="{00000000-0005-0000-0000-0000FB000000}"/>
    <cellStyle name="20% - Accent1 11 2 3 3 2" xfId="20794" xr:uid="{00000000-0005-0000-0000-0000FC000000}"/>
    <cellStyle name="20% - Accent1 11 2 3 3 2 2" xfId="46788" xr:uid="{00000000-0005-0000-0000-0000FD000000}"/>
    <cellStyle name="20% - Accent1 11 2 3 3 3" xfId="39000" xr:uid="{00000000-0005-0000-0000-0000FE000000}"/>
    <cellStyle name="20% - Accent1 11 2 3 4" xfId="7694" xr:uid="{00000000-0005-0000-0000-0000FF000000}"/>
    <cellStyle name="20% - Accent1 11 2 3 4 2" xfId="33690" xr:uid="{00000000-0005-0000-0000-000000010000}"/>
    <cellStyle name="20% - Accent1 11 2 3 5" xfId="15484" xr:uid="{00000000-0005-0000-0000-000001010000}"/>
    <cellStyle name="20% - Accent1 11 2 3 5 2" xfId="41478" xr:uid="{00000000-0005-0000-0000-000002010000}"/>
    <cellStyle name="20% - Accent1 11 2 3 6" xfId="23235" xr:uid="{00000000-0005-0000-0000-000003010000}"/>
    <cellStyle name="20% - Accent1 11 2 3 6 2" xfId="49224" xr:uid="{00000000-0005-0000-0000-000004010000}"/>
    <cellStyle name="20% - Accent1 11 2 3 7" xfId="28389" xr:uid="{00000000-0005-0000-0000-000005010000}"/>
    <cellStyle name="20% - Accent1 11 2 4" xfId="2951" xr:uid="{00000000-0005-0000-0000-000006010000}"/>
    <cellStyle name="20% - Accent1 11 2 4 2" xfId="5637" xr:uid="{00000000-0005-0000-0000-000007010000}"/>
    <cellStyle name="20% - Accent1 11 2 4 2 2" xfId="10934" xr:uid="{00000000-0005-0000-0000-000008010000}"/>
    <cellStyle name="20% - Accent1 11 2 4 2 2 2" xfId="36935" xr:uid="{00000000-0005-0000-0000-000009010000}"/>
    <cellStyle name="20% - Accent1 11 2 4 2 3" xfId="18729" xr:uid="{00000000-0005-0000-0000-00000A010000}"/>
    <cellStyle name="20% - Accent1 11 2 4 2 3 2" xfId="44723" xr:uid="{00000000-0005-0000-0000-00000B010000}"/>
    <cellStyle name="20% - Accent1 11 2 4 2 4" xfId="26480" xr:uid="{00000000-0005-0000-0000-00000C010000}"/>
    <cellStyle name="20% - Accent1 11 2 4 2 4 2" xfId="52469" xr:uid="{00000000-0005-0000-0000-00000D010000}"/>
    <cellStyle name="20% - Accent1 11 2 4 2 5" xfId="31634" xr:uid="{00000000-0005-0000-0000-00000E010000}"/>
    <cellStyle name="20% - Accent1 11 2 4 3" xfId="13538" xr:uid="{00000000-0005-0000-0000-00000F010000}"/>
    <cellStyle name="20% - Accent1 11 2 4 3 2" xfId="21333" xr:uid="{00000000-0005-0000-0000-000010010000}"/>
    <cellStyle name="20% - Accent1 11 2 4 3 2 2" xfId="47327" xr:uid="{00000000-0005-0000-0000-000011010000}"/>
    <cellStyle name="20% - Accent1 11 2 4 3 3" xfId="39539" xr:uid="{00000000-0005-0000-0000-000012010000}"/>
    <cellStyle name="20% - Accent1 11 2 4 4" xfId="8250" xr:uid="{00000000-0005-0000-0000-000013010000}"/>
    <cellStyle name="20% - Accent1 11 2 4 4 2" xfId="34246" xr:uid="{00000000-0005-0000-0000-000014010000}"/>
    <cellStyle name="20% - Accent1 11 2 4 5" xfId="16040" xr:uid="{00000000-0005-0000-0000-000015010000}"/>
    <cellStyle name="20% - Accent1 11 2 4 5 2" xfId="42034" xr:uid="{00000000-0005-0000-0000-000016010000}"/>
    <cellStyle name="20% - Accent1 11 2 4 6" xfId="23791" xr:uid="{00000000-0005-0000-0000-000017010000}"/>
    <cellStyle name="20% - Accent1 11 2 4 6 2" xfId="49780" xr:uid="{00000000-0005-0000-0000-000018010000}"/>
    <cellStyle name="20% - Accent1 11 2 4 7" xfId="28945" xr:uid="{00000000-0005-0000-0000-000019010000}"/>
    <cellStyle name="20% - Accent1 11 2 5" xfId="3969" xr:uid="{00000000-0005-0000-0000-00001A010000}"/>
    <cellStyle name="20% - Accent1 11 2 5 2" xfId="9267" xr:uid="{00000000-0005-0000-0000-00001B010000}"/>
    <cellStyle name="20% - Accent1 11 2 5 2 2" xfId="35267" xr:uid="{00000000-0005-0000-0000-00001C010000}"/>
    <cellStyle name="20% - Accent1 11 2 5 3" xfId="17061" xr:uid="{00000000-0005-0000-0000-00001D010000}"/>
    <cellStyle name="20% - Accent1 11 2 5 3 2" xfId="43055" xr:uid="{00000000-0005-0000-0000-00001E010000}"/>
    <cellStyle name="20% - Accent1 11 2 5 4" xfId="24812" xr:uid="{00000000-0005-0000-0000-00001F010000}"/>
    <cellStyle name="20% - Accent1 11 2 5 4 2" xfId="50801" xr:uid="{00000000-0005-0000-0000-000020010000}"/>
    <cellStyle name="20% - Accent1 11 2 5 5" xfId="29966" xr:uid="{00000000-0005-0000-0000-000021010000}"/>
    <cellStyle name="20% - Accent1 11 2 6" xfId="11439" xr:uid="{00000000-0005-0000-0000-000022010000}"/>
    <cellStyle name="20% - Accent1 11 2 6 2" xfId="19234" xr:uid="{00000000-0005-0000-0000-000023010000}"/>
    <cellStyle name="20% - Accent1 11 2 6 2 2" xfId="45228" xr:uid="{00000000-0005-0000-0000-000024010000}"/>
    <cellStyle name="20% - Accent1 11 2 6 3" xfId="37440" xr:uid="{00000000-0005-0000-0000-000025010000}"/>
    <cellStyle name="20% - Accent1 11 2 7" xfId="11945" xr:uid="{00000000-0005-0000-0000-000026010000}"/>
    <cellStyle name="20% - Accent1 11 2 7 2" xfId="19740" xr:uid="{00000000-0005-0000-0000-000027010000}"/>
    <cellStyle name="20% - Accent1 11 2 7 2 2" xfId="45734" xr:uid="{00000000-0005-0000-0000-000028010000}"/>
    <cellStyle name="20% - Accent1 11 2 7 3" xfId="37946" xr:uid="{00000000-0005-0000-0000-000029010000}"/>
    <cellStyle name="20% - Accent1 11 2 8" xfId="6591" xr:uid="{00000000-0005-0000-0000-00002A010000}"/>
    <cellStyle name="20% - Accent1 11 2 8 2" xfId="32578" xr:uid="{00000000-0005-0000-0000-00002B010000}"/>
    <cellStyle name="20% - Accent1 11 2 9" xfId="14372" xr:uid="{00000000-0005-0000-0000-00002C010000}"/>
    <cellStyle name="20% - Accent1 11 2 9 2" xfId="40366" xr:uid="{00000000-0005-0000-0000-00002D010000}"/>
    <cellStyle name="20% - Accent1 11 3" xfId="1562" xr:uid="{00000000-0005-0000-0000-00002E010000}"/>
    <cellStyle name="20% - Accent1 11 3 2" xfId="4248" xr:uid="{00000000-0005-0000-0000-00002F010000}"/>
    <cellStyle name="20% - Accent1 11 3 2 2" xfId="9545" xr:uid="{00000000-0005-0000-0000-000030010000}"/>
    <cellStyle name="20% - Accent1 11 3 2 2 2" xfId="35546" xr:uid="{00000000-0005-0000-0000-000031010000}"/>
    <cellStyle name="20% - Accent1 11 3 2 3" xfId="17340" xr:uid="{00000000-0005-0000-0000-000032010000}"/>
    <cellStyle name="20% - Accent1 11 3 2 3 2" xfId="43334" xr:uid="{00000000-0005-0000-0000-000033010000}"/>
    <cellStyle name="20% - Accent1 11 3 2 4" xfId="25091" xr:uid="{00000000-0005-0000-0000-000034010000}"/>
    <cellStyle name="20% - Accent1 11 3 2 4 2" xfId="51080" xr:uid="{00000000-0005-0000-0000-000035010000}"/>
    <cellStyle name="20% - Accent1 11 3 2 5" xfId="30245" xr:uid="{00000000-0005-0000-0000-000036010000}"/>
    <cellStyle name="20% - Accent1 11 3 3" xfId="12205" xr:uid="{00000000-0005-0000-0000-000037010000}"/>
    <cellStyle name="20% - Accent1 11 3 3 2" xfId="20000" xr:uid="{00000000-0005-0000-0000-000038010000}"/>
    <cellStyle name="20% - Accent1 11 3 3 2 2" xfId="45994" xr:uid="{00000000-0005-0000-0000-000039010000}"/>
    <cellStyle name="20% - Accent1 11 3 3 3" xfId="38206" xr:uid="{00000000-0005-0000-0000-00003A010000}"/>
    <cellStyle name="20% - Accent1 11 3 4" xfId="6867" xr:uid="{00000000-0005-0000-0000-00003B010000}"/>
    <cellStyle name="20% - Accent1 11 3 4 2" xfId="32857" xr:uid="{00000000-0005-0000-0000-00003C010000}"/>
    <cellStyle name="20% - Accent1 11 3 5" xfId="14651" xr:uid="{00000000-0005-0000-0000-00003D010000}"/>
    <cellStyle name="20% - Accent1 11 3 5 2" xfId="40645" xr:uid="{00000000-0005-0000-0000-00003E010000}"/>
    <cellStyle name="20% - Accent1 11 3 6" xfId="22402" xr:uid="{00000000-0005-0000-0000-00003F010000}"/>
    <cellStyle name="20% - Accent1 11 3 6 2" xfId="48391" xr:uid="{00000000-0005-0000-0000-000040010000}"/>
    <cellStyle name="20% - Accent1 11 3 7" xfId="27556" xr:uid="{00000000-0005-0000-0000-000041010000}"/>
    <cellStyle name="20% - Accent1 11 4" xfId="2118" xr:uid="{00000000-0005-0000-0000-000042010000}"/>
    <cellStyle name="20% - Accent1 11 4 2" xfId="4804" xr:uid="{00000000-0005-0000-0000-000043010000}"/>
    <cellStyle name="20% - Accent1 11 4 2 2" xfId="10101" xr:uid="{00000000-0005-0000-0000-000044010000}"/>
    <cellStyle name="20% - Accent1 11 4 2 2 2" xfId="36102" xr:uid="{00000000-0005-0000-0000-000045010000}"/>
    <cellStyle name="20% - Accent1 11 4 2 3" xfId="17896" xr:uid="{00000000-0005-0000-0000-000046010000}"/>
    <cellStyle name="20% - Accent1 11 4 2 3 2" xfId="43890" xr:uid="{00000000-0005-0000-0000-000047010000}"/>
    <cellStyle name="20% - Accent1 11 4 2 4" xfId="25647" xr:uid="{00000000-0005-0000-0000-000048010000}"/>
    <cellStyle name="20% - Accent1 11 4 2 4 2" xfId="51636" xr:uid="{00000000-0005-0000-0000-000049010000}"/>
    <cellStyle name="20% - Accent1 11 4 2 5" xfId="30801" xr:uid="{00000000-0005-0000-0000-00004A010000}"/>
    <cellStyle name="20% - Accent1 11 4 3" xfId="12724" xr:uid="{00000000-0005-0000-0000-00004B010000}"/>
    <cellStyle name="20% - Accent1 11 4 3 2" xfId="20519" xr:uid="{00000000-0005-0000-0000-00004C010000}"/>
    <cellStyle name="20% - Accent1 11 4 3 2 2" xfId="46513" xr:uid="{00000000-0005-0000-0000-00004D010000}"/>
    <cellStyle name="20% - Accent1 11 4 3 3" xfId="38725" xr:uid="{00000000-0005-0000-0000-00004E010000}"/>
    <cellStyle name="20% - Accent1 11 4 4" xfId="7419" xr:uid="{00000000-0005-0000-0000-00004F010000}"/>
    <cellStyle name="20% - Accent1 11 4 4 2" xfId="33413" xr:uid="{00000000-0005-0000-0000-000050010000}"/>
    <cellStyle name="20% - Accent1 11 4 5" xfId="15207" xr:uid="{00000000-0005-0000-0000-000051010000}"/>
    <cellStyle name="20% - Accent1 11 4 5 2" xfId="41201" xr:uid="{00000000-0005-0000-0000-000052010000}"/>
    <cellStyle name="20% - Accent1 11 4 6" xfId="22958" xr:uid="{00000000-0005-0000-0000-000053010000}"/>
    <cellStyle name="20% - Accent1 11 4 6 2" xfId="48947" xr:uid="{00000000-0005-0000-0000-000054010000}"/>
    <cellStyle name="20% - Accent1 11 4 7" xfId="28112" xr:uid="{00000000-0005-0000-0000-000055010000}"/>
    <cellStyle name="20% - Accent1 11 5" xfId="2674" xr:uid="{00000000-0005-0000-0000-000056010000}"/>
    <cellStyle name="20% - Accent1 11 5 2" xfId="5360" xr:uid="{00000000-0005-0000-0000-000057010000}"/>
    <cellStyle name="20% - Accent1 11 5 2 2" xfId="10657" xr:uid="{00000000-0005-0000-0000-000058010000}"/>
    <cellStyle name="20% - Accent1 11 5 2 2 2" xfId="36658" xr:uid="{00000000-0005-0000-0000-000059010000}"/>
    <cellStyle name="20% - Accent1 11 5 2 3" xfId="18452" xr:uid="{00000000-0005-0000-0000-00005A010000}"/>
    <cellStyle name="20% - Accent1 11 5 2 3 2" xfId="44446" xr:uid="{00000000-0005-0000-0000-00005B010000}"/>
    <cellStyle name="20% - Accent1 11 5 2 4" xfId="26203" xr:uid="{00000000-0005-0000-0000-00005C010000}"/>
    <cellStyle name="20% - Accent1 11 5 2 4 2" xfId="52192" xr:uid="{00000000-0005-0000-0000-00005D010000}"/>
    <cellStyle name="20% - Accent1 11 5 2 5" xfId="31357" xr:uid="{00000000-0005-0000-0000-00005E010000}"/>
    <cellStyle name="20% - Accent1 11 5 3" xfId="13261" xr:uid="{00000000-0005-0000-0000-00005F010000}"/>
    <cellStyle name="20% - Accent1 11 5 3 2" xfId="21056" xr:uid="{00000000-0005-0000-0000-000060010000}"/>
    <cellStyle name="20% - Accent1 11 5 3 2 2" xfId="47050" xr:uid="{00000000-0005-0000-0000-000061010000}"/>
    <cellStyle name="20% - Accent1 11 5 3 3" xfId="39262" xr:uid="{00000000-0005-0000-0000-000062010000}"/>
    <cellStyle name="20% - Accent1 11 5 4" xfId="7973" xr:uid="{00000000-0005-0000-0000-000063010000}"/>
    <cellStyle name="20% - Accent1 11 5 4 2" xfId="33969" xr:uid="{00000000-0005-0000-0000-000064010000}"/>
    <cellStyle name="20% - Accent1 11 5 5" xfId="15763" xr:uid="{00000000-0005-0000-0000-000065010000}"/>
    <cellStyle name="20% - Accent1 11 5 5 2" xfId="41757" xr:uid="{00000000-0005-0000-0000-000066010000}"/>
    <cellStyle name="20% - Accent1 11 5 6" xfId="23514" xr:uid="{00000000-0005-0000-0000-000067010000}"/>
    <cellStyle name="20% - Accent1 11 5 6 2" xfId="49503" xr:uid="{00000000-0005-0000-0000-000068010000}"/>
    <cellStyle name="20% - Accent1 11 5 7" xfId="28668" xr:uid="{00000000-0005-0000-0000-000069010000}"/>
    <cellStyle name="20% - Accent1 11 6" xfId="3692" xr:uid="{00000000-0005-0000-0000-00006A010000}"/>
    <cellStyle name="20% - Accent1 11 6 2" xfId="8990" xr:uid="{00000000-0005-0000-0000-00006B010000}"/>
    <cellStyle name="20% - Accent1 11 6 2 2" xfId="34990" xr:uid="{00000000-0005-0000-0000-00006C010000}"/>
    <cellStyle name="20% - Accent1 11 6 3" xfId="16784" xr:uid="{00000000-0005-0000-0000-00006D010000}"/>
    <cellStyle name="20% - Accent1 11 6 3 2" xfId="42778" xr:uid="{00000000-0005-0000-0000-00006E010000}"/>
    <cellStyle name="20% - Accent1 11 6 4" xfId="24535" xr:uid="{00000000-0005-0000-0000-00006F010000}"/>
    <cellStyle name="20% - Accent1 11 6 4 2" xfId="50524" xr:uid="{00000000-0005-0000-0000-000070010000}"/>
    <cellStyle name="20% - Accent1 11 6 5" xfId="29689" xr:uid="{00000000-0005-0000-0000-000071010000}"/>
    <cellStyle name="20% - Accent1 11 7" xfId="11184" xr:uid="{00000000-0005-0000-0000-000072010000}"/>
    <cellStyle name="20% - Accent1 11 7 2" xfId="18979" xr:uid="{00000000-0005-0000-0000-000073010000}"/>
    <cellStyle name="20% - Accent1 11 7 2 2" xfId="44973" xr:uid="{00000000-0005-0000-0000-000074010000}"/>
    <cellStyle name="20% - Accent1 11 7 3" xfId="37185" xr:uid="{00000000-0005-0000-0000-000075010000}"/>
    <cellStyle name="20% - Accent1 11 8" xfId="11684" xr:uid="{00000000-0005-0000-0000-000076010000}"/>
    <cellStyle name="20% - Accent1 11 8 2" xfId="19479" xr:uid="{00000000-0005-0000-0000-000077010000}"/>
    <cellStyle name="20% - Accent1 11 8 2 2" xfId="45473" xr:uid="{00000000-0005-0000-0000-000078010000}"/>
    <cellStyle name="20% - Accent1 11 8 3" xfId="37685" xr:uid="{00000000-0005-0000-0000-000079010000}"/>
    <cellStyle name="20% - Accent1 11 9" xfId="6314" xr:uid="{00000000-0005-0000-0000-00007A010000}"/>
    <cellStyle name="20% - Accent1 11 9 2" xfId="32301" xr:uid="{00000000-0005-0000-0000-00007B010000}"/>
    <cellStyle name="20% - Accent1 12" xfId="1016" xr:uid="{00000000-0005-0000-0000-00007C010000}"/>
    <cellStyle name="20% - Accent1 12 10" xfId="14108" xr:uid="{00000000-0005-0000-0000-00007D010000}"/>
    <cellStyle name="20% - Accent1 12 10 2" xfId="40102" xr:uid="{00000000-0005-0000-0000-00007E010000}"/>
    <cellStyle name="20% - Accent1 12 11" xfId="21859" xr:uid="{00000000-0005-0000-0000-00007F010000}"/>
    <cellStyle name="20% - Accent1 12 11 2" xfId="47848" xr:uid="{00000000-0005-0000-0000-000080010000}"/>
    <cellStyle name="20% - Accent1 12 12" xfId="27013" xr:uid="{00000000-0005-0000-0000-000081010000}"/>
    <cellStyle name="20% - Accent1 12 2" xfId="1294" xr:uid="{00000000-0005-0000-0000-000082010000}"/>
    <cellStyle name="20% - Accent1 12 2 10" xfId="22136" xr:uid="{00000000-0005-0000-0000-000083010000}"/>
    <cellStyle name="20% - Accent1 12 2 10 2" xfId="48125" xr:uid="{00000000-0005-0000-0000-000084010000}"/>
    <cellStyle name="20% - Accent1 12 2 11" xfId="27290" xr:uid="{00000000-0005-0000-0000-000085010000}"/>
    <cellStyle name="20% - Accent1 12 2 2" xfId="1852" xr:uid="{00000000-0005-0000-0000-000086010000}"/>
    <cellStyle name="20% - Accent1 12 2 2 2" xfId="4538" xr:uid="{00000000-0005-0000-0000-000087010000}"/>
    <cellStyle name="20% - Accent1 12 2 2 2 2" xfId="9835" xr:uid="{00000000-0005-0000-0000-000088010000}"/>
    <cellStyle name="20% - Accent1 12 2 2 2 2 2" xfId="35836" xr:uid="{00000000-0005-0000-0000-000089010000}"/>
    <cellStyle name="20% - Accent1 12 2 2 2 3" xfId="17630" xr:uid="{00000000-0005-0000-0000-00008A010000}"/>
    <cellStyle name="20% - Accent1 12 2 2 2 3 2" xfId="43624" xr:uid="{00000000-0005-0000-0000-00008B010000}"/>
    <cellStyle name="20% - Accent1 12 2 2 2 4" xfId="25381" xr:uid="{00000000-0005-0000-0000-00008C010000}"/>
    <cellStyle name="20% - Accent1 12 2 2 2 4 2" xfId="51370" xr:uid="{00000000-0005-0000-0000-00008D010000}"/>
    <cellStyle name="20% - Accent1 12 2 2 2 5" xfId="30535" xr:uid="{00000000-0005-0000-0000-00008E010000}"/>
    <cellStyle name="20% - Accent1 12 2 2 3" xfId="12477" xr:uid="{00000000-0005-0000-0000-00008F010000}"/>
    <cellStyle name="20% - Accent1 12 2 2 3 2" xfId="20272" xr:uid="{00000000-0005-0000-0000-000090010000}"/>
    <cellStyle name="20% - Accent1 12 2 2 3 2 2" xfId="46266" xr:uid="{00000000-0005-0000-0000-000091010000}"/>
    <cellStyle name="20% - Accent1 12 2 2 3 3" xfId="38478" xr:uid="{00000000-0005-0000-0000-000092010000}"/>
    <cellStyle name="20% - Accent1 12 2 2 4" xfId="7155" xr:uid="{00000000-0005-0000-0000-000093010000}"/>
    <cellStyle name="20% - Accent1 12 2 2 4 2" xfId="33147" xr:uid="{00000000-0005-0000-0000-000094010000}"/>
    <cellStyle name="20% - Accent1 12 2 2 5" xfId="14941" xr:uid="{00000000-0005-0000-0000-000095010000}"/>
    <cellStyle name="20% - Accent1 12 2 2 5 2" xfId="40935" xr:uid="{00000000-0005-0000-0000-000096010000}"/>
    <cellStyle name="20% - Accent1 12 2 2 6" xfId="22692" xr:uid="{00000000-0005-0000-0000-000097010000}"/>
    <cellStyle name="20% - Accent1 12 2 2 6 2" xfId="48681" xr:uid="{00000000-0005-0000-0000-000098010000}"/>
    <cellStyle name="20% - Accent1 12 2 2 7" xfId="27846" xr:uid="{00000000-0005-0000-0000-000099010000}"/>
    <cellStyle name="20% - Accent1 12 2 3" xfId="2408" xr:uid="{00000000-0005-0000-0000-00009A010000}"/>
    <cellStyle name="20% - Accent1 12 2 3 2" xfId="5094" xr:uid="{00000000-0005-0000-0000-00009B010000}"/>
    <cellStyle name="20% - Accent1 12 2 3 2 2" xfId="10391" xr:uid="{00000000-0005-0000-0000-00009C010000}"/>
    <cellStyle name="20% - Accent1 12 2 3 2 2 2" xfId="36392" xr:uid="{00000000-0005-0000-0000-00009D010000}"/>
    <cellStyle name="20% - Accent1 12 2 3 2 3" xfId="18186" xr:uid="{00000000-0005-0000-0000-00009E010000}"/>
    <cellStyle name="20% - Accent1 12 2 3 2 3 2" xfId="44180" xr:uid="{00000000-0005-0000-0000-00009F010000}"/>
    <cellStyle name="20% - Accent1 12 2 3 2 4" xfId="25937" xr:uid="{00000000-0005-0000-0000-0000A0010000}"/>
    <cellStyle name="20% - Accent1 12 2 3 2 4 2" xfId="51926" xr:uid="{00000000-0005-0000-0000-0000A1010000}"/>
    <cellStyle name="20% - Accent1 12 2 3 2 5" xfId="31091" xr:uid="{00000000-0005-0000-0000-0000A2010000}"/>
    <cellStyle name="20% - Accent1 12 2 3 3" xfId="13012" xr:uid="{00000000-0005-0000-0000-0000A3010000}"/>
    <cellStyle name="20% - Accent1 12 2 3 3 2" xfId="20807" xr:uid="{00000000-0005-0000-0000-0000A4010000}"/>
    <cellStyle name="20% - Accent1 12 2 3 3 2 2" xfId="46801" xr:uid="{00000000-0005-0000-0000-0000A5010000}"/>
    <cellStyle name="20% - Accent1 12 2 3 3 3" xfId="39013" xr:uid="{00000000-0005-0000-0000-0000A6010000}"/>
    <cellStyle name="20% - Accent1 12 2 3 4" xfId="7707" xr:uid="{00000000-0005-0000-0000-0000A7010000}"/>
    <cellStyle name="20% - Accent1 12 2 3 4 2" xfId="33703" xr:uid="{00000000-0005-0000-0000-0000A8010000}"/>
    <cellStyle name="20% - Accent1 12 2 3 5" xfId="15497" xr:uid="{00000000-0005-0000-0000-0000A9010000}"/>
    <cellStyle name="20% - Accent1 12 2 3 5 2" xfId="41491" xr:uid="{00000000-0005-0000-0000-0000AA010000}"/>
    <cellStyle name="20% - Accent1 12 2 3 6" xfId="23248" xr:uid="{00000000-0005-0000-0000-0000AB010000}"/>
    <cellStyle name="20% - Accent1 12 2 3 6 2" xfId="49237" xr:uid="{00000000-0005-0000-0000-0000AC010000}"/>
    <cellStyle name="20% - Accent1 12 2 3 7" xfId="28402" xr:uid="{00000000-0005-0000-0000-0000AD010000}"/>
    <cellStyle name="20% - Accent1 12 2 4" xfId="2964" xr:uid="{00000000-0005-0000-0000-0000AE010000}"/>
    <cellStyle name="20% - Accent1 12 2 4 2" xfId="5650" xr:uid="{00000000-0005-0000-0000-0000AF010000}"/>
    <cellStyle name="20% - Accent1 12 2 4 2 2" xfId="10947" xr:uid="{00000000-0005-0000-0000-0000B0010000}"/>
    <cellStyle name="20% - Accent1 12 2 4 2 2 2" xfId="36948" xr:uid="{00000000-0005-0000-0000-0000B1010000}"/>
    <cellStyle name="20% - Accent1 12 2 4 2 3" xfId="18742" xr:uid="{00000000-0005-0000-0000-0000B2010000}"/>
    <cellStyle name="20% - Accent1 12 2 4 2 3 2" xfId="44736" xr:uid="{00000000-0005-0000-0000-0000B3010000}"/>
    <cellStyle name="20% - Accent1 12 2 4 2 4" xfId="26493" xr:uid="{00000000-0005-0000-0000-0000B4010000}"/>
    <cellStyle name="20% - Accent1 12 2 4 2 4 2" xfId="52482" xr:uid="{00000000-0005-0000-0000-0000B5010000}"/>
    <cellStyle name="20% - Accent1 12 2 4 2 5" xfId="31647" xr:uid="{00000000-0005-0000-0000-0000B6010000}"/>
    <cellStyle name="20% - Accent1 12 2 4 3" xfId="13551" xr:uid="{00000000-0005-0000-0000-0000B7010000}"/>
    <cellStyle name="20% - Accent1 12 2 4 3 2" xfId="21346" xr:uid="{00000000-0005-0000-0000-0000B8010000}"/>
    <cellStyle name="20% - Accent1 12 2 4 3 2 2" xfId="47340" xr:uid="{00000000-0005-0000-0000-0000B9010000}"/>
    <cellStyle name="20% - Accent1 12 2 4 3 3" xfId="39552" xr:uid="{00000000-0005-0000-0000-0000BA010000}"/>
    <cellStyle name="20% - Accent1 12 2 4 4" xfId="8263" xr:uid="{00000000-0005-0000-0000-0000BB010000}"/>
    <cellStyle name="20% - Accent1 12 2 4 4 2" xfId="34259" xr:uid="{00000000-0005-0000-0000-0000BC010000}"/>
    <cellStyle name="20% - Accent1 12 2 4 5" xfId="16053" xr:uid="{00000000-0005-0000-0000-0000BD010000}"/>
    <cellStyle name="20% - Accent1 12 2 4 5 2" xfId="42047" xr:uid="{00000000-0005-0000-0000-0000BE010000}"/>
    <cellStyle name="20% - Accent1 12 2 4 6" xfId="23804" xr:uid="{00000000-0005-0000-0000-0000BF010000}"/>
    <cellStyle name="20% - Accent1 12 2 4 6 2" xfId="49793" xr:uid="{00000000-0005-0000-0000-0000C0010000}"/>
    <cellStyle name="20% - Accent1 12 2 4 7" xfId="28958" xr:uid="{00000000-0005-0000-0000-0000C1010000}"/>
    <cellStyle name="20% - Accent1 12 2 5" xfId="3982" xr:uid="{00000000-0005-0000-0000-0000C2010000}"/>
    <cellStyle name="20% - Accent1 12 2 5 2" xfId="9280" xr:uid="{00000000-0005-0000-0000-0000C3010000}"/>
    <cellStyle name="20% - Accent1 12 2 5 2 2" xfId="35280" xr:uid="{00000000-0005-0000-0000-0000C4010000}"/>
    <cellStyle name="20% - Accent1 12 2 5 3" xfId="17074" xr:uid="{00000000-0005-0000-0000-0000C5010000}"/>
    <cellStyle name="20% - Accent1 12 2 5 3 2" xfId="43068" xr:uid="{00000000-0005-0000-0000-0000C6010000}"/>
    <cellStyle name="20% - Accent1 12 2 5 4" xfId="24825" xr:uid="{00000000-0005-0000-0000-0000C7010000}"/>
    <cellStyle name="20% - Accent1 12 2 5 4 2" xfId="50814" xr:uid="{00000000-0005-0000-0000-0000C8010000}"/>
    <cellStyle name="20% - Accent1 12 2 5 5" xfId="29979" xr:uid="{00000000-0005-0000-0000-0000C9010000}"/>
    <cellStyle name="20% - Accent1 12 2 6" xfId="11452" xr:uid="{00000000-0005-0000-0000-0000CA010000}"/>
    <cellStyle name="20% - Accent1 12 2 6 2" xfId="19247" xr:uid="{00000000-0005-0000-0000-0000CB010000}"/>
    <cellStyle name="20% - Accent1 12 2 6 2 2" xfId="45241" xr:uid="{00000000-0005-0000-0000-0000CC010000}"/>
    <cellStyle name="20% - Accent1 12 2 6 3" xfId="37453" xr:uid="{00000000-0005-0000-0000-0000CD010000}"/>
    <cellStyle name="20% - Accent1 12 2 7" xfId="11958" xr:uid="{00000000-0005-0000-0000-0000CE010000}"/>
    <cellStyle name="20% - Accent1 12 2 7 2" xfId="19753" xr:uid="{00000000-0005-0000-0000-0000CF010000}"/>
    <cellStyle name="20% - Accent1 12 2 7 2 2" xfId="45747" xr:uid="{00000000-0005-0000-0000-0000D0010000}"/>
    <cellStyle name="20% - Accent1 12 2 7 3" xfId="37959" xr:uid="{00000000-0005-0000-0000-0000D1010000}"/>
    <cellStyle name="20% - Accent1 12 2 8" xfId="6604" xr:uid="{00000000-0005-0000-0000-0000D2010000}"/>
    <cellStyle name="20% - Accent1 12 2 8 2" xfId="32591" xr:uid="{00000000-0005-0000-0000-0000D3010000}"/>
    <cellStyle name="20% - Accent1 12 2 9" xfId="14385" xr:uid="{00000000-0005-0000-0000-0000D4010000}"/>
    <cellStyle name="20% - Accent1 12 2 9 2" xfId="40379" xr:uid="{00000000-0005-0000-0000-0000D5010000}"/>
    <cellStyle name="20% - Accent1 12 3" xfId="1575" xr:uid="{00000000-0005-0000-0000-0000D6010000}"/>
    <cellStyle name="20% - Accent1 12 3 2" xfId="4261" xr:uid="{00000000-0005-0000-0000-0000D7010000}"/>
    <cellStyle name="20% - Accent1 12 3 2 2" xfId="9558" xr:uid="{00000000-0005-0000-0000-0000D8010000}"/>
    <cellStyle name="20% - Accent1 12 3 2 2 2" xfId="35559" xr:uid="{00000000-0005-0000-0000-0000D9010000}"/>
    <cellStyle name="20% - Accent1 12 3 2 3" xfId="17353" xr:uid="{00000000-0005-0000-0000-0000DA010000}"/>
    <cellStyle name="20% - Accent1 12 3 2 3 2" xfId="43347" xr:uid="{00000000-0005-0000-0000-0000DB010000}"/>
    <cellStyle name="20% - Accent1 12 3 2 4" xfId="25104" xr:uid="{00000000-0005-0000-0000-0000DC010000}"/>
    <cellStyle name="20% - Accent1 12 3 2 4 2" xfId="51093" xr:uid="{00000000-0005-0000-0000-0000DD010000}"/>
    <cellStyle name="20% - Accent1 12 3 2 5" xfId="30258" xr:uid="{00000000-0005-0000-0000-0000DE010000}"/>
    <cellStyle name="20% - Accent1 12 3 3" xfId="12218" xr:uid="{00000000-0005-0000-0000-0000DF010000}"/>
    <cellStyle name="20% - Accent1 12 3 3 2" xfId="20013" xr:uid="{00000000-0005-0000-0000-0000E0010000}"/>
    <cellStyle name="20% - Accent1 12 3 3 2 2" xfId="46007" xr:uid="{00000000-0005-0000-0000-0000E1010000}"/>
    <cellStyle name="20% - Accent1 12 3 3 3" xfId="38219" xr:uid="{00000000-0005-0000-0000-0000E2010000}"/>
    <cellStyle name="20% - Accent1 12 3 4" xfId="6880" xr:uid="{00000000-0005-0000-0000-0000E3010000}"/>
    <cellStyle name="20% - Accent1 12 3 4 2" xfId="32870" xr:uid="{00000000-0005-0000-0000-0000E4010000}"/>
    <cellStyle name="20% - Accent1 12 3 5" xfId="14664" xr:uid="{00000000-0005-0000-0000-0000E5010000}"/>
    <cellStyle name="20% - Accent1 12 3 5 2" xfId="40658" xr:uid="{00000000-0005-0000-0000-0000E6010000}"/>
    <cellStyle name="20% - Accent1 12 3 6" xfId="22415" xr:uid="{00000000-0005-0000-0000-0000E7010000}"/>
    <cellStyle name="20% - Accent1 12 3 6 2" xfId="48404" xr:uid="{00000000-0005-0000-0000-0000E8010000}"/>
    <cellStyle name="20% - Accent1 12 3 7" xfId="27569" xr:uid="{00000000-0005-0000-0000-0000E9010000}"/>
    <cellStyle name="20% - Accent1 12 4" xfId="2131" xr:uid="{00000000-0005-0000-0000-0000EA010000}"/>
    <cellStyle name="20% - Accent1 12 4 2" xfId="4817" xr:uid="{00000000-0005-0000-0000-0000EB010000}"/>
    <cellStyle name="20% - Accent1 12 4 2 2" xfId="10114" xr:uid="{00000000-0005-0000-0000-0000EC010000}"/>
    <cellStyle name="20% - Accent1 12 4 2 2 2" xfId="36115" xr:uid="{00000000-0005-0000-0000-0000ED010000}"/>
    <cellStyle name="20% - Accent1 12 4 2 3" xfId="17909" xr:uid="{00000000-0005-0000-0000-0000EE010000}"/>
    <cellStyle name="20% - Accent1 12 4 2 3 2" xfId="43903" xr:uid="{00000000-0005-0000-0000-0000EF010000}"/>
    <cellStyle name="20% - Accent1 12 4 2 4" xfId="25660" xr:uid="{00000000-0005-0000-0000-0000F0010000}"/>
    <cellStyle name="20% - Accent1 12 4 2 4 2" xfId="51649" xr:uid="{00000000-0005-0000-0000-0000F1010000}"/>
    <cellStyle name="20% - Accent1 12 4 2 5" xfId="30814" xr:uid="{00000000-0005-0000-0000-0000F2010000}"/>
    <cellStyle name="20% - Accent1 12 4 3" xfId="12737" xr:uid="{00000000-0005-0000-0000-0000F3010000}"/>
    <cellStyle name="20% - Accent1 12 4 3 2" xfId="20532" xr:uid="{00000000-0005-0000-0000-0000F4010000}"/>
    <cellStyle name="20% - Accent1 12 4 3 2 2" xfId="46526" xr:uid="{00000000-0005-0000-0000-0000F5010000}"/>
    <cellStyle name="20% - Accent1 12 4 3 3" xfId="38738" xr:uid="{00000000-0005-0000-0000-0000F6010000}"/>
    <cellStyle name="20% - Accent1 12 4 4" xfId="7432" xr:uid="{00000000-0005-0000-0000-0000F7010000}"/>
    <cellStyle name="20% - Accent1 12 4 4 2" xfId="33426" xr:uid="{00000000-0005-0000-0000-0000F8010000}"/>
    <cellStyle name="20% - Accent1 12 4 5" xfId="15220" xr:uid="{00000000-0005-0000-0000-0000F9010000}"/>
    <cellStyle name="20% - Accent1 12 4 5 2" xfId="41214" xr:uid="{00000000-0005-0000-0000-0000FA010000}"/>
    <cellStyle name="20% - Accent1 12 4 6" xfId="22971" xr:uid="{00000000-0005-0000-0000-0000FB010000}"/>
    <cellStyle name="20% - Accent1 12 4 6 2" xfId="48960" xr:uid="{00000000-0005-0000-0000-0000FC010000}"/>
    <cellStyle name="20% - Accent1 12 4 7" xfId="28125" xr:uid="{00000000-0005-0000-0000-0000FD010000}"/>
    <cellStyle name="20% - Accent1 12 5" xfId="2687" xr:uid="{00000000-0005-0000-0000-0000FE010000}"/>
    <cellStyle name="20% - Accent1 12 5 2" xfId="5373" xr:uid="{00000000-0005-0000-0000-0000FF010000}"/>
    <cellStyle name="20% - Accent1 12 5 2 2" xfId="10670" xr:uid="{00000000-0005-0000-0000-000000020000}"/>
    <cellStyle name="20% - Accent1 12 5 2 2 2" xfId="36671" xr:uid="{00000000-0005-0000-0000-000001020000}"/>
    <cellStyle name="20% - Accent1 12 5 2 3" xfId="18465" xr:uid="{00000000-0005-0000-0000-000002020000}"/>
    <cellStyle name="20% - Accent1 12 5 2 3 2" xfId="44459" xr:uid="{00000000-0005-0000-0000-000003020000}"/>
    <cellStyle name="20% - Accent1 12 5 2 4" xfId="26216" xr:uid="{00000000-0005-0000-0000-000004020000}"/>
    <cellStyle name="20% - Accent1 12 5 2 4 2" xfId="52205" xr:uid="{00000000-0005-0000-0000-000005020000}"/>
    <cellStyle name="20% - Accent1 12 5 2 5" xfId="31370" xr:uid="{00000000-0005-0000-0000-000006020000}"/>
    <cellStyle name="20% - Accent1 12 5 3" xfId="13274" xr:uid="{00000000-0005-0000-0000-000007020000}"/>
    <cellStyle name="20% - Accent1 12 5 3 2" xfId="21069" xr:uid="{00000000-0005-0000-0000-000008020000}"/>
    <cellStyle name="20% - Accent1 12 5 3 2 2" xfId="47063" xr:uid="{00000000-0005-0000-0000-000009020000}"/>
    <cellStyle name="20% - Accent1 12 5 3 3" xfId="39275" xr:uid="{00000000-0005-0000-0000-00000A020000}"/>
    <cellStyle name="20% - Accent1 12 5 4" xfId="7986" xr:uid="{00000000-0005-0000-0000-00000B020000}"/>
    <cellStyle name="20% - Accent1 12 5 4 2" xfId="33982" xr:uid="{00000000-0005-0000-0000-00000C020000}"/>
    <cellStyle name="20% - Accent1 12 5 5" xfId="15776" xr:uid="{00000000-0005-0000-0000-00000D020000}"/>
    <cellStyle name="20% - Accent1 12 5 5 2" xfId="41770" xr:uid="{00000000-0005-0000-0000-00000E020000}"/>
    <cellStyle name="20% - Accent1 12 5 6" xfId="23527" xr:uid="{00000000-0005-0000-0000-00000F020000}"/>
    <cellStyle name="20% - Accent1 12 5 6 2" xfId="49516" xr:uid="{00000000-0005-0000-0000-000010020000}"/>
    <cellStyle name="20% - Accent1 12 5 7" xfId="28681" xr:uid="{00000000-0005-0000-0000-000011020000}"/>
    <cellStyle name="20% - Accent1 12 6" xfId="3705" xr:uid="{00000000-0005-0000-0000-000012020000}"/>
    <cellStyle name="20% - Accent1 12 6 2" xfId="9003" xr:uid="{00000000-0005-0000-0000-000013020000}"/>
    <cellStyle name="20% - Accent1 12 6 2 2" xfId="35003" xr:uid="{00000000-0005-0000-0000-000014020000}"/>
    <cellStyle name="20% - Accent1 12 6 3" xfId="16797" xr:uid="{00000000-0005-0000-0000-000015020000}"/>
    <cellStyle name="20% - Accent1 12 6 3 2" xfId="42791" xr:uid="{00000000-0005-0000-0000-000016020000}"/>
    <cellStyle name="20% - Accent1 12 6 4" xfId="24548" xr:uid="{00000000-0005-0000-0000-000017020000}"/>
    <cellStyle name="20% - Accent1 12 6 4 2" xfId="50537" xr:uid="{00000000-0005-0000-0000-000018020000}"/>
    <cellStyle name="20% - Accent1 12 6 5" xfId="29702" xr:uid="{00000000-0005-0000-0000-000019020000}"/>
    <cellStyle name="20% - Accent1 12 7" xfId="11197" xr:uid="{00000000-0005-0000-0000-00001A020000}"/>
    <cellStyle name="20% - Accent1 12 7 2" xfId="18992" xr:uid="{00000000-0005-0000-0000-00001B020000}"/>
    <cellStyle name="20% - Accent1 12 7 2 2" xfId="44986" xr:uid="{00000000-0005-0000-0000-00001C020000}"/>
    <cellStyle name="20% - Accent1 12 7 3" xfId="37198" xr:uid="{00000000-0005-0000-0000-00001D020000}"/>
    <cellStyle name="20% - Accent1 12 8" xfId="11697" xr:uid="{00000000-0005-0000-0000-00001E020000}"/>
    <cellStyle name="20% - Accent1 12 8 2" xfId="19492" xr:uid="{00000000-0005-0000-0000-00001F020000}"/>
    <cellStyle name="20% - Accent1 12 8 2 2" xfId="45486" xr:uid="{00000000-0005-0000-0000-000020020000}"/>
    <cellStyle name="20% - Accent1 12 8 3" xfId="37698" xr:uid="{00000000-0005-0000-0000-000021020000}"/>
    <cellStyle name="20% - Accent1 12 9" xfId="6327" xr:uid="{00000000-0005-0000-0000-000022020000}"/>
    <cellStyle name="20% - Accent1 12 9 2" xfId="32314" xr:uid="{00000000-0005-0000-0000-000023020000}"/>
    <cellStyle name="20% - Accent1 13" xfId="1030" xr:uid="{00000000-0005-0000-0000-000024020000}"/>
    <cellStyle name="20% - Accent1 13 10" xfId="14122" xr:uid="{00000000-0005-0000-0000-000025020000}"/>
    <cellStyle name="20% - Accent1 13 10 2" xfId="40116" xr:uid="{00000000-0005-0000-0000-000026020000}"/>
    <cellStyle name="20% - Accent1 13 11" xfId="21873" xr:uid="{00000000-0005-0000-0000-000027020000}"/>
    <cellStyle name="20% - Accent1 13 11 2" xfId="47862" xr:uid="{00000000-0005-0000-0000-000028020000}"/>
    <cellStyle name="20% - Accent1 13 12" xfId="27027" xr:uid="{00000000-0005-0000-0000-000029020000}"/>
    <cellStyle name="20% - Accent1 13 2" xfId="1308" xr:uid="{00000000-0005-0000-0000-00002A020000}"/>
    <cellStyle name="20% - Accent1 13 2 10" xfId="22150" xr:uid="{00000000-0005-0000-0000-00002B020000}"/>
    <cellStyle name="20% - Accent1 13 2 10 2" xfId="48139" xr:uid="{00000000-0005-0000-0000-00002C020000}"/>
    <cellStyle name="20% - Accent1 13 2 11" xfId="27304" xr:uid="{00000000-0005-0000-0000-00002D020000}"/>
    <cellStyle name="20% - Accent1 13 2 2" xfId="1866" xr:uid="{00000000-0005-0000-0000-00002E020000}"/>
    <cellStyle name="20% - Accent1 13 2 2 2" xfId="4552" xr:uid="{00000000-0005-0000-0000-00002F020000}"/>
    <cellStyle name="20% - Accent1 13 2 2 2 2" xfId="9849" xr:uid="{00000000-0005-0000-0000-000030020000}"/>
    <cellStyle name="20% - Accent1 13 2 2 2 2 2" xfId="35850" xr:uid="{00000000-0005-0000-0000-000031020000}"/>
    <cellStyle name="20% - Accent1 13 2 2 2 3" xfId="17644" xr:uid="{00000000-0005-0000-0000-000032020000}"/>
    <cellStyle name="20% - Accent1 13 2 2 2 3 2" xfId="43638" xr:uid="{00000000-0005-0000-0000-000033020000}"/>
    <cellStyle name="20% - Accent1 13 2 2 2 4" xfId="25395" xr:uid="{00000000-0005-0000-0000-000034020000}"/>
    <cellStyle name="20% - Accent1 13 2 2 2 4 2" xfId="51384" xr:uid="{00000000-0005-0000-0000-000035020000}"/>
    <cellStyle name="20% - Accent1 13 2 2 2 5" xfId="30549" xr:uid="{00000000-0005-0000-0000-000036020000}"/>
    <cellStyle name="20% - Accent1 13 2 2 3" xfId="12491" xr:uid="{00000000-0005-0000-0000-000037020000}"/>
    <cellStyle name="20% - Accent1 13 2 2 3 2" xfId="20286" xr:uid="{00000000-0005-0000-0000-000038020000}"/>
    <cellStyle name="20% - Accent1 13 2 2 3 2 2" xfId="46280" xr:uid="{00000000-0005-0000-0000-000039020000}"/>
    <cellStyle name="20% - Accent1 13 2 2 3 3" xfId="38492" xr:uid="{00000000-0005-0000-0000-00003A020000}"/>
    <cellStyle name="20% - Accent1 13 2 2 4" xfId="7169" xr:uid="{00000000-0005-0000-0000-00003B020000}"/>
    <cellStyle name="20% - Accent1 13 2 2 4 2" xfId="33161" xr:uid="{00000000-0005-0000-0000-00003C020000}"/>
    <cellStyle name="20% - Accent1 13 2 2 5" xfId="14955" xr:uid="{00000000-0005-0000-0000-00003D020000}"/>
    <cellStyle name="20% - Accent1 13 2 2 5 2" xfId="40949" xr:uid="{00000000-0005-0000-0000-00003E020000}"/>
    <cellStyle name="20% - Accent1 13 2 2 6" xfId="22706" xr:uid="{00000000-0005-0000-0000-00003F020000}"/>
    <cellStyle name="20% - Accent1 13 2 2 6 2" xfId="48695" xr:uid="{00000000-0005-0000-0000-000040020000}"/>
    <cellStyle name="20% - Accent1 13 2 2 7" xfId="27860" xr:uid="{00000000-0005-0000-0000-000041020000}"/>
    <cellStyle name="20% - Accent1 13 2 3" xfId="2422" xr:uid="{00000000-0005-0000-0000-000042020000}"/>
    <cellStyle name="20% - Accent1 13 2 3 2" xfId="5108" xr:uid="{00000000-0005-0000-0000-000043020000}"/>
    <cellStyle name="20% - Accent1 13 2 3 2 2" xfId="10405" xr:uid="{00000000-0005-0000-0000-000044020000}"/>
    <cellStyle name="20% - Accent1 13 2 3 2 2 2" xfId="36406" xr:uid="{00000000-0005-0000-0000-000045020000}"/>
    <cellStyle name="20% - Accent1 13 2 3 2 3" xfId="18200" xr:uid="{00000000-0005-0000-0000-000046020000}"/>
    <cellStyle name="20% - Accent1 13 2 3 2 3 2" xfId="44194" xr:uid="{00000000-0005-0000-0000-000047020000}"/>
    <cellStyle name="20% - Accent1 13 2 3 2 4" xfId="25951" xr:uid="{00000000-0005-0000-0000-000048020000}"/>
    <cellStyle name="20% - Accent1 13 2 3 2 4 2" xfId="51940" xr:uid="{00000000-0005-0000-0000-000049020000}"/>
    <cellStyle name="20% - Accent1 13 2 3 2 5" xfId="31105" xr:uid="{00000000-0005-0000-0000-00004A020000}"/>
    <cellStyle name="20% - Accent1 13 2 3 3" xfId="13026" xr:uid="{00000000-0005-0000-0000-00004B020000}"/>
    <cellStyle name="20% - Accent1 13 2 3 3 2" xfId="20821" xr:uid="{00000000-0005-0000-0000-00004C020000}"/>
    <cellStyle name="20% - Accent1 13 2 3 3 2 2" xfId="46815" xr:uid="{00000000-0005-0000-0000-00004D020000}"/>
    <cellStyle name="20% - Accent1 13 2 3 3 3" xfId="39027" xr:uid="{00000000-0005-0000-0000-00004E020000}"/>
    <cellStyle name="20% - Accent1 13 2 3 4" xfId="7721" xr:uid="{00000000-0005-0000-0000-00004F020000}"/>
    <cellStyle name="20% - Accent1 13 2 3 4 2" xfId="33717" xr:uid="{00000000-0005-0000-0000-000050020000}"/>
    <cellStyle name="20% - Accent1 13 2 3 5" xfId="15511" xr:uid="{00000000-0005-0000-0000-000051020000}"/>
    <cellStyle name="20% - Accent1 13 2 3 5 2" xfId="41505" xr:uid="{00000000-0005-0000-0000-000052020000}"/>
    <cellStyle name="20% - Accent1 13 2 3 6" xfId="23262" xr:uid="{00000000-0005-0000-0000-000053020000}"/>
    <cellStyle name="20% - Accent1 13 2 3 6 2" xfId="49251" xr:uid="{00000000-0005-0000-0000-000054020000}"/>
    <cellStyle name="20% - Accent1 13 2 3 7" xfId="28416" xr:uid="{00000000-0005-0000-0000-000055020000}"/>
    <cellStyle name="20% - Accent1 13 2 4" xfId="2978" xr:uid="{00000000-0005-0000-0000-000056020000}"/>
    <cellStyle name="20% - Accent1 13 2 4 2" xfId="5664" xr:uid="{00000000-0005-0000-0000-000057020000}"/>
    <cellStyle name="20% - Accent1 13 2 4 2 2" xfId="10961" xr:uid="{00000000-0005-0000-0000-000058020000}"/>
    <cellStyle name="20% - Accent1 13 2 4 2 2 2" xfId="36962" xr:uid="{00000000-0005-0000-0000-000059020000}"/>
    <cellStyle name="20% - Accent1 13 2 4 2 3" xfId="18756" xr:uid="{00000000-0005-0000-0000-00005A020000}"/>
    <cellStyle name="20% - Accent1 13 2 4 2 3 2" xfId="44750" xr:uid="{00000000-0005-0000-0000-00005B020000}"/>
    <cellStyle name="20% - Accent1 13 2 4 2 4" xfId="26507" xr:uid="{00000000-0005-0000-0000-00005C020000}"/>
    <cellStyle name="20% - Accent1 13 2 4 2 4 2" xfId="52496" xr:uid="{00000000-0005-0000-0000-00005D020000}"/>
    <cellStyle name="20% - Accent1 13 2 4 2 5" xfId="31661" xr:uid="{00000000-0005-0000-0000-00005E020000}"/>
    <cellStyle name="20% - Accent1 13 2 4 3" xfId="13565" xr:uid="{00000000-0005-0000-0000-00005F020000}"/>
    <cellStyle name="20% - Accent1 13 2 4 3 2" xfId="21360" xr:uid="{00000000-0005-0000-0000-000060020000}"/>
    <cellStyle name="20% - Accent1 13 2 4 3 2 2" xfId="47354" xr:uid="{00000000-0005-0000-0000-000061020000}"/>
    <cellStyle name="20% - Accent1 13 2 4 3 3" xfId="39566" xr:uid="{00000000-0005-0000-0000-000062020000}"/>
    <cellStyle name="20% - Accent1 13 2 4 4" xfId="8277" xr:uid="{00000000-0005-0000-0000-000063020000}"/>
    <cellStyle name="20% - Accent1 13 2 4 4 2" xfId="34273" xr:uid="{00000000-0005-0000-0000-000064020000}"/>
    <cellStyle name="20% - Accent1 13 2 4 5" xfId="16067" xr:uid="{00000000-0005-0000-0000-000065020000}"/>
    <cellStyle name="20% - Accent1 13 2 4 5 2" xfId="42061" xr:uid="{00000000-0005-0000-0000-000066020000}"/>
    <cellStyle name="20% - Accent1 13 2 4 6" xfId="23818" xr:uid="{00000000-0005-0000-0000-000067020000}"/>
    <cellStyle name="20% - Accent1 13 2 4 6 2" xfId="49807" xr:uid="{00000000-0005-0000-0000-000068020000}"/>
    <cellStyle name="20% - Accent1 13 2 4 7" xfId="28972" xr:uid="{00000000-0005-0000-0000-000069020000}"/>
    <cellStyle name="20% - Accent1 13 2 5" xfId="3996" xr:uid="{00000000-0005-0000-0000-00006A020000}"/>
    <cellStyle name="20% - Accent1 13 2 5 2" xfId="9294" xr:uid="{00000000-0005-0000-0000-00006B020000}"/>
    <cellStyle name="20% - Accent1 13 2 5 2 2" xfId="35294" xr:uid="{00000000-0005-0000-0000-00006C020000}"/>
    <cellStyle name="20% - Accent1 13 2 5 3" xfId="17088" xr:uid="{00000000-0005-0000-0000-00006D020000}"/>
    <cellStyle name="20% - Accent1 13 2 5 3 2" xfId="43082" xr:uid="{00000000-0005-0000-0000-00006E020000}"/>
    <cellStyle name="20% - Accent1 13 2 5 4" xfId="24839" xr:uid="{00000000-0005-0000-0000-00006F020000}"/>
    <cellStyle name="20% - Accent1 13 2 5 4 2" xfId="50828" xr:uid="{00000000-0005-0000-0000-000070020000}"/>
    <cellStyle name="20% - Accent1 13 2 5 5" xfId="29993" xr:uid="{00000000-0005-0000-0000-000071020000}"/>
    <cellStyle name="20% - Accent1 13 2 6" xfId="11466" xr:uid="{00000000-0005-0000-0000-000072020000}"/>
    <cellStyle name="20% - Accent1 13 2 6 2" xfId="19261" xr:uid="{00000000-0005-0000-0000-000073020000}"/>
    <cellStyle name="20% - Accent1 13 2 6 2 2" xfId="45255" xr:uid="{00000000-0005-0000-0000-000074020000}"/>
    <cellStyle name="20% - Accent1 13 2 6 3" xfId="37467" xr:uid="{00000000-0005-0000-0000-000075020000}"/>
    <cellStyle name="20% - Accent1 13 2 7" xfId="11972" xr:uid="{00000000-0005-0000-0000-000076020000}"/>
    <cellStyle name="20% - Accent1 13 2 7 2" xfId="19767" xr:uid="{00000000-0005-0000-0000-000077020000}"/>
    <cellStyle name="20% - Accent1 13 2 7 2 2" xfId="45761" xr:uid="{00000000-0005-0000-0000-000078020000}"/>
    <cellStyle name="20% - Accent1 13 2 7 3" xfId="37973" xr:uid="{00000000-0005-0000-0000-000079020000}"/>
    <cellStyle name="20% - Accent1 13 2 8" xfId="6618" xr:uid="{00000000-0005-0000-0000-00007A020000}"/>
    <cellStyle name="20% - Accent1 13 2 8 2" xfId="32605" xr:uid="{00000000-0005-0000-0000-00007B020000}"/>
    <cellStyle name="20% - Accent1 13 2 9" xfId="14399" xr:uid="{00000000-0005-0000-0000-00007C020000}"/>
    <cellStyle name="20% - Accent1 13 2 9 2" xfId="40393" xr:uid="{00000000-0005-0000-0000-00007D020000}"/>
    <cellStyle name="20% - Accent1 13 3" xfId="1589" xr:uid="{00000000-0005-0000-0000-00007E020000}"/>
    <cellStyle name="20% - Accent1 13 3 2" xfId="4275" xr:uid="{00000000-0005-0000-0000-00007F020000}"/>
    <cellStyle name="20% - Accent1 13 3 2 2" xfId="9572" xr:uid="{00000000-0005-0000-0000-000080020000}"/>
    <cellStyle name="20% - Accent1 13 3 2 2 2" xfId="35573" xr:uid="{00000000-0005-0000-0000-000081020000}"/>
    <cellStyle name="20% - Accent1 13 3 2 3" xfId="17367" xr:uid="{00000000-0005-0000-0000-000082020000}"/>
    <cellStyle name="20% - Accent1 13 3 2 3 2" xfId="43361" xr:uid="{00000000-0005-0000-0000-000083020000}"/>
    <cellStyle name="20% - Accent1 13 3 2 4" xfId="25118" xr:uid="{00000000-0005-0000-0000-000084020000}"/>
    <cellStyle name="20% - Accent1 13 3 2 4 2" xfId="51107" xr:uid="{00000000-0005-0000-0000-000085020000}"/>
    <cellStyle name="20% - Accent1 13 3 2 5" xfId="30272" xr:uid="{00000000-0005-0000-0000-000086020000}"/>
    <cellStyle name="20% - Accent1 13 3 3" xfId="12232" xr:uid="{00000000-0005-0000-0000-000087020000}"/>
    <cellStyle name="20% - Accent1 13 3 3 2" xfId="20027" xr:uid="{00000000-0005-0000-0000-000088020000}"/>
    <cellStyle name="20% - Accent1 13 3 3 2 2" xfId="46021" xr:uid="{00000000-0005-0000-0000-000089020000}"/>
    <cellStyle name="20% - Accent1 13 3 3 3" xfId="38233" xr:uid="{00000000-0005-0000-0000-00008A020000}"/>
    <cellStyle name="20% - Accent1 13 3 4" xfId="6894" xr:uid="{00000000-0005-0000-0000-00008B020000}"/>
    <cellStyle name="20% - Accent1 13 3 4 2" xfId="32884" xr:uid="{00000000-0005-0000-0000-00008C020000}"/>
    <cellStyle name="20% - Accent1 13 3 5" xfId="14678" xr:uid="{00000000-0005-0000-0000-00008D020000}"/>
    <cellStyle name="20% - Accent1 13 3 5 2" xfId="40672" xr:uid="{00000000-0005-0000-0000-00008E020000}"/>
    <cellStyle name="20% - Accent1 13 3 6" xfId="22429" xr:uid="{00000000-0005-0000-0000-00008F020000}"/>
    <cellStyle name="20% - Accent1 13 3 6 2" xfId="48418" xr:uid="{00000000-0005-0000-0000-000090020000}"/>
    <cellStyle name="20% - Accent1 13 3 7" xfId="27583" xr:uid="{00000000-0005-0000-0000-000091020000}"/>
    <cellStyle name="20% - Accent1 13 4" xfId="2145" xr:uid="{00000000-0005-0000-0000-000092020000}"/>
    <cellStyle name="20% - Accent1 13 4 2" xfId="4831" xr:uid="{00000000-0005-0000-0000-000093020000}"/>
    <cellStyle name="20% - Accent1 13 4 2 2" xfId="10128" xr:uid="{00000000-0005-0000-0000-000094020000}"/>
    <cellStyle name="20% - Accent1 13 4 2 2 2" xfId="36129" xr:uid="{00000000-0005-0000-0000-000095020000}"/>
    <cellStyle name="20% - Accent1 13 4 2 3" xfId="17923" xr:uid="{00000000-0005-0000-0000-000096020000}"/>
    <cellStyle name="20% - Accent1 13 4 2 3 2" xfId="43917" xr:uid="{00000000-0005-0000-0000-000097020000}"/>
    <cellStyle name="20% - Accent1 13 4 2 4" xfId="25674" xr:uid="{00000000-0005-0000-0000-000098020000}"/>
    <cellStyle name="20% - Accent1 13 4 2 4 2" xfId="51663" xr:uid="{00000000-0005-0000-0000-000099020000}"/>
    <cellStyle name="20% - Accent1 13 4 2 5" xfId="30828" xr:uid="{00000000-0005-0000-0000-00009A020000}"/>
    <cellStyle name="20% - Accent1 13 4 3" xfId="12751" xr:uid="{00000000-0005-0000-0000-00009B020000}"/>
    <cellStyle name="20% - Accent1 13 4 3 2" xfId="20546" xr:uid="{00000000-0005-0000-0000-00009C020000}"/>
    <cellStyle name="20% - Accent1 13 4 3 2 2" xfId="46540" xr:uid="{00000000-0005-0000-0000-00009D020000}"/>
    <cellStyle name="20% - Accent1 13 4 3 3" xfId="38752" xr:uid="{00000000-0005-0000-0000-00009E020000}"/>
    <cellStyle name="20% - Accent1 13 4 4" xfId="7446" xr:uid="{00000000-0005-0000-0000-00009F020000}"/>
    <cellStyle name="20% - Accent1 13 4 4 2" xfId="33440" xr:uid="{00000000-0005-0000-0000-0000A0020000}"/>
    <cellStyle name="20% - Accent1 13 4 5" xfId="15234" xr:uid="{00000000-0005-0000-0000-0000A1020000}"/>
    <cellStyle name="20% - Accent1 13 4 5 2" xfId="41228" xr:uid="{00000000-0005-0000-0000-0000A2020000}"/>
    <cellStyle name="20% - Accent1 13 4 6" xfId="22985" xr:uid="{00000000-0005-0000-0000-0000A3020000}"/>
    <cellStyle name="20% - Accent1 13 4 6 2" xfId="48974" xr:uid="{00000000-0005-0000-0000-0000A4020000}"/>
    <cellStyle name="20% - Accent1 13 4 7" xfId="28139" xr:uid="{00000000-0005-0000-0000-0000A5020000}"/>
    <cellStyle name="20% - Accent1 13 5" xfId="2701" xr:uid="{00000000-0005-0000-0000-0000A6020000}"/>
    <cellStyle name="20% - Accent1 13 5 2" xfId="5387" xr:uid="{00000000-0005-0000-0000-0000A7020000}"/>
    <cellStyle name="20% - Accent1 13 5 2 2" xfId="10684" xr:uid="{00000000-0005-0000-0000-0000A8020000}"/>
    <cellStyle name="20% - Accent1 13 5 2 2 2" xfId="36685" xr:uid="{00000000-0005-0000-0000-0000A9020000}"/>
    <cellStyle name="20% - Accent1 13 5 2 3" xfId="18479" xr:uid="{00000000-0005-0000-0000-0000AA020000}"/>
    <cellStyle name="20% - Accent1 13 5 2 3 2" xfId="44473" xr:uid="{00000000-0005-0000-0000-0000AB020000}"/>
    <cellStyle name="20% - Accent1 13 5 2 4" xfId="26230" xr:uid="{00000000-0005-0000-0000-0000AC020000}"/>
    <cellStyle name="20% - Accent1 13 5 2 4 2" xfId="52219" xr:uid="{00000000-0005-0000-0000-0000AD020000}"/>
    <cellStyle name="20% - Accent1 13 5 2 5" xfId="31384" xr:uid="{00000000-0005-0000-0000-0000AE020000}"/>
    <cellStyle name="20% - Accent1 13 5 3" xfId="13288" xr:uid="{00000000-0005-0000-0000-0000AF020000}"/>
    <cellStyle name="20% - Accent1 13 5 3 2" xfId="21083" xr:uid="{00000000-0005-0000-0000-0000B0020000}"/>
    <cellStyle name="20% - Accent1 13 5 3 2 2" xfId="47077" xr:uid="{00000000-0005-0000-0000-0000B1020000}"/>
    <cellStyle name="20% - Accent1 13 5 3 3" xfId="39289" xr:uid="{00000000-0005-0000-0000-0000B2020000}"/>
    <cellStyle name="20% - Accent1 13 5 4" xfId="8000" xr:uid="{00000000-0005-0000-0000-0000B3020000}"/>
    <cellStyle name="20% - Accent1 13 5 4 2" xfId="33996" xr:uid="{00000000-0005-0000-0000-0000B4020000}"/>
    <cellStyle name="20% - Accent1 13 5 5" xfId="15790" xr:uid="{00000000-0005-0000-0000-0000B5020000}"/>
    <cellStyle name="20% - Accent1 13 5 5 2" xfId="41784" xr:uid="{00000000-0005-0000-0000-0000B6020000}"/>
    <cellStyle name="20% - Accent1 13 5 6" xfId="23541" xr:uid="{00000000-0005-0000-0000-0000B7020000}"/>
    <cellStyle name="20% - Accent1 13 5 6 2" xfId="49530" xr:uid="{00000000-0005-0000-0000-0000B8020000}"/>
    <cellStyle name="20% - Accent1 13 5 7" xfId="28695" xr:uid="{00000000-0005-0000-0000-0000B9020000}"/>
    <cellStyle name="20% - Accent1 13 6" xfId="3719" xr:uid="{00000000-0005-0000-0000-0000BA020000}"/>
    <cellStyle name="20% - Accent1 13 6 2" xfId="9017" xr:uid="{00000000-0005-0000-0000-0000BB020000}"/>
    <cellStyle name="20% - Accent1 13 6 2 2" xfId="35017" xr:uid="{00000000-0005-0000-0000-0000BC020000}"/>
    <cellStyle name="20% - Accent1 13 6 3" xfId="16811" xr:uid="{00000000-0005-0000-0000-0000BD020000}"/>
    <cellStyle name="20% - Accent1 13 6 3 2" xfId="42805" xr:uid="{00000000-0005-0000-0000-0000BE020000}"/>
    <cellStyle name="20% - Accent1 13 6 4" xfId="24562" xr:uid="{00000000-0005-0000-0000-0000BF020000}"/>
    <cellStyle name="20% - Accent1 13 6 4 2" xfId="50551" xr:uid="{00000000-0005-0000-0000-0000C0020000}"/>
    <cellStyle name="20% - Accent1 13 6 5" xfId="29716" xr:uid="{00000000-0005-0000-0000-0000C1020000}"/>
    <cellStyle name="20% - Accent1 13 7" xfId="11211" xr:uid="{00000000-0005-0000-0000-0000C2020000}"/>
    <cellStyle name="20% - Accent1 13 7 2" xfId="19006" xr:uid="{00000000-0005-0000-0000-0000C3020000}"/>
    <cellStyle name="20% - Accent1 13 7 2 2" xfId="45000" xr:uid="{00000000-0005-0000-0000-0000C4020000}"/>
    <cellStyle name="20% - Accent1 13 7 3" xfId="37212" xr:uid="{00000000-0005-0000-0000-0000C5020000}"/>
    <cellStyle name="20% - Accent1 13 8" xfId="11711" xr:uid="{00000000-0005-0000-0000-0000C6020000}"/>
    <cellStyle name="20% - Accent1 13 8 2" xfId="19506" xr:uid="{00000000-0005-0000-0000-0000C7020000}"/>
    <cellStyle name="20% - Accent1 13 8 2 2" xfId="45500" xr:uid="{00000000-0005-0000-0000-0000C8020000}"/>
    <cellStyle name="20% - Accent1 13 8 3" xfId="37712" xr:uid="{00000000-0005-0000-0000-0000C9020000}"/>
    <cellStyle name="20% - Accent1 13 9" xfId="6341" xr:uid="{00000000-0005-0000-0000-0000CA020000}"/>
    <cellStyle name="20% - Accent1 13 9 2" xfId="32328" xr:uid="{00000000-0005-0000-0000-0000CB020000}"/>
    <cellStyle name="20% - Accent1 14" xfId="1036" xr:uid="{00000000-0005-0000-0000-0000CC020000}"/>
    <cellStyle name="20% - Accent1 14 10" xfId="14128" xr:uid="{00000000-0005-0000-0000-0000CD020000}"/>
    <cellStyle name="20% - Accent1 14 10 2" xfId="40122" xr:uid="{00000000-0005-0000-0000-0000CE020000}"/>
    <cellStyle name="20% - Accent1 14 11" xfId="21879" xr:uid="{00000000-0005-0000-0000-0000CF020000}"/>
    <cellStyle name="20% - Accent1 14 11 2" xfId="47868" xr:uid="{00000000-0005-0000-0000-0000D0020000}"/>
    <cellStyle name="20% - Accent1 14 12" xfId="27033" xr:uid="{00000000-0005-0000-0000-0000D1020000}"/>
    <cellStyle name="20% - Accent1 14 2" xfId="1314" xr:uid="{00000000-0005-0000-0000-0000D2020000}"/>
    <cellStyle name="20% - Accent1 14 2 10" xfId="22156" xr:uid="{00000000-0005-0000-0000-0000D3020000}"/>
    <cellStyle name="20% - Accent1 14 2 10 2" xfId="48145" xr:uid="{00000000-0005-0000-0000-0000D4020000}"/>
    <cellStyle name="20% - Accent1 14 2 11" xfId="27310" xr:uid="{00000000-0005-0000-0000-0000D5020000}"/>
    <cellStyle name="20% - Accent1 14 2 2" xfId="1872" xr:uid="{00000000-0005-0000-0000-0000D6020000}"/>
    <cellStyle name="20% - Accent1 14 2 2 2" xfId="4558" xr:uid="{00000000-0005-0000-0000-0000D7020000}"/>
    <cellStyle name="20% - Accent1 14 2 2 2 2" xfId="9855" xr:uid="{00000000-0005-0000-0000-0000D8020000}"/>
    <cellStyle name="20% - Accent1 14 2 2 2 2 2" xfId="35856" xr:uid="{00000000-0005-0000-0000-0000D9020000}"/>
    <cellStyle name="20% - Accent1 14 2 2 2 3" xfId="17650" xr:uid="{00000000-0005-0000-0000-0000DA020000}"/>
    <cellStyle name="20% - Accent1 14 2 2 2 3 2" xfId="43644" xr:uid="{00000000-0005-0000-0000-0000DB020000}"/>
    <cellStyle name="20% - Accent1 14 2 2 2 4" xfId="25401" xr:uid="{00000000-0005-0000-0000-0000DC020000}"/>
    <cellStyle name="20% - Accent1 14 2 2 2 4 2" xfId="51390" xr:uid="{00000000-0005-0000-0000-0000DD020000}"/>
    <cellStyle name="20% - Accent1 14 2 2 2 5" xfId="30555" xr:uid="{00000000-0005-0000-0000-0000DE020000}"/>
    <cellStyle name="20% - Accent1 14 2 2 3" xfId="12497" xr:uid="{00000000-0005-0000-0000-0000DF020000}"/>
    <cellStyle name="20% - Accent1 14 2 2 3 2" xfId="20292" xr:uid="{00000000-0005-0000-0000-0000E0020000}"/>
    <cellStyle name="20% - Accent1 14 2 2 3 2 2" xfId="46286" xr:uid="{00000000-0005-0000-0000-0000E1020000}"/>
    <cellStyle name="20% - Accent1 14 2 2 3 3" xfId="38498" xr:uid="{00000000-0005-0000-0000-0000E2020000}"/>
    <cellStyle name="20% - Accent1 14 2 2 4" xfId="7175" xr:uid="{00000000-0005-0000-0000-0000E3020000}"/>
    <cellStyle name="20% - Accent1 14 2 2 4 2" xfId="33167" xr:uid="{00000000-0005-0000-0000-0000E4020000}"/>
    <cellStyle name="20% - Accent1 14 2 2 5" xfId="14961" xr:uid="{00000000-0005-0000-0000-0000E5020000}"/>
    <cellStyle name="20% - Accent1 14 2 2 5 2" xfId="40955" xr:uid="{00000000-0005-0000-0000-0000E6020000}"/>
    <cellStyle name="20% - Accent1 14 2 2 6" xfId="22712" xr:uid="{00000000-0005-0000-0000-0000E7020000}"/>
    <cellStyle name="20% - Accent1 14 2 2 6 2" xfId="48701" xr:uid="{00000000-0005-0000-0000-0000E8020000}"/>
    <cellStyle name="20% - Accent1 14 2 2 7" xfId="27866" xr:uid="{00000000-0005-0000-0000-0000E9020000}"/>
    <cellStyle name="20% - Accent1 14 2 3" xfId="2428" xr:uid="{00000000-0005-0000-0000-0000EA020000}"/>
    <cellStyle name="20% - Accent1 14 2 3 2" xfId="5114" xr:uid="{00000000-0005-0000-0000-0000EB020000}"/>
    <cellStyle name="20% - Accent1 14 2 3 2 2" xfId="10411" xr:uid="{00000000-0005-0000-0000-0000EC020000}"/>
    <cellStyle name="20% - Accent1 14 2 3 2 2 2" xfId="36412" xr:uid="{00000000-0005-0000-0000-0000ED020000}"/>
    <cellStyle name="20% - Accent1 14 2 3 2 3" xfId="18206" xr:uid="{00000000-0005-0000-0000-0000EE020000}"/>
    <cellStyle name="20% - Accent1 14 2 3 2 3 2" xfId="44200" xr:uid="{00000000-0005-0000-0000-0000EF020000}"/>
    <cellStyle name="20% - Accent1 14 2 3 2 4" xfId="25957" xr:uid="{00000000-0005-0000-0000-0000F0020000}"/>
    <cellStyle name="20% - Accent1 14 2 3 2 4 2" xfId="51946" xr:uid="{00000000-0005-0000-0000-0000F1020000}"/>
    <cellStyle name="20% - Accent1 14 2 3 2 5" xfId="31111" xr:uid="{00000000-0005-0000-0000-0000F2020000}"/>
    <cellStyle name="20% - Accent1 14 2 3 3" xfId="13032" xr:uid="{00000000-0005-0000-0000-0000F3020000}"/>
    <cellStyle name="20% - Accent1 14 2 3 3 2" xfId="20827" xr:uid="{00000000-0005-0000-0000-0000F4020000}"/>
    <cellStyle name="20% - Accent1 14 2 3 3 2 2" xfId="46821" xr:uid="{00000000-0005-0000-0000-0000F5020000}"/>
    <cellStyle name="20% - Accent1 14 2 3 3 3" xfId="39033" xr:uid="{00000000-0005-0000-0000-0000F6020000}"/>
    <cellStyle name="20% - Accent1 14 2 3 4" xfId="7727" xr:uid="{00000000-0005-0000-0000-0000F7020000}"/>
    <cellStyle name="20% - Accent1 14 2 3 4 2" xfId="33723" xr:uid="{00000000-0005-0000-0000-0000F8020000}"/>
    <cellStyle name="20% - Accent1 14 2 3 5" xfId="15517" xr:uid="{00000000-0005-0000-0000-0000F9020000}"/>
    <cellStyle name="20% - Accent1 14 2 3 5 2" xfId="41511" xr:uid="{00000000-0005-0000-0000-0000FA020000}"/>
    <cellStyle name="20% - Accent1 14 2 3 6" xfId="23268" xr:uid="{00000000-0005-0000-0000-0000FB020000}"/>
    <cellStyle name="20% - Accent1 14 2 3 6 2" xfId="49257" xr:uid="{00000000-0005-0000-0000-0000FC020000}"/>
    <cellStyle name="20% - Accent1 14 2 3 7" xfId="28422" xr:uid="{00000000-0005-0000-0000-0000FD020000}"/>
    <cellStyle name="20% - Accent1 14 2 4" xfId="2984" xr:uid="{00000000-0005-0000-0000-0000FE020000}"/>
    <cellStyle name="20% - Accent1 14 2 4 2" xfId="5670" xr:uid="{00000000-0005-0000-0000-0000FF020000}"/>
    <cellStyle name="20% - Accent1 14 2 4 2 2" xfId="10967" xr:uid="{00000000-0005-0000-0000-000000030000}"/>
    <cellStyle name="20% - Accent1 14 2 4 2 2 2" xfId="36968" xr:uid="{00000000-0005-0000-0000-000001030000}"/>
    <cellStyle name="20% - Accent1 14 2 4 2 3" xfId="18762" xr:uid="{00000000-0005-0000-0000-000002030000}"/>
    <cellStyle name="20% - Accent1 14 2 4 2 3 2" xfId="44756" xr:uid="{00000000-0005-0000-0000-000003030000}"/>
    <cellStyle name="20% - Accent1 14 2 4 2 4" xfId="26513" xr:uid="{00000000-0005-0000-0000-000004030000}"/>
    <cellStyle name="20% - Accent1 14 2 4 2 4 2" xfId="52502" xr:uid="{00000000-0005-0000-0000-000005030000}"/>
    <cellStyle name="20% - Accent1 14 2 4 2 5" xfId="31667" xr:uid="{00000000-0005-0000-0000-000006030000}"/>
    <cellStyle name="20% - Accent1 14 2 4 3" xfId="13571" xr:uid="{00000000-0005-0000-0000-000007030000}"/>
    <cellStyle name="20% - Accent1 14 2 4 3 2" xfId="21366" xr:uid="{00000000-0005-0000-0000-000008030000}"/>
    <cellStyle name="20% - Accent1 14 2 4 3 2 2" xfId="47360" xr:uid="{00000000-0005-0000-0000-000009030000}"/>
    <cellStyle name="20% - Accent1 14 2 4 3 3" xfId="39572" xr:uid="{00000000-0005-0000-0000-00000A030000}"/>
    <cellStyle name="20% - Accent1 14 2 4 4" xfId="8283" xr:uid="{00000000-0005-0000-0000-00000B030000}"/>
    <cellStyle name="20% - Accent1 14 2 4 4 2" xfId="34279" xr:uid="{00000000-0005-0000-0000-00000C030000}"/>
    <cellStyle name="20% - Accent1 14 2 4 5" xfId="16073" xr:uid="{00000000-0005-0000-0000-00000D030000}"/>
    <cellStyle name="20% - Accent1 14 2 4 5 2" xfId="42067" xr:uid="{00000000-0005-0000-0000-00000E030000}"/>
    <cellStyle name="20% - Accent1 14 2 4 6" xfId="23824" xr:uid="{00000000-0005-0000-0000-00000F030000}"/>
    <cellStyle name="20% - Accent1 14 2 4 6 2" xfId="49813" xr:uid="{00000000-0005-0000-0000-000010030000}"/>
    <cellStyle name="20% - Accent1 14 2 4 7" xfId="28978" xr:uid="{00000000-0005-0000-0000-000011030000}"/>
    <cellStyle name="20% - Accent1 14 2 5" xfId="4002" xr:uid="{00000000-0005-0000-0000-000012030000}"/>
    <cellStyle name="20% - Accent1 14 2 5 2" xfId="9300" xr:uid="{00000000-0005-0000-0000-000013030000}"/>
    <cellStyle name="20% - Accent1 14 2 5 2 2" xfId="35300" xr:uid="{00000000-0005-0000-0000-000014030000}"/>
    <cellStyle name="20% - Accent1 14 2 5 3" xfId="17094" xr:uid="{00000000-0005-0000-0000-000015030000}"/>
    <cellStyle name="20% - Accent1 14 2 5 3 2" xfId="43088" xr:uid="{00000000-0005-0000-0000-000016030000}"/>
    <cellStyle name="20% - Accent1 14 2 5 4" xfId="24845" xr:uid="{00000000-0005-0000-0000-000017030000}"/>
    <cellStyle name="20% - Accent1 14 2 5 4 2" xfId="50834" xr:uid="{00000000-0005-0000-0000-000018030000}"/>
    <cellStyle name="20% - Accent1 14 2 5 5" xfId="29999" xr:uid="{00000000-0005-0000-0000-000019030000}"/>
    <cellStyle name="20% - Accent1 14 2 6" xfId="11472" xr:uid="{00000000-0005-0000-0000-00001A030000}"/>
    <cellStyle name="20% - Accent1 14 2 6 2" xfId="19267" xr:uid="{00000000-0005-0000-0000-00001B030000}"/>
    <cellStyle name="20% - Accent1 14 2 6 2 2" xfId="45261" xr:uid="{00000000-0005-0000-0000-00001C030000}"/>
    <cellStyle name="20% - Accent1 14 2 6 3" xfId="37473" xr:uid="{00000000-0005-0000-0000-00001D030000}"/>
    <cellStyle name="20% - Accent1 14 2 7" xfId="11978" xr:uid="{00000000-0005-0000-0000-00001E030000}"/>
    <cellStyle name="20% - Accent1 14 2 7 2" xfId="19773" xr:uid="{00000000-0005-0000-0000-00001F030000}"/>
    <cellStyle name="20% - Accent1 14 2 7 2 2" xfId="45767" xr:uid="{00000000-0005-0000-0000-000020030000}"/>
    <cellStyle name="20% - Accent1 14 2 7 3" xfId="37979" xr:uid="{00000000-0005-0000-0000-000021030000}"/>
    <cellStyle name="20% - Accent1 14 2 8" xfId="6624" xr:uid="{00000000-0005-0000-0000-000022030000}"/>
    <cellStyle name="20% - Accent1 14 2 8 2" xfId="32611" xr:uid="{00000000-0005-0000-0000-000023030000}"/>
    <cellStyle name="20% - Accent1 14 2 9" xfId="14405" xr:uid="{00000000-0005-0000-0000-000024030000}"/>
    <cellStyle name="20% - Accent1 14 2 9 2" xfId="40399" xr:uid="{00000000-0005-0000-0000-000025030000}"/>
    <cellStyle name="20% - Accent1 14 3" xfId="1595" xr:uid="{00000000-0005-0000-0000-000026030000}"/>
    <cellStyle name="20% - Accent1 14 3 2" xfId="4281" xr:uid="{00000000-0005-0000-0000-000027030000}"/>
    <cellStyle name="20% - Accent1 14 3 2 2" xfId="9578" xr:uid="{00000000-0005-0000-0000-000028030000}"/>
    <cellStyle name="20% - Accent1 14 3 2 2 2" xfId="35579" xr:uid="{00000000-0005-0000-0000-000029030000}"/>
    <cellStyle name="20% - Accent1 14 3 2 3" xfId="17373" xr:uid="{00000000-0005-0000-0000-00002A030000}"/>
    <cellStyle name="20% - Accent1 14 3 2 3 2" xfId="43367" xr:uid="{00000000-0005-0000-0000-00002B030000}"/>
    <cellStyle name="20% - Accent1 14 3 2 4" xfId="25124" xr:uid="{00000000-0005-0000-0000-00002C030000}"/>
    <cellStyle name="20% - Accent1 14 3 2 4 2" xfId="51113" xr:uid="{00000000-0005-0000-0000-00002D030000}"/>
    <cellStyle name="20% - Accent1 14 3 2 5" xfId="30278" xr:uid="{00000000-0005-0000-0000-00002E030000}"/>
    <cellStyle name="20% - Accent1 14 3 3" xfId="12238" xr:uid="{00000000-0005-0000-0000-00002F030000}"/>
    <cellStyle name="20% - Accent1 14 3 3 2" xfId="20033" xr:uid="{00000000-0005-0000-0000-000030030000}"/>
    <cellStyle name="20% - Accent1 14 3 3 2 2" xfId="46027" xr:uid="{00000000-0005-0000-0000-000031030000}"/>
    <cellStyle name="20% - Accent1 14 3 3 3" xfId="38239" xr:uid="{00000000-0005-0000-0000-000032030000}"/>
    <cellStyle name="20% - Accent1 14 3 4" xfId="6900" xr:uid="{00000000-0005-0000-0000-000033030000}"/>
    <cellStyle name="20% - Accent1 14 3 4 2" xfId="32890" xr:uid="{00000000-0005-0000-0000-000034030000}"/>
    <cellStyle name="20% - Accent1 14 3 5" xfId="14684" xr:uid="{00000000-0005-0000-0000-000035030000}"/>
    <cellStyle name="20% - Accent1 14 3 5 2" xfId="40678" xr:uid="{00000000-0005-0000-0000-000036030000}"/>
    <cellStyle name="20% - Accent1 14 3 6" xfId="22435" xr:uid="{00000000-0005-0000-0000-000037030000}"/>
    <cellStyle name="20% - Accent1 14 3 6 2" xfId="48424" xr:uid="{00000000-0005-0000-0000-000038030000}"/>
    <cellStyle name="20% - Accent1 14 3 7" xfId="27589" xr:uid="{00000000-0005-0000-0000-000039030000}"/>
    <cellStyle name="20% - Accent1 14 4" xfId="2151" xr:uid="{00000000-0005-0000-0000-00003A030000}"/>
    <cellStyle name="20% - Accent1 14 4 2" xfId="4837" xr:uid="{00000000-0005-0000-0000-00003B030000}"/>
    <cellStyle name="20% - Accent1 14 4 2 2" xfId="10134" xr:uid="{00000000-0005-0000-0000-00003C030000}"/>
    <cellStyle name="20% - Accent1 14 4 2 2 2" xfId="36135" xr:uid="{00000000-0005-0000-0000-00003D030000}"/>
    <cellStyle name="20% - Accent1 14 4 2 3" xfId="17929" xr:uid="{00000000-0005-0000-0000-00003E030000}"/>
    <cellStyle name="20% - Accent1 14 4 2 3 2" xfId="43923" xr:uid="{00000000-0005-0000-0000-00003F030000}"/>
    <cellStyle name="20% - Accent1 14 4 2 4" xfId="25680" xr:uid="{00000000-0005-0000-0000-000040030000}"/>
    <cellStyle name="20% - Accent1 14 4 2 4 2" xfId="51669" xr:uid="{00000000-0005-0000-0000-000041030000}"/>
    <cellStyle name="20% - Accent1 14 4 2 5" xfId="30834" xr:uid="{00000000-0005-0000-0000-000042030000}"/>
    <cellStyle name="20% - Accent1 14 4 3" xfId="12757" xr:uid="{00000000-0005-0000-0000-000043030000}"/>
    <cellStyle name="20% - Accent1 14 4 3 2" xfId="20552" xr:uid="{00000000-0005-0000-0000-000044030000}"/>
    <cellStyle name="20% - Accent1 14 4 3 2 2" xfId="46546" xr:uid="{00000000-0005-0000-0000-000045030000}"/>
    <cellStyle name="20% - Accent1 14 4 3 3" xfId="38758" xr:uid="{00000000-0005-0000-0000-000046030000}"/>
    <cellStyle name="20% - Accent1 14 4 4" xfId="7452" xr:uid="{00000000-0005-0000-0000-000047030000}"/>
    <cellStyle name="20% - Accent1 14 4 4 2" xfId="33446" xr:uid="{00000000-0005-0000-0000-000048030000}"/>
    <cellStyle name="20% - Accent1 14 4 5" xfId="15240" xr:uid="{00000000-0005-0000-0000-000049030000}"/>
    <cellStyle name="20% - Accent1 14 4 5 2" xfId="41234" xr:uid="{00000000-0005-0000-0000-00004A030000}"/>
    <cellStyle name="20% - Accent1 14 4 6" xfId="22991" xr:uid="{00000000-0005-0000-0000-00004B030000}"/>
    <cellStyle name="20% - Accent1 14 4 6 2" xfId="48980" xr:uid="{00000000-0005-0000-0000-00004C030000}"/>
    <cellStyle name="20% - Accent1 14 4 7" xfId="28145" xr:uid="{00000000-0005-0000-0000-00004D030000}"/>
    <cellStyle name="20% - Accent1 14 5" xfId="2707" xr:uid="{00000000-0005-0000-0000-00004E030000}"/>
    <cellStyle name="20% - Accent1 14 5 2" xfId="5393" xr:uid="{00000000-0005-0000-0000-00004F030000}"/>
    <cellStyle name="20% - Accent1 14 5 2 2" xfId="10690" xr:uid="{00000000-0005-0000-0000-000050030000}"/>
    <cellStyle name="20% - Accent1 14 5 2 2 2" xfId="36691" xr:uid="{00000000-0005-0000-0000-000051030000}"/>
    <cellStyle name="20% - Accent1 14 5 2 3" xfId="18485" xr:uid="{00000000-0005-0000-0000-000052030000}"/>
    <cellStyle name="20% - Accent1 14 5 2 3 2" xfId="44479" xr:uid="{00000000-0005-0000-0000-000053030000}"/>
    <cellStyle name="20% - Accent1 14 5 2 4" xfId="26236" xr:uid="{00000000-0005-0000-0000-000054030000}"/>
    <cellStyle name="20% - Accent1 14 5 2 4 2" xfId="52225" xr:uid="{00000000-0005-0000-0000-000055030000}"/>
    <cellStyle name="20% - Accent1 14 5 2 5" xfId="31390" xr:uid="{00000000-0005-0000-0000-000056030000}"/>
    <cellStyle name="20% - Accent1 14 5 3" xfId="13294" xr:uid="{00000000-0005-0000-0000-000057030000}"/>
    <cellStyle name="20% - Accent1 14 5 3 2" xfId="21089" xr:uid="{00000000-0005-0000-0000-000058030000}"/>
    <cellStyle name="20% - Accent1 14 5 3 2 2" xfId="47083" xr:uid="{00000000-0005-0000-0000-000059030000}"/>
    <cellStyle name="20% - Accent1 14 5 3 3" xfId="39295" xr:uid="{00000000-0005-0000-0000-00005A030000}"/>
    <cellStyle name="20% - Accent1 14 5 4" xfId="8006" xr:uid="{00000000-0005-0000-0000-00005B030000}"/>
    <cellStyle name="20% - Accent1 14 5 4 2" xfId="34002" xr:uid="{00000000-0005-0000-0000-00005C030000}"/>
    <cellStyle name="20% - Accent1 14 5 5" xfId="15796" xr:uid="{00000000-0005-0000-0000-00005D030000}"/>
    <cellStyle name="20% - Accent1 14 5 5 2" xfId="41790" xr:uid="{00000000-0005-0000-0000-00005E030000}"/>
    <cellStyle name="20% - Accent1 14 5 6" xfId="23547" xr:uid="{00000000-0005-0000-0000-00005F030000}"/>
    <cellStyle name="20% - Accent1 14 5 6 2" xfId="49536" xr:uid="{00000000-0005-0000-0000-000060030000}"/>
    <cellStyle name="20% - Accent1 14 5 7" xfId="28701" xr:uid="{00000000-0005-0000-0000-000061030000}"/>
    <cellStyle name="20% - Accent1 14 6" xfId="3725" xr:uid="{00000000-0005-0000-0000-000062030000}"/>
    <cellStyle name="20% - Accent1 14 6 2" xfId="9023" xr:uid="{00000000-0005-0000-0000-000063030000}"/>
    <cellStyle name="20% - Accent1 14 6 2 2" xfId="35023" xr:uid="{00000000-0005-0000-0000-000064030000}"/>
    <cellStyle name="20% - Accent1 14 6 3" xfId="16817" xr:uid="{00000000-0005-0000-0000-000065030000}"/>
    <cellStyle name="20% - Accent1 14 6 3 2" xfId="42811" xr:uid="{00000000-0005-0000-0000-000066030000}"/>
    <cellStyle name="20% - Accent1 14 6 4" xfId="24568" xr:uid="{00000000-0005-0000-0000-000067030000}"/>
    <cellStyle name="20% - Accent1 14 6 4 2" xfId="50557" xr:uid="{00000000-0005-0000-0000-000068030000}"/>
    <cellStyle name="20% - Accent1 14 6 5" xfId="29722" xr:uid="{00000000-0005-0000-0000-000069030000}"/>
    <cellStyle name="20% - Accent1 14 7" xfId="11217" xr:uid="{00000000-0005-0000-0000-00006A030000}"/>
    <cellStyle name="20% - Accent1 14 7 2" xfId="19012" xr:uid="{00000000-0005-0000-0000-00006B030000}"/>
    <cellStyle name="20% - Accent1 14 7 2 2" xfId="45006" xr:uid="{00000000-0005-0000-0000-00006C030000}"/>
    <cellStyle name="20% - Accent1 14 7 3" xfId="37218" xr:uid="{00000000-0005-0000-0000-00006D030000}"/>
    <cellStyle name="20% - Accent1 14 8" xfId="11717" xr:uid="{00000000-0005-0000-0000-00006E030000}"/>
    <cellStyle name="20% - Accent1 14 8 2" xfId="19512" xr:uid="{00000000-0005-0000-0000-00006F030000}"/>
    <cellStyle name="20% - Accent1 14 8 2 2" xfId="45506" xr:uid="{00000000-0005-0000-0000-000070030000}"/>
    <cellStyle name="20% - Accent1 14 8 3" xfId="37718" xr:uid="{00000000-0005-0000-0000-000071030000}"/>
    <cellStyle name="20% - Accent1 14 9" xfId="6347" xr:uid="{00000000-0005-0000-0000-000072030000}"/>
    <cellStyle name="20% - Accent1 14 9 2" xfId="32334" xr:uid="{00000000-0005-0000-0000-000073030000}"/>
    <cellStyle name="20% - Accent1 15" xfId="1056" xr:uid="{00000000-0005-0000-0000-000074030000}"/>
    <cellStyle name="20% - Accent1 15 10" xfId="14148" xr:uid="{00000000-0005-0000-0000-000075030000}"/>
    <cellStyle name="20% - Accent1 15 10 2" xfId="40142" xr:uid="{00000000-0005-0000-0000-000076030000}"/>
    <cellStyle name="20% - Accent1 15 11" xfId="21899" xr:uid="{00000000-0005-0000-0000-000077030000}"/>
    <cellStyle name="20% - Accent1 15 11 2" xfId="47888" xr:uid="{00000000-0005-0000-0000-000078030000}"/>
    <cellStyle name="20% - Accent1 15 12" xfId="27053" xr:uid="{00000000-0005-0000-0000-000079030000}"/>
    <cellStyle name="20% - Accent1 15 2" xfId="1334" xr:uid="{00000000-0005-0000-0000-00007A030000}"/>
    <cellStyle name="20% - Accent1 15 2 10" xfId="22176" xr:uid="{00000000-0005-0000-0000-00007B030000}"/>
    <cellStyle name="20% - Accent1 15 2 10 2" xfId="48165" xr:uid="{00000000-0005-0000-0000-00007C030000}"/>
    <cellStyle name="20% - Accent1 15 2 11" xfId="27330" xr:uid="{00000000-0005-0000-0000-00007D030000}"/>
    <cellStyle name="20% - Accent1 15 2 2" xfId="1892" xr:uid="{00000000-0005-0000-0000-00007E030000}"/>
    <cellStyle name="20% - Accent1 15 2 2 2" xfId="4578" xr:uid="{00000000-0005-0000-0000-00007F030000}"/>
    <cellStyle name="20% - Accent1 15 2 2 2 2" xfId="9875" xr:uid="{00000000-0005-0000-0000-000080030000}"/>
    <cellStyle name="20% - Accent1 15 2 2 2 2 2" xfId="35876" xr:uid="{00000000-0005-0000-0000-000081030000}"/>
    <cellStyle name="20% - Accent1 15 2 2 2 3" xfId="17670" xr:uid="{00000000-0005-0000-0000-000082030000}"/>
    <cellStyle name="20% - Accent1 15 2 2 2 3 2" xfId="43664" xr:uid="{00000000-0005-0000-0000-000083030000}"/>
    <cellStyle name="20% - Accent1 15 2 2 2 4" xfId="25421" xr:uid="{00000000-0005-0000-0000-000084030000}"/>
    <cellStyle name="20% - Accent1 15 2 2 2 4 2" xfId="51410" xr:uid="{00000000-0005-0000-0000-000085030000}"/>
    <cellStyle name="20% - Accent1 15 2 2 2 5" xfId="30575" xr:uid="{00000000-0005-0000-0000-000086030000}"/>
    <cellStyle name="20% - Accent1 15 2 2 3" xfId="12517" xr:uid="{00000000-0005-0000-0000-000087030000}"/>
    <cellStyle name="20% - Accent1 15 2 2 3 2" xfId="20312" xr:uid="{00000000-0005-0000-0000-000088030000}"/>
    <cellStyle name="20% - Accent1 15 2 2 3 2 2" xfId="46306" xr:uid="{00000000-0005-0000-0000-000089030000}"/>
    <cellStyle name="20% - Accent1 15 2 2 3 3" xfId="38518" xr:uid="{00000000-0005-0000-0000-00008A030000}"/>
    <cellStyle name="20% - Accent1 15 2 2 4" xfId="7195" xr:uid="{00000000-0005-0000-0000-00008B030000}"/>
    <cellStyle name="20% - Accent1 15 2 2 4 2" xfId="33187" xr:uid="{00000000-0005-0000-0000-00008C030000}"/>
    <cellStyle name="20% - Accent1 15 2 2 5" xfId="14981" xr:uid="{00000000-0005-0000-0000-00008D030000}"/>
    <cellStyle name="20% - Accent1 15 2 2 5 2" xfId="40975" xr:uid="{00000000-0005-0000-0000-00008E030000}"/>
    <cellStyle name="20% - Accent1 15 2 2 6" xfId="22732" xr:uid="{00000000-0005-0000-0000-00008F030000}"/>
    <cellStyle name="20% - Accent1 15 2 2 6 2" xfId="48721" xr:uid="{00000000-0005-0000-0000-000090030000}"/>
    <cellStyle name="20% - Accent1 15 2 2 7" xfId="27886" xr:uid="{00000000-0005-0000-0000-000091030000}"/>
    <cellStyle name="20% - Accent1 15 2 3" xfId="2448" xr:uid="{00000000-0005-0000-0000-000092030000}"/>
    <cellStyle name="20% - Accent1 15 2 3 2" xfId="5134" xr:uid="{00000000-0005-0000-0000-000093030000}"/>
    <cellStyle name="20% - Accent1 15 2 3 2 2" xfId="10431" xr:uid="{00000000-0005-0000-0000-000094030000}"/>
    <cellStyle name="20% - Accent1 15 2 3 2 2 2" xfId="36432" xr:uid="{00000000-0005-0000-0000-000095030000}"/>
    <cellStyle name="20% - Accent1 15 2 3 2 3" xfId="18226" xr:uid="{00000000-0005-0000-0000-000096030000}"/>
    <cellStyle name="20% - Accent1 15 2 3 2 3 2" xfId="44220" xr:uid="{00000000-0005-0000-0000-000097030000}"/>
    <cellStyle name="20% - Accent1 15 2 3 2 4" xfId="25977" xr:uid="{00000000-0005-0000-0000-000098030000}"/>
    <cellStyle name="20% - Accent1 15 2 3 2 4 2" xfId="51966" xr:uid="{00000000-0005-0000-0000-000099030000}"/>
    <cellStyle name="20% - Accent1 15 2 3 2 5" xfId="31131" xr:uid="{00000000-0005-0000-0000-00009A030000}"/>
    <cellStyle name="20% - Accent1 15 2 3 3" xfId="13052" xr:uid="{00000000-0005-0000-0000-00009B030000}"/>
    <cellStyle name="20% - Accent1 15 2 3 3 2" xfId="20847" xr:uid="{00000000-0005-0000-0000-00009C030000}"/>
    <cellStyle name="20% - Accent1 15 2 3 3 2 2" xfId="46841" xr:uid="{00000000-0005-0000-0000-00009D030000}"/>
    <cellStyle name="20% - Accent1 15 2 3 3 3" xfId="39053" xr:uid="{00000000-0005-0000-0000-00009E030000}"/>
    <cellStyle name="20% - Accent1 15 2 3 4" xfId="7747" xr:uid="{00000000-0005-0000-0000-00009F030000}"/>
    <cellStyle name="20% - Accent1 15 2 3 4 2" xfId="33743" xr:uid="{00000000-0005-0000-0000-0000A0030000}"/>
    <cellStyle name="20% - Accent1 15 2 3 5" xfId="15537" xr:uid="{00000000-0005-0000-0000-0000A1030000}"/>
    <cellStyle name="20% - Accent1 15 2 3 5 2" xfId="41531" xr:uid="{00000000-0005-0000-0000-0000A2030000}"/>
    <cellStyle name="20% - Accent1 15 2 3 6" xfId="23288" xr:uid="{00000000-0005-0000-0000-0000A3030000}"/>
    <cellStyle name="20% - Accent1 15 2 3 6 2" xfId="49277" xr:uid="{00000000-0005-0000-0000-0000A4030000}"/>
    <cellStyle name="20% - Accent1 15 2 3 7" xfId="28442" xr:uid="{00000000-0005-0000-0000-0000A5030000}"/>
    <cellStyle name="20% - Accent1 15 2 4" xfId="3004" xr:uid="{00000000-0005-0000-0000-0000A6030000}"/>
    <cellStyle name="20% - Accent1 15 2 4 2" xfId="5690" xr:uid="{00000000-0005-0000-0000-0000A7030000}"/>
    <cellStyle name="20% - Accent1 15 2 4 2 2" xfId="10987" xr:uid="{00000000-0005-0000-0000-0000A8030000}"/>
    <cellStyle name="20% - Accent1 15 2 4 2 2 2" xfId="36988" xr:uid="{00000000-0005-0000-0000-0000A9030000}"/>
    <cellStyle name="20% - Accent1 15 2 4 2 3" xfId="18782" xr:uid="{00000000-0005-0000-0000-0000AA030000}"/>
    <cellStyle name="20% - Accent1 15 2 4 2 3 2" xfId="44776" xr:uid="{00000000-0005-0000-0000-0000AB030000}"/>
    <cellStyle name="20% - Accent1 15 2 4 2 4" xfId="26533" xr:uid="{00000000-0005-0000-0000-0000AC030000}"/>
    <cellStyle name="20% - Accent1 15 2 4 2 4 2" xfId="52522" xr:uid="{00000000-0005-0000-0000-0000AD030000}"/>
    <cellStyle name="20% - Accent1 15 2 4 2 5" xfId="31687" xr:uid="{00000000-0005-0000-0000-0000AE030000}"/>
    <cellStyle name="20% - Accent1 15 2 4 3" xfId="13591" xr:uid="{00000000-0005-0000-0000-0000AF030000}"/>
    <cellStyle name="20% - Accent1 15 2 4 3 2" xfId="21386" xr:uid="{00000000-0005-0000-0000-0000B0030000}"/>
    <cellStyle name="20% - Accent1 15 2 4 3 2 2" xfId="47380" xr:uid="{00000000-0005-0000-0000-0000B1030000}"/>
    <cellStyle name="20% - Accent1 15 2 4 3 3" xfId="39592" xr:uid="{00000000-0005-0000-0000-0000B2030000}"/>
    <cellStyle name="20% - Accent1 15 2 4 4" xfId="8303" xr:uid="{00000000-0005-0000-0000-0000B3030000}"/>
    <cellStyle name="20% - Accent1 15 2 4 4 2" xfId="34299" xr:uid="{00000000-0005-0000-0000-0000B4030000}"/>
    <cellStyle name="20% - Accent1 15 2 4 5" xfId="16093" xr:uid="{00000000-0005-0000-0000-0000B5030000}"/>
    <cellStyle name="20% - Accent1 15 2 4 5 2" xfId="42087" xr:uid="{00000000-0005-0000-0000-0000B6030000}"/>
    <cellStyle name="20% - Accent1 15 2 4 6" xfId="23844" xr:uid="{00000000-0005-0000-0000-0000B7030000}"/>
    <cellStyle name="20% - Accent1 15 2 4 6 2" xfId="49833" xr:uid="{00000000-0005-0000-0000-0000B8030000}"/>
    <cellStyle name="20% - Accent1 15 2 4 7" xfId="28998" xr:uid="{00000000-0005-0000-0000-0000B9030000}"/>
    <cellStyle name="20% - Accent1 15 2 5" xfId="4022" xr:uid="{00000000-0005-0000-0000-0000BA030000}"/>
    <cellStyle name="20% - Accent1 15 2 5 2" xfId="9320" xr:uid="{00000000-0005-0000-0000-0000BB030000}"/>
    <cellStyle name="20% - Accent1 15 2 5 2 2" xfId="35320" xr:uid="{00000000-0005-0000-0000-0000BC030000}"/>
    <cellStyle name="20% - Accent1 15 2 5 3" xfId="17114" xr:uid="{00000000-0005-0000-0000-0000BD030000}"/>
    <cellStyle name="20% - Accent1 15 2 5 3 2" xfId="43108" xr:uid="{00000000-0005-0000-0000-0000BE030000}"/>
    <cellStyle name="20% - Accent1 15 2 5 4" xfId="24865" xr:uid="{00000000-0005-0000-0000-0000BF030000}"/>
    <cellStyle name="20% - Accent1 15 2 5 4 2" xfId="50854" xr:uid="{00000000-0005-0000-0000-0000C0030000}"/>
    <cellStyle name="20% - Accent1 15 2 5 5" xfId="30019" xr:uid="{00000000-0005-0000-0000-0000C1030000}"/>
    <cellStyle name="20% - Accent1 15 2 6" xfId="11492" xr:uid="{00000000-0005-0000-0000-0000C2030000}"/>
    <cellStyle name="20% - Accent1 15 2 6 2" xfId="19287" xr:uid="{00000000-0005-0000-0000-0000C3030000}"/>
    <cellStyle name="20% - Accent1 15 2 6 2 2" xfId="45281" xr:uid="{00000000-0005-0000-0000-0000C4030000}"/>
    <cellStyle name="20% - Accent1 15 2 6 3" xfId="37493" xr:uid="{00000000-0005-0000-0000-0000C5030000}"/>
    <cellStyle name="20% - Accent1 15 2 7" xfId="11998" xr:uid="{00000000-0005-0000-0000-0000C6030000}"/>
    <cellStyle name="20% - Accent1 15 2 7 2" xfId="19793" xr:uid="{00000000-0005-0000-0000-0000C7030000}"/>
    <cellStyle name="20% - Accent1 15 2 7 2 2" xfId="45787" xr:uid="{00000000-0005-0000-0000-0000C8030000}"/>
    <cellStyle name="20% - Accent1 15 2 7 3" xfId="37999" xr:uid="{00000000-0005-0000-0000-0000C9030000}"/>
    <cellStyle name="20% - Accent1 15 2 8" xfId="6644" xr:uid="{00000000-0005-0000-0000-0000CA030000}"/>
    <cellStyle name="20% - Accent1 15 2 8 2" xfId="32631" xr:uid="{00000000-0005-0000-0000-0000CB030000}"/>
    <cellStyle name="20% - Accent1 15 2 9" xfId="14425" xr:uid="{00000000-0005-0000-0000-0000CC030000}"/>
    <cellStyle name="20% - Accent1 15 2 9 2" xfId="40419" xr:uid="{00000000-0005-0000-0000-0000CD030000}"/>
    <cellStyle name="20% - Accent1 15 3" xfId="1615" xr:uid="{00000000-0005-0000-0000-0000CE030000}"/>
    <cellStyle name="20% - Accent1 15 3 2" xfId="4301" xr:uid="{00000000-0005-0000-0000-0000CF030000}"/>
    <cellStyle name="20% - Accent1 15 3 2 2" xfId="9598" xr:uid="{00000000-0005-0000-0000-0000D0030000}"/>
    <cellStyle name="20% - Accent1 15 3 2 2 2" xfId="35599" xr:uid="{00000000-0005-0000-0000-0000D1030000}"/>
    <cellStyle name="20% - Accent1 15 3 2 3" xfId="17393" xr:uid="{00000000-0005-0000-0000-0000D2030000}"/>
    <cellStyle name="20% - Accent1 15 3 2 3 2" xfId="43387" xr:uid="{00000000-0005-0000-0000-0000D3030000}"/>
    <cellStyle name="20% - Accent1 15 3 2 4" xfId="25144" xr:uid="{00000000-0005-0000-0000-0000D4030000}"/>
    <cellStyle name="20% - Accent1 15 3 2 4 2" xfId="51133" xr:uid="{00000000-0005-0000-0000-0000D5030000}"/>
    <cellStyle name="20% - Accent1 15 3 2 5" xfId="30298" xr:uid="{00000000-0005-0000-0000-0000D6030000}"/>
    <cellStyle name="20% - Accent1 15 3 3" xfId="12258" xr:uid="{00000000-0005-0000-0000-0000D7030000}"/>
    <cellStyle name="20% - Accent1 15 3 3 2" xfId="20053" xr:uid="{00000000-0005-0000-0000-0000D8030000}"/>
    <cellStyle name="20% - Accent1 15 3 3 2 2" xfId="46047" xr:uid="{00000000-0005-0000-0000-0000D9030000}"/>
    <cellStyle name="20% - Accent1 15 3 3 3" xfId="38259" xr:uid="{00000000-0005-0000-0000-0000DA030000}"/>
    <cellStyle name="20% - Accent1 15 3 4" xfId="6920" xr:uid="{00000000-0005-0000-0000-0000DB030000}"/>
    <cellStyle name="20% - Accent1 15 3 4 2" xfId="32910" xr:uid="{00000000-0005-0000-0000-0000DC030000}"/>
    <cellStyle name="20% - Accent1 15 3 5" xfId="14704" xr:uid="{00000000-0005-0000-0000-0000DD030000}"/>
    <cellStyle name="20% - Accent1 15 3 5 2" xfId="40698" xr:uid="{00000000-0005-0000-0000-0000DE030000}"/>
    <cellStyle name="20% - Accent1 15 3 6" xfId="22455" xr:uid="{00000000-0005-0000-0000-0000DF030000}"/>
    <cellStyle name="20% - Accent1 15 3 6 2" xfId="48444" xr:uid="{00000000-0005-0000-0000-0000E0030000}"/>
    <cellStyle name="20% - Accent1 15 3 7" xfId="27609" xr:uid="{00000000-0005-0000-0000-0000E1030000}"/>
    <cellStyle name="20% - Accent1 15 4" xfId="2171" xr:uid="{00000000-0005-0000-0000-0000E2030000}"/>
    <cellStyle name="20% - Accent1 15 4 2" xfId="4857" xr:uid="{00000000-0005-0000-0000-0000E3030000}"/>
    <cellStyle name="20% - Accent1 15 4 2 2" xfId="10154" xr:uid="{00000000-0005-0000-0000-0000E4030000}"/>
    <cellStyle name="20% - Accent1 15 4 2 2 2" xfId="36155" xr:uid="{00000000-0005-0000-0000-0000E5030000}"/>
    <cellStyle name="20% - Accent1 15 4 2 3" xfId="17949" xr:uid="{00000000-0005-0000-0000-0000E6030000}"/>
    <cellStyle name="20% - Accent1 15 4 2 3 2" xfId="43943" xr:uid="{00000000-0005-0000-0000-0000E7030000}"/>
    <cellStyle name="20% - Accent1 15 4 2 4" xfId="25700" xr:uid="{00000000-0005-0000-0000-0000E8030000}"/>
    <cellStyle name="20% - Accent1 15 4 2 4 2" xfId="51689" xr:uid="{00000000-0005-0000-0000-0000E9030000}"/>
    <cellStyle name="20% - Accent1 15 4 2 5" xfId="30854" xr:uid="{00000000-0005-0000-0000-0000EA030000}"/>
    <cellStyle name="20% - Accent1 15 4 3" xfId="12777" xr:uid="{00000000-0005-0000-0000-0000EB030000}"/>
    <cellStyle name="20% - Accent1 15 4 3 2" xfId="20572" xr:uid="{00000000-0005-0000-0000-0000EC030000}"/>
    <cellStyle name="20% - Accent1 15 4 3 2 2" xfId="46566" xr:uid="{00000000-0005-0000-0000-0000ED030000}"/>
    <cellStyle name="20% - Accent1 15 4 3 3" xfId="38778" xr:uid="{00000000-0005-0000-0000-0000EE030000}"/>
    <cellStyle name="20% - Accent1 15 4 4" xfId="7472" xr:uid="{00000000-0005-0000-0000-0000EF030000}"/>
    <cellStyle name="20% - Accent1 15 4 4 2" xfId="33466" xr:uid="{00000000-0005-0000-0000-0000F0030000}"/>
    <cellStyle name="20% - Accent1 15 4 5" xfId="15260" xr:uid="{00000000-0005-0000-0000-0000F1030000}"/>
    <cellStyle name="20% - Accent1 15 4 5 2" xfId="41254" xr:uid="{00000000-0005-0000-0000-0000F2030000}"/>
    <cellStyle name="20% - Accent1 15 4 6" xfId="23011" xr:uid="{00000000-0005-0000-0000-0000F3030000}"/>
    <cellStyle name="20% - Accent1 15 4 6 2" xfId="49000" xr:uid="{00000000-0005-0000-0000-0000F4030000}"/>
    <cellStyle name="20% - Accent1 15 4 7" xfId="28165" xr:uid="{00000000-0005-0000-0000-0000F5030000}"/>
    <cellStyle name="20% - Accent1 15 5" xfId="2727" xr:uid="{00000000-0005-0000-0000-0000F6030000}"/>
    <cellStyle name="20% - Accent1 15 5 2" xfId="5413" xr:uid="{00000000-0005-0000-0000-0000F7030000}"/>
    <cellStyle name="20% - Accent1 15 5 2 2" xfId="10710" xr:uid="{00000000-0005-0000-0000-0000F8030000}"/>
    <cellStyle name="20% - Accent1 15 5 2 2 2" xfId="36711" xr:uid="{00000000-0005-0000-0000-0000F9030000}"/>
    <cellStyle name="20% - Accent1 15 5 2 3" xfId="18505" xr:uid="{00000000-0005-0000-0000-0000FA030000}"/>
    <cellStyle name="20% - Accent1 15 5 2 3 2" xfId="44499" xr:uid="{00000000-0005-0000-0000-0000FB030000}"/>
    <cellStyle name="20% - Accent1 15 5 2 4" xfId="26256" xr:uid="{00000000-0005-0000-0000-0000FC030000}"/>
    <cellStyle name="20% - Accent1 15 5 2 4 2" xfId="52245" xr:uid="{00000000-0005-0000-0000-0000FD030000}"/>
    <cellStyle name="20% - Accent1 15 5 2 5" xfId="31410" xr:uid="{00000000-0005-0000-0000-0000FE030000}"/>
    <cellStyle name="20% - Accent1 15 5 3" xfId="13314" xr:uid="{00000000-0005-0000-0000-0000FF030000}"/>
    <cellStyle name="20% - Accent1 15 5 3 2" xfId="21109" xr:uid="{00000000-0005-0000-0000-000000040000}"/>
    <cellStyle name="20% - Accent1 15 5 3 2 2" xfId="47103" xr:uid="{00000000-0005-0000-0000-000001040000}"/>
    <cellStyle name="20% - Accent1 15 5 3 3" xfId="39315" xr:uid="{00000000-0005-0000-0000-000002040000}"/>
    <cellStyle name="20% - Accent1 15 5 4" xfId="8026" xr:uid="{00000000-0005-0000-0000-000003040000}"/>
    <cellStyle name="20% - Accent1 15 5 4 2" xfId="34022" xr:uid="{00000000-0005-0000-0000-000004040000}"/>
    <cellStyle name="20% - Accent1 15 5 5" xfId="15816" xr:uid="{00000000-0005-0000-0000-000005040000}"/>
    <cellStyle name="20% - Accent1 15 5 5 2" xfId="41810" xr:uid="{00000000-0005-0000-0000-000006040000}"/>
    <cellStyle name="20% - Accent1 15 5 6" xfId="23567" xr:uid="{00000000-0005-0000-0000-000007040000}"/>
    <cellStyle name="20% - Accent1 15 5 6 2" xfId="49556" xr:uid="{00000000-0005-0000-0000-000008040000}"/>
    <cellStyle name="20% - Accent1 15 5 7" xfId="28721" xr:uid="{00000000-0005-0000-0000-000009040000}"/>
    <cellStyle name="20% - Accent1 15 6" xfId="3745" xr:uid="{00000000-0005-0000-0000-00000A040000}"/>
    <cellStyle name="20% - Accent1 15 6 2" xfId="9043" xr:uid="{00000000-0005-0000-0000-00000B040000}"/>
    <cellStyle name="20% - Accent1 15 6 2 2" xfId="35043" xr:uid="{00000000-0005-0000-0000-00000C040000}"/>
    <cellStyle name="20% - Accent1 15 6 3" xfId="16837" xr:uid="{00000000-0005-0000-0000-00000D040000}"/>
    <cellStyle name="20% - Accent1 15 6 3 2" xfId="42831" xr:uid="{00000000-0005-0000-0000-00000E040000}"/>
    <cellStyle name="20% - Accent1 15 6 4" xfId="24588" xr:uid="{00000000-0005-0000-0000-00000F040000}"/>
    <cellStyle name="20% - Accent1 15 6 4 2" xfId="50577" xr:uid="{00000000-0005-0000-0000-000010040000}"/>
    <cellStyle name="20% - Accent1 15 6 5" xfId="29742" xr:uid="{00000000-0005-0000-0000-000011040000}"/>
    <cellStyle name="20% - Accent1 15 7" xfId="11237" xr:uid="{00000000-0005-0000-0000-000012040000}"/>
    <cellStyle name="20% - Accent1 15 7 2" xfId="19032" xr:uid="{00000000-0005-0000-0000-000013040000}"/>
    <cellStyle name="20% - Accent1 15 7 2 2" xfId="45026" xr:uid="{00000000-0005-0000-0000-000014040000}"/>
    <cellStyle name="20% - Accent1 15 7 3" xfId="37238" xr:uid="{00000000-0005-0000-0000-000015040000}"/>
    <cellStyle name="20% - Accent1 15 8" xfId="11737" xr:uid="{00000000-0005-0000-0000-000016040000}"/>
    <cellStyle name="20% - Accent1 15 8 2" xfId="19532" xr:uid="{00000000-0005-0000-0000-000017040000}"/>
    <cellStyle name="20% - Accent1 15 8 2 2" xfId="45526" xr:uid="{00000000-0005-0000-0000-000018040000}"/>
    <cellStyle name="20% - Accent1 15 8 3" xfId="37738" xr:uid="{00000000-0005-0000-0000-000019040000}"/>
    <cellStyle name="20% - Accent1 15 9" xfId="6367" xr:uid="{00000000-0005-0000-0000-00001A040000}"/>
    <cellStyle name="20% - Accent1 15 9 2" xfId="32354" xr:uid="{00000000-0005-0000-0000-00001B040000}"/>
    <cellStyle name="20% - Accent1 16" xfId="1062" xr:uid="{00000000-0005-0000-0000-00001C040000}"/>
    <cellStyle name="20% - Accent1 16 10" xfId="14154" xr:uid="{00000000-0005-0000-0000-00001D040000}"/>
    <cellStyle name="20% - Accent1 16 10 2" xfId="40148" xr:uid="{00000000-0005-0000-0000-00001E040000}"/>
    <cellStyle name="20% - Accent1 16 11" xfId="21905" xr:uid="{00000000-0005-0000-0000-00001F040000}"/>
    <cellStyle name="20% - Accent1 16 11 2" xfId="47894" xr:uid="{00000000-0005-0000-0000-000020040000}"/>
    <cellStyle name="20% - Accent1 16 12" xfId="27059" xr:uid="{00000000-0005-0000-0000-000021040000}"/>
    <cellStyle name="20% - Accent1 16 2" xfId="1340" xr:uid="{00000000-0005-0000-0000-000022040000}"/>
    <cellStyle name="20% - Accent1 16 2 10" xfId="22182" xr:uid="{00000000-0005-0000-0000-000023040000}"/>
    <cellStyle name="20% - Accent1 16 2 10 2" xfId="48171" xr:uid="{00000000-0005-0000-0000-000024040000}"/>
    <cellStyle name="20% - Accent1 16 2 11" xfId="27336" xr:uid="{00000000-0005-0000-0000-000025040000}"/>
    <cellStyle name="20% - Accent1 16 2 2" xfId="1898" xr:uid="{00000000-0005-0000-0000-000026040000}"/>
    <cellStyle name="20% - Accent1 16 2 2 2" xfId="4584" xr:uid="{00000000-0005-0000-0000-000027040000}"/>
    <cellStyle name="20% - Accent1 16 2 2 2 2" xfId="9881" xr:uid="{00000000-0005-0000-0000-000028040000}"/>
    <cellStyle name="20% - Accent1 16 2 2 2 2 2" xfId="35882" xr:uid="{00000000-0005-0000-0000-000029040000}"/>
    <cellStyle name="20% - Accent1 16 2 2 2 3" xfId="17676" xr:uid="{00000000-0005-0000-0000-00002A040000}"/>
    <cellStyle name="20% - Accent1 16 2 2 2 3 2" xfId="43670" xr:uid="{00000000-0005-0000-0000-00002B040000}"/>
    <cellStyle name="20% - Accent1 16 2 2 2 4" xfId="25427" xr:uid="{00000000-0005-0000-0000-00002C040000}"/>
    <cellStyle name="20% - Accent1 16 2 2 2 4 2" xfId="51416" xr:uid="{00000000-0005-0000-0000-00002D040000}"/>
    <cellStyle name="20% - Accent1 16 2 2 2 5" xfId="30581" xr:uid="{00000000-0005-0000-0000-00002E040000}"/>
    <cellStyle name="20% - Accent1 16 2 2 3" xfId="12523" xr:uid="{00000000-0005-0000-0000-00002F040000}"/>
    <cellStyle name="20% - Accent1 16 2 2 3 2" xfId="20318" xr:uid="{00000000-0005-0000-0000-000030040000}"/>
    <cellStyle name="20% - Accent1 16 2 2 3 2 2" xfId="46312" xr:uid="{00000000-0005-0000-0000-000031040000}"/>
    <cellStyle name="20% - Accent1 16 2 2 3 3" xfId="38524" xr:uid="{00000000-0005-0000-0000-000032040000}"/>
    <cellStyle name="20% - Accent1 16 2 2 4" xfId="7201" xr:uid="{00000000-0005-0000-0000-000033040000}"/>
    <cellStyle name="20% - Accent1 16 2 2 4 2" xfId="33193" xr:uid="{00000000-0005-0000-0000-000034040000}"/>
    <cellStyle name="20% - Accent1 16 2 2 5" xfId="14987" xr:uid="{00000000-0005-0000-0000-000035040000}"/>
    <cellStyle name="20% - Accent1 16 2 2 5 2" xfId="40981" xr:uid="{00000000-0005-0000-0000-000036040000}"/>
    <cellStyle name="20% - Accent1 16 2 2 6" xfId="22738" xr:uid="{00000000-0005-0000-0000-000037040000}"/>
    <cellStyle name="20% - Accent1 16 2 2 6 2" xfId="48727" xr:uid="{00000000-0005-0000-0000-000038040000}"/>
    <cellStyle name="20% - Accent1 16 2 2 7" xfId="27892" xr:uid="{00000000-0005-0000-0000-000039040000}"/>
    <cellStyle name="20% - Accent1 16 2 3" xfId="2454" xr:uid="{00000000-0005-0000-0000-00003A040000}"/>
    <cellStyle name="20% - Accent1 16 2 3 2" xfId="5140" xr:uid="{00000000-0005-0000-0000-00003B040000}"/>
    <cellStyle name="20% - Accent1 16 2 3 2 2" xfId="10437" xr:uid="{00000000-0005-0000-0000-00003C040000}"/>
    <cellStyle name="20% - Accent1 16 2 3 2 2 2" xfId="36438" xr:uid="{00000000-0005-0000-0000-00003D040000}"/>
    <cellStyle name="20% - Accent1 16 2 3 2 3" xfId="18232" xr:uid="{00000000-0005-0000-0000-00003E040000}"/>
    <cellStyle name="20% - Accent1 16 2 3 2 3 2" xfId="44226" xr:uid="{00000000-0005-0000-0000-00003F040000}"/>
    <cellStyle name="20% - Accent1 16 2 3 2 4" xfId="25983" xr:uid="{00000000-0005-0000-0000-000040040000}"/>
    <cellStyle name="20% - Accent1 16 2 3 2 4 2" xfId="51972" xr:uid="{00000000-0005-0000-0000-000041040000}"/>
    <cellStyle name="20% - Accent1 16 2 3 2 5" xfId="31137" xr:uid="{00000000-0005-0000-0000-000042040000}"/>
    <cellStyle name="20% - Accent1 16 2 3 3" xfId="13058" xr:uid="{00000000-0005-0000-0000-000043040000}"/>
    <cellStyle name="20% - Accent1 16 2 3 3 2" xfId="20853" xr:uid="{00000000-0005-0000-0000-000044040000}"/>
    <cellStyle name="20% - Accent1 16 2 3 3 2 2" xfId="46847" xr:uid="{00000000-0005-0000-0000-000045040000}"/>
    <cellStyle name="20% - Accent1 16 2 3 3 3" xfId="39059" xr:uid="{00000000-0005-0000-0000-000046040000}"/>
    <cellStyle name="20% - Accent1 16 2 3 4" xfId="7753" xr:uid="{00000000-0005-0000-0000-000047040000}"/>
    <cellStyle name="20% - Accent1 16 2 3 4 2" xfId="33749" xr:uid="{00000000-0005-0000-0000-000048040000}"/>
    <cellStyle name="20% - Accent1 16 2 3 5" xfId="15543" xr:uid="{00000000-0005-0000-0000-000049040000}"/>
    <cellStyle name="20% - Accent1 16 2 3 5 2" xfId="41537" xr:uid="{00000000-0005-0000-0000-00004A040000}"/>
    <cellStyle name="20% - Accent1 16 2 3 6" xfId="23294" xr:uid="{00000000-0005-0000-0000-00004B040000}"/>
    <cellStyle name="20% - Accent1 16 2 3 6 2" xfId="49283" xr:uid="{00000000-0005-0000-0000-00004C040000}"/>
    <cellStyle name="20% - Accent1 16 2 3 7" xfId="28448" xr:uid="{00000000-0005-0000-0000-00004D040000}"/>
    <cellStyle name="20% - Accent1 16 2 4" xfId="3010" xr:uid="{00000000-0005-0000-0000-00004E040000}"/>
    <cellStyle name="20% - Accent1 16 2 4 2" xfId="5696" xr:uid="{00000000-0005-0000-0000-00004F040000}"/>
    <cellStyle name="20% - Accent1 16 2 4 2 2" xfId="10993" xr:uid="{00000000-0005-0000-0000-000050040000}"/>
    <cellStyle name="20% - Accent1 16 2 4 2 2 2" xfId="36994" xr:uid="{00000000-0005-0000-0000-000051040000}"/>
    <cellStyle name="20% - Accent1 16 2 4 2 3" xfId="18788" xr:uid="{00000000-0005-0000-0000-000052040000}"/>
    <cellStyle name="20% - Accent1 16 2 4 2 3 2" xfId="44782" xr:uid="{00000000-0005-0000-0000-000053040000}"/>
    <cellStyle name="20% - Accent1 16 2 4 2 4" xfId="26539" xr:uid="{00000000-0005-0000-0000-000054040000}"/>
    <cellStyle name="20% - Accent1 16 2 4 2 4 2" xfId="52528" xr:uid="{00000000-0005-0000-0000-000055040000}"/>
    <cellStyle name="20% - Accent1 16 2 4 2 5" xfId="31693" xr:uid="{00000000-0005-0000-0000-000056040000}"/>
    <cellStyle name="20% - Accent1 16 2 4 3" xfId="13597" xr:uid="{00000000-0005-0000-0000-000057040000}"/>
    <cellStyle name="20% - Accent1 16 2 4 3 2" xfId="21392" xr:uid="{00000000-0005-0000-0000-000058040000}"/>
    <cellStyle name="20% - Accent1 16 2 4 3 2 2" xfId="47386" xr:uid="{00000000-0005-0000-0000-000059040000}"/>
    <cellStyle name="20% - Accent1 16 2 4 3 3" xfId="39598" xr:uid="{00000000-0005-0000-0000-00005A040000}"/>
    <cellStyle name="20% - Accent1 16 2 4 4" xfId="8309" xr:uid="{00000000-0005-0000-0000-00005B040000}"/>
    <cellStyle name="20% - Accent1 16 2 4 4 2" xfId="34305" xr:uid="{00000000-0005-0000-0000-00005C040000}"/>
    <cellStyle name="20% - Accent1 16 2 4 5" xfId="16099" xr:uid="{00000000-0005-0000-0000-00005D040000}"/>
    <cellStyle name="20% - Accent1 16 2 4 5 2" xfId="42093" xr:uid="{00000000-0005-0000-0000-00005E040000}"/>
    <cellStyle name="20% - Accent1 16 2 4 6" xfId="23850" xr:uid="{00000000-0005-0000-0000-00005F040000}"/>
    <cellStyle name="20% - Accent1 16 2 4 6 2" xfId="49839" xr:uid="{00000000-0005-0000-0000-000060040000}"/>
    <cellStyle name="20% - Accent1 16 2 4 7" xfId="29004" xr:uid="{00000000-0005-0000-0000-000061040000}"/>
    <cellStyle name="20% - Accent1 16 2 5" xfId="4028" xr:uid="{00000000-0005-0000-0000-000062040000}"/>
    <cellStyle name="20% - Accent1 16 2 5 2" xfId="9326" xr:uid="{00000000-0005-0000-0000-000063040000}"/>
    <cellStyle name="20% - Accent1 16 2 5 2 2" xfId="35326" xr:uid="{00000000-0005-0000-0000-000064040000}"/>
    <cellStyle name="20% - Accent1 16 2 5 3" xfId="17120" xr:uid="{00000000-0005-0000-0000-000065040000}"/>
    <cellStyle name="20% - Accent1 16 2 5 3 2" xfId="43114" xr:uid="{00000000-0005-0000-0000-000066040000}"/>
    <cellStyle name="20% - Accent1 16 2 5 4" xfId="24871" xr:uid="{00000000-0005-0000-0000-000067040000}"/>
    <cellStyle name="20% - Accent1 16 2 5 4 2" xfId="50860" xr:uid="{00000000-0005-0000-0000-000068040000}"/>
    <cellStyle name="20% - Accent1 16 2 5 5" xfId="30025" xr:uid="{00000000-0005-0000-0000-000069040000}"/>
    <cellStyle name="20% - Accent1 16 2 6" xfId="11498" xr:uid="{00000000-0005-0000-0000-00006A040000}"/>
    <cellStyle name="20% - Accent1 16 2 6 2" xfId="19293" xr:uid="{00000000-0005-0000-0000-00006B040000}"/>
    <cellStyle name="20% - Accent1 16 2 6 2 2" xfId="45287" xr:uid="{00000000-0005-0000-0000-00006C040000}"/>
    <cellStyle name="20% - Accent1 16 2 6 3" xfId="37499" xr:uid="{00000000-0005-0000-0000-00006D040000}"/>
    <cellStyle name="20% - Accent1 16 2 7" xfId="12004" xr:uid="{00000000-0005-0000-0000-00006E040000}"/>
    <cellStyle name="20% - Accent1 16 2 7 2" xfId="19799" xr:uid="{00000000-0005-0000-0000-00006F040000}"/>
    <cellStyle name="20% - Accent1 16 2 7 2 2" xfId="45793" xr:uid="{00000000-0005-0000-0000-000070040000}"/>
    <cellStyle name="20% - Accent1 16 2 7 3" xfId="38005" xr:uid="{00000000-0005-0000-0000-000071040000}"/>
    <cellStyle name="20% - Accent1 16 2 8" xfId="6650" xr:uid="{00000000-0005-0000-0000-000072040000}"/>
    <cellStyle name="20% - Accent1 16 2 8 2" xfId="32637" xr:uid="{00000000-0005-0000-0000-000073040000}"/>
    <cellStyle name="20% - Accent1 16 2 9" xfId="14431" xr:uid="{00000000-0005-0000-0000-000074040000}"/>
    <cellStyle name="20% - Accent1 16 2 9 2" xfId="40425" xr:uid="{00000000-0005-0000-0000-000075040000}"/>
    <cellStyle name="20% - Accent1 16 3" xfId="1621" xr:uid="{00000000-0005-0000-0000-000076040000}"/>
    <cellStyle name="20% - Accent1 16 3 2" xfId="4307" xr:uid="{00000000-0005-0000-0000-000077040000}"/>
    <cellStyle name="20% - Accent1 16 3 2 2" xfId="9604" xr:uid="{00000000-0005-0000-0000-000078040000}"/>
    <cellStyle name="20% - Accent1 16 3 2 2 2" xfId="35605" xr:uid="{00000000-0005-0000-0000-000079040000}"/>
    <cellStyle name="20% - Accent1 16 3 2 3" xfId="17399" xr:uid="{00000000-0005-0000-0000-00007A040000}"/>
    <cellStyle name="20% - Accent1 16 3 2 3 2" xfId="43393" xr:uid="{00000000-0005-0000-0000-00007B040000}"/>
    <cellStyle name="20% - Accent1 16 3 2 4" xfId="25150" xr:uid="{00000000-0005-0000-0000-00007C040000}"/>
    <cellStyle name="20% - Accent1 16 3 2 4 2" xfId="51139" xr:uid="{00000000-0005-0000-0000-00007D040000}"/>
    <cellStyle name="20% - Accent1 16 3 2 5" xfId="30304" xr:uid="{00000000-0005-0000-0000-00007E040000}"/>
    <cellStyle name="20% - Accent1 16 3 3" xfId="12264" xr:uid="{00000000-0005-0000-0000-00007F040000}"/>
    <cellStyle name="20% - Accent1 16 3 3 2" xfId="20059" xr:uid="{00000000-0005-0000-0000-000080040000}"/>
    <cellStyle name="20% - Accent1 16 3 3 2 2" xfId="46053" xr:uid="{00000000-0005-0000-0000-000081040000}"/>
    <cellStyle name="20% - Accent1 16 3 3 3" xfId="38265" xr:uid="{00000000-0005-0000-0000-000082040000}"/>
    <cellStyle name="20% - Accent1 16 3 4" xfId="6926" xr:uid="{00000000-0005-0000-0000-000083040000}"/>
    <cellStyle name="20% - Accent1 16 3 4 2" xfId="32916" xr:uid="{00000000-0005-0000-0000-000084040000}"/>
    <cellStyle name="20% - Accent1 16 3 5" xfId="14710" xr:uid="{00000000-0005-0000-0000-000085040000}"/>
    <cellStyle name="20% - Accent1 16 3 5 2" xfId="40704" xr:uid="{00000000-0005-0000-0000-000086040000}"/>
    <cellStyle name="20% - Accent1 16 3 6" xfId="22461" xr:uid="{00000000-0005-0000-0000-000087040000}"/>
    <cellStyle name="20% - Accent1 16 3 6 2" xfId="48450" xr:uid="{00000000-0005-0000-0000-000088040000}"/>
    <cellStyle name="20% - Accent1 16 3 7" xfId="27615" xr:uid="{00000000-0005-0000-0000-000089040000}"/>
    <cellStyle name="20% - Accent1 16 4" xfId="2177" xr:uid="{00000000-0005-0000-0000-00008A040000}"/>
    <cellStyle name="20% - Accent1 16 4 2" xfId="4863" xr:uid="{00000000-0005-0000-0000-00008B040000}"/>
    <cellStyle name="20% - Accent1 16 4 2 2" xfId="10160" xr:uid="{00000000-0005-0000-0000-00008C040000}"/>
    <cellStyle name="20% - Accent1 16 4 2 2 2" xfId="36161" xr:uid="{00000000-0005-0000-0000-00008D040000}"/>
    <cellStyle name="20% - Accent1 16 4 2 3" xfId="17955" xr:uid="{00000000-0005-0000-0000-00008E040000}"/>
    <cellStyle name="20% - Accent1 16 4 2 3 2" xfId="43949" xr:uid="{00000000-0005-0000-0000-00008F040000}"/>
    <cellStyle name="20% - Accent1 16 4 2 4" xfId="25706" xr:uid="{00000000-0005-0000-0000-000090040000}"/>
    <cellStyle name="20% - Accent1 16 4 2 4 2" xfId="51695" xr:uid="{00000000-0005-0000-0000-000091040000}"/>
    <cellStyle name="20% - Accent1 16 4 2 5" xfId="30860" xr:uid="{00000000-0005-0000-0000-000092040000}"/>
    <cellStyle name="20% - Accent1 16 4 3" xfId="12783" xr:uid="{00000000-0005-0000-0000-000093040000}"/>
    <cellStyle name="20% - Accent1 16 4 3 2" xfId="20578" xr:uid="{00000000-0005-0000-0000-000094040000}"/>
    <cellStyle name="20% - Accent1 16 4 3 2 2" xfId="46572" xr:uid="{00000000-0005-0000-0000-000095040000}"/>
    <cellStyle name="20% - Accent1 16 4 3 3" xfId="38784" xr:uid="{00000000-0005-0000-0000-000096040000}"/>
    <cellStyle name="20% - Accent1 16 4 4" xfId="7478" xr:uid="{00000000-0005-0000-0000-000097040000}"/>
    <cellStyle name="20% - Accent1 16 4 4 2" xfId="33472" xr:uid="{00000000-0005-0000-0000-000098040000}"/>
    <cellStyle name="20% - Accent1 16 4 5" xfId="15266" xr:uid="{00000000-0005-0000-0000-000099040000}"/>
    <cellStyle name="20% - Accent1 16 4 5 2" xfId="41260" xr:uid="{00000000-0005-0000-0000-00009A040000}"/>
    <cellStyle name="20% - Accent1 16 4 6" xfId="23017" xr:uid="{00000000-0005-0000-0000-00009B040000}"/>
    <cellStyle name="20% - Accent1 16 4 6 2" xfId="49006" xr:uid="{00000000-0005-0000-0000-00009C040000}"/>
    <cellStyle name="20% - Accent1 16 4 7" xfId="28171" xr:uid="{00000000-0005-0000-0000-00009D040000}"/>
    <cellStyle name="20% - Accent1 16 5" xfId="2733" xr:uid="{00000000-0005-0000-0000-00009E040000}"/>
    <cellStyle name="20% - Accent1 16 5 2" xfId="5419" xr:uid="{00000000-0005-0000-0000-00009F040000}"/>
    <cellStyle name="20% - Accent1 16 5 2 2" xfId="10716" xr:uid="{00000000-0005-0000-0000-0000A0040000}"/>
    <cellStyle name="20% - Accent1 16 5 2 2 2" xfId="36717" xr:uid="{00000000-0005-0000-0000-0000A1040000}"/>
    <cellStyle name="20% - Accent1 16 5 2 3" xfId="18511" xr:uid="{00000000-0005-0000-0000-0000A2040000}"/>
    <cellStyle name="20% - Accent1 16 5 2 3 2" xfId="44505" xr:uid="{00000000-0005-0000-0000-0000A3040000}"/>
    <cellStyle name="20% - Accent1 16 5 2 4" xfId="26262" xr:uid="{00000000-0005-0000-0000-0000A4040000}"/>
    <cellStyle name="20% - Accent1 16 5 2 4 2" xfId="52251" xr:uid="{00000000-0005-0000-0000-0000A5040000}"/>
    <cellStyle name="20% - Accent1 16 5 2 5" xfId="31416" xr:uid="{00000000-0005-0000-0000-0000A6040000}"/>
    <cellStyle name="20% - Accent1 16 5 3" xfId="13320" xr:uid="{00000000-0005-0000-0000-0000A7040000}"/>
    <cellStyle name="20% - Accent1 16 5 3 2" xfId="21115" xr:uid="{00000000-0005-0000-0000-0000A8040000}"/>
    <cellStyle name="20% - Accent1 16 5 3 2 2" xfId="47109" xr:uid="{00000000-0005-0000-0000-0000A9040000}"/>
    <cellStyle name="20% - Accent1 16 5 3 3" xfId="39321" xr:uid="{00000000-0005-0000-0000-0000AA040000}"/>
    <cellStyle name="20% - Accent1 16 5 4" xfId="8032" xr:uid="{00000000-0005-0000-0000-0000AB040000}"/>
    <cellStyle name="20% - Accent1 16 5 4 2" xfId="34028" xr:uid="{00000000-0005-0000-0000-0000AC040000}"/>
    <cellStyle name="20% - Accent1 16 5 5" xfId="15822" xr:uid="{00000000-0005-0000-0000-0000AD040000}"/>
    <cellStyle name="20% - Accent1 16 5 5 2" xfId="41816" xr:uid="{00000000-0005-0000-0000-0000AE040000}"/>
    <cellStyle name="20% - Accent1 16 5 6" xfId="23573" xr:uid="{00000000-0005-0000-0000-0000AF040000}"/>
    <cellStyle name="20% - Accent1 16 5 6 2" xfId="49562" xr:uid="{00000000-0005-0000-0000-0000B0040000}"/>
    <cellStyle name="20% - Accent1 16 5 7" xfId="28727" xr:uid="{00000000-0005-0000-0000-0000B1040000}"/>
    <cellStyle name="20% - Accent1 16 6" xfId="3751" xr:uid="{00000000-0005-0000-0000-0000B2040000}"/>
    <cellStyle name="20% - Accent1 16 6 2" xfId="9049" xr:uid="{00000000-0005-0000-0000-0000B3040000}"/>
    <cellStyle name="20% - Accent1 16 6 2 2" xfId="35049" xr:uid="{00000000-0005-0000-0000-0000B4040000}"/>
    <cellStyle name="20% - Accent1 16 6 3" xfId="16843" xr:uid="{00000000-0005-0000-0000-0000B5040000}"/>
    <cellStyle name="20% - Accent1 16 6 3 2" xfId="42837" xr:uid="{00000000-0005-0000-0000-0000B6040000}"/>
    <cellStyle name="20% - Accent1 16 6 4" xfId="24594" xr:uid="{00000000-0005-0000-0000-0000B7040000}"/>
    <cellStyle name="20% - Accent1 16 6 4 2" xfId="50583" xr:uid="{00000000-0005-0000-0000-0000B8040000}"/>
    <cellStyle name="20% - Accent1 16 6 5" xfId="29748" xr:uid="{00000000-0005-0000-0000-0000B9040000}"/>
    <cellStyle name="20% - Accent1 16 7" xfId="11243" xr:uid="{00000000-0005-0000-0000-0000BA040000}"/>
    <cellStyle name="20% - Accent1 16 7 2" xfId="19038" xr:uid="{00000000-0005-0000-0000-0000BB040000}"/>
    <cellStyle name="20% - Accent1 16 7 2 2" xfId="45032" xr:uid="{00000000-0005-0000-0000-0000BC040000}"/>
    <cellStyle name="20% - Accent1 16 7 3" xfId="37244" xr:uid="{00000000-0005-0000-0000-0000BD040000}"/>
    <cellStyle name="20% - Accent1 16 8" xfId="11743" xr:uid="{00000000-0005-0000-0000-0000BE040000}"/>
    <cellStyle name="20% - Accent1 16 8 2" xfId="19538" xr:uid="{00000000-0005-0000-0000-0000BF040000}"/>
    <cellStyle name="20% - Accent1 16 8 2 2" xfId="45532" xr:uid="{00000000-0005-0000-0000-0000C0040000}"/>
    <cellStyle name="20% - Accent1 16 8 3" xfId="37744" xr:uid="{00000000-0005-0000-0000-0000C1040000}"/>
    <cellStyle name="20% - Accent1 16 9" xfId="6373" xr:uid="{00000000-0005-0000-0000-0000C2040000}"/>
    <cellStyle name="20% - Accent1 16 9 2" xfId="32360" xr:uid="{00000000-0005-0000-0000-0000C3040000}"/>
    <cellStyle name="20% - Accent1 17" xfId="1082" xr:uid="{00000000-0005-0000-0000-0000C4040000}"/>
    <cellStyle name="20% - Accent1 17 10" xfId="14174" xr:uid="{00000000-0005-0000-0000-0000C5040000}"/>
    <cellStyle name="20% - Accent1 17 10 2" xfId="40168" xr:uid="{00000000-0005-0000-0000-0000C6040000}"/>
    <cellStyle name="20% - Accent1 17 11" xfId="21925" xr:uid="{00000000-0005-0000-0000-0000C7040000}"/>
    <cellStyle name="20% - Accent1 17 11 2" xfId="47914" xr:uid="{00000000-0005-0000-0000-0000C8040000}"/>
    <cellStyle name="20% - Accent1 17 12" xfId="27079" xr:uid="{00000000-0005-0000-0000-0000C9040000}"/>
    <cellStyle name="20% - Accent1 17 2" xfId="1360" xr:uid="{00000000-0005-0000-0000-0000CA040000}"/>
    <cellStyle name="20% - Accent1 17 2 10" xfId="22202" xr:uid="{00000000-0005-0000-0000-0000CB040000}"/>
    <cellStyle name="20% - Accent1 17 2 10 2" xfId="48191" xr:uid="{00000000-0005-0000-0000-0000CC040000}"/>
    <cellStyle name="20% - Accent1 17 2 11" xfId="27356" xr:uid="{00000000-0005-0000-0000-0000CD040000}"/>
    <cellStyle name="20% - Accent1 17 2 2" xfId="1918" xr:uid="{00000000-0005-0000-0000-0000CE040000}"/>
    <cellStyle name="20% - Accent1 17 2 2 2" xfId="4604" xr:uid="{00000000-0005-0000-0000-0000CF040000}"/>
    <cellStyle name="20% - Accent1 17 2 2 2 2" xfId="9901" xr:uid="{00000000-0005-0000-0000-0000D0040000}"/>
    <cellStyle name="20% - Accent1 17 2 2 2 2 2" xfId="35902" xr:uid="{00000000-0005-0000-0000-0000D1040000}"/>
    <cellStyle name="20% - Accent1 17 2 2 2 3" xfId="17696" xr:uid="{00000000-0005-0000-0000-0000D2040000}"/>
    <cellStyle name="20% - Accent1 17 2 2 2 3 2" xfId="43690" xr:uid="{00000000-0005-0000-0000-0000D3040000}"/>
    <cellStyle name="20% - Accent1 17 2 2 2 4" xfId="25447" xr:uid="{00000000-0005-0000-0000-0000D4040000}"/>
    <cellStyle name="20% - Accent1 17 2 2 2 4 2" xfId="51436" xr:uid="{00000000-0005-0000-0000-0000D5040000}"/>
    <cellStyle name="20% - Accent1 17 2 2 2 5" xfId="30601" xr:uid="{00000000-0005-0000-0000-0000D6040000}"/>
    <cellStyle name="20% - Accent1 17 2 2 3" xfId="12543" xr:uid="{00000000-0005-0000-0000-0000D7040000}"/>
    <cellStyle name="20% - Accent1 17 2 2 3 2" xfId="20338" xr:uid="{00000000-0005-0000-0000-0000D8040000}"/>
    <cellStyle name="20% - Accent1 17 2 2 3 2 2" xfId="46332" xr:uid="{00000000-0005-0000-0000-0000D9040000}"/>
    <cellStyle name="20% - Accent1 17 2 2 3 3" xfId="38544" xr:uid="{00000000-0005-0000-0000-0000DA040000}"/>
    <cellStyle name="20% - Accent1 17 2 2 4" xfId="7221" xr:uid="{00000000-0005-0000-0000-0000DB040000}"/>
    <cellStyle name="20% - Accent1 17 2 2 4 2" xfId="33213" xr:uid="{00000000-0005-0000-0000-0000DC040000}"/>
    <cellStyle name="20% - Accent1 17 2 2 5" xfId="15007" xr:uid="{00000000-0005-0000-0000-0000DD040000}"/>
    <cellStyle name="20% - Accent1 17 2 2 5 2" xfId="41001" xr:uid="{00000000-0005-0000-0000-0000DE040000}"/>
    <cellStyle name="20% - Accent1 17 2 2 6" xfId="22758" xr:uid="{00000000-0005-0000-0000-0000DF040000}"/>
    <cellStyle name="20% - Accent1 17 2 2 6 2" xfId="48747" xr:uid="{00000000-0005-0000-0000-0000E0040000}"/>
    <cellStyle name="20% - Accent1 17 2 2 7" xfId="27912" xr:uid="{00000000-0005-0000-0000-0000E1040000}"/>
    <cellStyle name="20% - Accent1 17 2 3" xfId="2474" xr:uid="{00000000-0005-0000-0000-0000E2040000}"/>
    <cellStyle name="20% - Accent1 17 2 3 2" xfId="5160" xr:uid="{00000000-0005-0000-0000-0000E3040000}"/>
    <cellStyle name="20% - Accent1 17 2 3 2 2" xfId="10457" xr:uid="{00000000-0005-0000-0000-0000E4040000}"/>
    <cellStyle name="20% - Accent1 17 2 3 2 2 2" xfId="36458" xr:uid="{00000000-0005-0000-0000-0000E5040000}"/>
    <cellStyle name="20% - Accent1 17 2 3 2 3" xfId="18252" xr:uid="{00000000-0005-0000-0000-0000E6040000}"/>
    <cellStyle name="20% - Accent1 17 2 3 2 3 2" xfId="44246" xr:uid="{00000000-0005-0000-0000-0000E7040000}"/>
    <cellStyle name="20% - Accent1 17 2 3 2 4" xfId="26003" xr:uid="{00000000-0005-0000-0000-0000E8040000}"/>
    <cellStyle name="20% - Accent1 17 2 3 2 4 2" xfId="51992" xr:uid="{00000000-0005-0000-0000-0000E9040000}"/>
    <cellStyle name="20% - Accent1 17 2 3 2 5" xfId="31157" xr:uid="{00000000-0005-0000-0000-0000EA040000}"/>
    <cellStyle name="20% - Accent1 17 2 3 3" xfId="13078" xr:uid="{00000000-0005-0000-0000-0000EB040000}"/>
    <cellStyle name="20% - Accent1 17 2 3 3 2" xfId="20873" xr:uid="{00000000-0005-0000-0000-0000EC040000}"/>
    <cellStyle name="20% - Accent1 17 2 3 3 2 2" xfId="46867" xr:uid="{00000000-0005-0000-0000-0000ED040000}"/>
    <cellStyle name="20% - Accent1 17 2 3 3 3" xfId="39079" xr:uid="{00000000-0005-0000-0000-0000EE040000}"/>
    <cellStyle name="20% - Accent1 17 2 3 4" xfId="7773" xr:uid="{00000000-0005-0000-0000-0000EF040000}"/>
    <cellStyle name="20% - Accent1 17 2 3 4 2" xfId="33769" xr:uid="{00000000-0005-0000-0000-0000F0040000}"/>
    <cellStyle name="20% - Accent1 17 2 3 5" xfId="15563" xr:uid="{00000000-0005-0000-0000-0000F1040000}"/>
    <cellStyle name="20% - Accent1 17 2 3 5 2" xfId="41557" xr:uid="{00000000-0005-0000-0000-0000F2040000}"/>
    <cellStyle name="20% - Accent1 17 2 3 6" xfId="23314" xr:uid="{00000000-0005-0000-0000-0000F3040000}"/>
    <cellStyle name="20% - Accent1 17 2 3 6 2" xfId="49303" xr:uid="{00000000-0005-0000-0000-0000F4040000}"/>
    <cellStyle name="20% - Accent1 17 2 3 7" xfId="28468" xr:uid="{00000000-0005-0000-0000-0000F5040000}"/>
    <cellStyle name="20% - Accent1 17 2 4" xfId="3030" xr:uid="{00000000-0005-0000-0000-0000F6040000}"/>
    <cellStyle name="20% - Accent1 17 2 4 2" xfId="5716" xr:uid="{00000000-0005-0000-0000-0000F7040000}"/>
    <cellStyle name="20% - Accent1 17 2 4 2 2" xfId="11013" xr:uid="{00000000-0005-0000-0000-0000F8040000}"/>
    <cellStyle name="20% - Accent1 17 2 4 2 2 2" xfId="37014" xr:uid="{00000000-0005-0000-0000-0000F9040000}"/>
    <cellStyle name="20% - Accent1 17 2 4 2 3" xfId="18808" xr:uid="{00000000-0005-0000-0000-0000FA040000}"/>
    <cellStyle name="20% - Accent1 17 2 4 2 3 2" xfId="44802" xr:uid="{00000000-0005-0000-0000-0000FB040000}"/>
    <cellStyle name="20% - Accent1 17 2 4 2 4" xfId="26559" xr:uid="{00000000-0005-0000-0000-0000FC040000}"/>
    <cellStyle name="20% - Accent1 17 2 4 2 4 2" xfId="52548" xr:uid="{00000000-0005-0000-0000-0000FD040000}"/>
    <cellStyle name="20% - Accent1 17 2 4 2 5" xfId="31713" xr:uid="{00000000-0005-0000-0000-0000FE040000}"/>
    <cellStyle name="20% - Accent1 17 2 4 3" xfId="13617" xr:uid="{00000000-0005-0000-0000-0000FF040000}"/>
    <cellStyle name="20% - Accent1 17 2 4 3 2" xfId="21412" xr:uid="{00000000-0005-0000-0000-000000050000}"/>
    <cellStyle name="20% - Accent1 17 2 4 3 2 2" xfId="47406" xr:uid="{00000000-0005-0000-0000-000001050000}"/>
    <cellStyle name="20% - Accent1 17 2 4 3 3" xfId="39618" xr:uid="{00000000-0005-0000-0000-000002050000}"/>
    <cellStyle name="20% - Accent1 17 2 4 4" xfId="8329" xr:uid="{00000000-0005-0000-0000-000003050000}"/>
    <cellStyle name="20% - Accent1 17 2 4 4 2" xfId="34325" xr:uid="{00000000-0005-0000-0000-000004050000}"/>
    <cellStyle name="20% - Accent1 17 2 4 5" xfId="16119" xr:uid="{00000000-0005-0000-0000-000005050000}"/>
    <cellStyle name="20% - Accent1 17 2 4 5 2" xfId="42113" xr:uid="{00000000-0005-0000-0000-000006050000}"/>
    <cellStyle name="20% - Accent1 17 2 4 6" xfId="23870" xr:uid="{00000000-0005-0000-0000-000007050000}"/>
    <cellStyle name="20% - Accent1 17 2 4 6 2" xfId="49859" xr:uid="{00000000-0005-0000-0000-000008050000}"/>
    <cellStyle name="20% - Accent1 17 2 4 7" xfId="29024" xr:uid="{00000000-0005-0000-0000-000009050000}"/>
    <cellStyle name="20% - Accent1 17 2 5" xfId="4048" xr:uid="{00000000-0005-0000-0000-00000A050000}"/>
    <cellStyle name="20% - Accent1 17 2 5 2" xfId="9346" xr:uid="{00000000-0005-0000-0000-00000B050000}"/>
    <cellStyle name="20% - Accent1 17 2 5 2 2" xfId="35346" xr:uid="{00000000-0005-0000-0000-00000C050000}"/>
    <cellStyle name="20% - Accent1 17 2 5 3" xfId="17140" xr:uid="{00000000-0005-0000-0000-00000D050000}"/>
    <cellStyle name="20% - Accent1 17 2 5 3 2" xfId="43134" xr:uid="{00000000-0005-0000-0000-00000E050000}"/>
    <cellStyle name="20% - Accent1 17 2 5 4" xfId="24891" xr:uid="{00000000-0005-0000-0000-00000F050000}"/>
    <cellStyle name="20% - Accent1 17 2 5 4 2" xfId="50880" xr:uid="{00000000-0005-0000-0000-000010050000}"/>
    <cellStyle name="20% - Accent1 17 2 5 5" xfId="30045" xr:uid="{00000000-0005-0000-0000-000011050000}"/>
    <cellStyle name="20% - Accent1 17 2 6" xfId="11518" xr:uid="{00000000-0005-0000-0000-000012050000}"/>
    <cellStyle name="20% - Accent1 17 2 6 2" xfId="19313" xr:uid="{00000000-0005-0000-0000-000013050000}"/>
    <cellStyle name="20% - Accent1 17 2 6 2 2" xfId="45307" xr:uid="{00000000-0005-0000-0000-000014050000}"/>
    <cellStyle name="20% - Accent1 17 2 6 3" xfId="37519" xr:uid="{00000000-0005-0000-0000-000015050000}"/>
    <cellStyle name="20% - Accent1 17 2 7" xfId="12024" xr:uid="{00000000-0005-0000-0000-000016050000}"/>
    <cellStyle name="20% - Accent1 17 2 7 2" xfId="19819" xr:uid="{00000000-0005-0000-0000-000017050000}"/>
    <cellStyle name="20% - Accent1 17 2 7 2 2" xfId="45813" xr:uid="{00000000-0005-0000-0000-000018050000}"/>
    <cellStyle name="20% - Accent1 17 2 7 3" xfId="38025" xr:uid="{00000000-0005-0000-0000-000019050000}"/>
    <cellStyle name="20% - Accent1 17 2 8" xfId="6670" xr:uid="{00000000-0005-0000-0000-00001A050000}"/>
    <cellStyle name="20% - Accent1 17 2 8 2" xfId="32657" xr:uid="{00000000-0005-0000-0000-00001B050000}"/>
    <cellStyle name="20% - Accent1 17 2 9" xfId="14451" xr:uid="{00000000-0005-0000-0000-00001C050000}"/>
    <cellStyle name="20% - Accent1 17 2 9 2" xfId="40445" xr:uid="{00000000-0005-0000-0000-00001D050000}"/>
    <cellStyle name="20% - Accent1 17 3" xfId="1641" xr:uid="{00000000-0005-0000-0000-00001E050000}"/>
    <cellStyle name="20% - Accent1 17 3 2" xfId="4327" xr:uid="{00000000-0005-0000-0000-00001F050000}"/>
    <cellStyle name="20% - Accent1 17 3 2 2" xfId="9624" xr:uid="{00000000-0005-0000-0000-000020050000}"/>
    <cellStyle name="20% - Accent1 17 3 2 2 2" xfId="35625" xr:uid="{00000000-0005-0000-0000-000021050000}"/>
    <cellStyle name="20% - Accent1 17 3 2 3" xfId="17419" xr:uid="{00000000-0005-0000-0000-000022050000}"/>
    <cellStyle name="20% - Accent1 17 3 2 3 2" xfId="43413" xr:uid="{00000000-0005-0000-0000-000023050000}"/>
    <cellStyle name="20% - Accent1 17 3 2 4" xfId="25170" xr:uid="{00000000-0005-0000-0000-000024050000}"/>
    <cellStyle name="20% - Accent1 17 3 2 4 2" xfId="51159" xr:uid="{00000000-0005-0000-0000-000025050000}"/>
    <cellStyle name="20% - Accent1 17 3 2 5" xfId="30324" xr:uid="{00000000-0005-0000-0000-000026050000}"/>
    <cellStyle name="20% - Accent1 17 3 3" xfId="12284" xr:uid="{00000000-0005-0000-0000-000027050000}"/>
    <cellStyle name="20% - Accent1 17 3 3 2" xfId="20079" xr:uid="{00000000-0005-0000-0000-000028050000}"/>
    <cellStyle name="20% - Accent1 17 3 3 2 2" xfId="46073" xr:uid="{00000000-0005-0000-0000-000029050000}"/>
    <cellStyle name="20% - Accent1 17 3 3 3" xfId="38285" xr:uid="{00000000-0005-0000-0000-00002A050000}"/>
    <cellStyle name="20% - Accent1 17 3 4" xfId="6946" xr:uid="{00000000-0005-0000-0000-00002B050000}"/>
    <cellStyle name="20% - Accent1 17 3 4 2" xfId="32936" xr:uid="{00000000-0005-0000-0000-00002C050000}"/>
    <cellStyle name="20% - Accent1 17 3 5" xfId="14730" xr:uid="{00000000-0005-0000-0000-00002D050000}"/>
    <cellStyle name="20% - Accent1 17 3 5 2" xfId="40724" xr:uid="{00000000-0005-0000-0000-00002E050000}"/>
    <cellStyle name="20% - Accent1 17 3 6" xfId="22481" xr:uid="{00000000-0005-0000-0000-00002F050000}"/>
    <cellStyle name="20% - Accent1 17 3 6 2" xfId="48470" xr:uid="{00000000-0005-0000-0000-000030050000}"/>
    <cellStyle name="20% - Accent1 17 3 7" xfId="27635" xr:uid="{00000000-0005-0000-0000-000031050000}"/>
    <cellStyle name="20% - Accent1 17 4" xfId="2197" xr:uid="{00000000-0005-0000-0000-000032050000}"/>
    <cellStyle name="20% - Accent1 17 4 2" xfId="4883" xr:uid="{00000000-0005-0000-0000-000033050000}"/>
    <cellStyle name="20% - Accent1 17 4 2 2" xfId="10180" xr:uid="{00000000-0005-0000-0000-000034050000}"/>
    <cellStyle name="20% - Accent1 17 4 2 2 2" xfId="36181" xr:uid="{00000000-0005-0000-0000-000035050000}"/>
    <cellStyle name="20% - Accent1 17 4 2 3" xfId="17975" xr:uid="{00000000-0005-0000-0000-000036050000}"/>
    <cellStyle name="20% - Accent1 17 4 2 3 2" xfId="43969" xr:uid="{00000000-0005-0000-0000-000037050000}"/>
    <cellStyle name="20% - Accent1 17 4 2 4" xfId="25726" xr:uid="{00000000-0005-0000-0000-000038050000}"/>
    <cellStyle name="20% - Accent1 17 4 2 4 2" xfId="51715" xr:uid="{00000000-0005-0000-0000-000039050000}"/>
    <cellStyle name="20% - Accent1 17 4 2 5" xfId="30880" xr:uid="{00000000-0005-0000-0000-00003A050000}"/>
    <cellStyle name="20% - Accent1 17 4 3" xfId="12803" xr:uid="{00000000-0005-0000-0000-00003B050000}"/>
    <cellStyle name="20% - Accent1 17 4 3 2" xfId="20598" xr:uid="{00000000-0005-0000-0000-00003C050000}"/>
    <cellStyle name="20% - Accent1 17 4 3 2 2" xfId="46592" xr:uid="{00000000-0005-0000-0000-00003D050000}"/>
    <cellStyle name="20% - Accent1 17 4 3 3" xfId="38804" xr:uid="{00000000-0005-0000-0000-00003E050000}"/>
    <cellStyle name="20% - Accent1 17 4 4" xfId="7498" xr:uid="{00000000-0005-0000-0000-00003F050000}"/>
    <cellStyle name="20% - Accent1 17 4 4 2" xfId="33492" xr:uid="{00000000-0005-0000-0000-000040050000}"/>
    <cellStyle name="20% - Accent1 17 4 5" xfId="15286" xr:uid="{00000000-0005-0000-0000-000041050000}"/>
    <cellStyle name="20% - Accent1 17 4 5 2" xfId="41280" xr:uid="{00000000-0005-0000-0000-000042050000}"/>
    <cellStyle name="20% - Accent1 17 4 6" xfId="23037" xr:uid="{00000000-0005-0000-0000-000043050000}"/>
    <cellStyle name="20% - Accent1 17 4 6 2" xfId="49026" xr:uid="{00000000-0005-0000-0000-000044050000}"/>
    <cellStyle name="20% - Accent1 17 4 7" xfId="28191" xr:uid="{00000000-0005-0000-0000-000045050000}"/>
    <cellStyle name="20% - Accent1 17 5" xfId="2753" xr:uid="{00000000-0005-0000-0000-000046050000}"/>
    <cellStyle name="20% - Accent1 17 5 2" xfId="5439" xr:uid="{00000000-0005-0000-0000-000047050000}"/>
    <cellStyle name="20% - Accent1 17 5 2 2" xfId="10736" xr:uid="{00000000-0005-0000-0000-000048050000}"/>
    <cellStyle name="20% - Accent1 17 5 2 2 2" xfId="36737" xr:uid="{00000000-0005-0000-0000-000049050000}"/>
    <cellStyle name="20% - Accent1 17 5 2 3" xfId="18531" xr:uid="{00000000-0005-0000-0000-00004A050000}"/>
    <cellStyle name="20% - Accent1 17 5 2 3 2" xfId="44525" xr:uid="{00000000-0005-0000-0000-00004B050000}"/>
    <cellStyle name="20% - Accent1 17 5 2 4" xfId="26282" xr:uid="{00000000-0005-0000-0000-00004C050000}"/>
    <cellStyle name="20% - Accent1 17 5 2 4 2" xfId="52271" xr:uid="{00000000-0005-0000-0000-00004D050000}"/>
    <cellStyle name="20% - Accent1 17 5 2 5" xfId="31436" xr:uid="{00000000-0005-0000-0000-00004E050000}"/>
    <cellStyle name="20% - Accent1 17 5 3" xfId="13340" xr:uid="{00000000-0005-0000-0000-00004F050000}"/>
    <cellStyle name="20% - Accent1 17 5 3 2" xfId="21135" xr:uid="{00000000-0005-0000-0000-000050050000}"/>
    <cellStyle name="20% - Accent1 17 5 3 2 2" xfId="47129" xr:uid="{00000000-0005-0000-0000-000051050000}"/>
    <cellStyle name="20% - Accent1 17 5 3 3" xfId="39341" xr:uid="{00000000-0005-0000-0000-000052050000}"/>
    <cellStyle name="20% - Accent1 17 5 4" xfId="8052" xr:uid="{00000000-0005-0000-0000-000053050000}"/>
    <cellStyle name="20% - Accent1 17 5 4 2" xfId="34048" xr:uid="{00000000-0005-0000-0000-000054050000}"/>
    <cellStyle name="20% - Accent1 17 5 5" xfId="15842" xr:uid="{00000000-0005-0000-0000-000055050000}"/>
    <cellStyle name="20% - Accent1 17 5 5 2" xfId="41836" xr:uid="{00000000-0005-0000-0000-000056050000}"/>
    <cellStyle name="20% - Accent1 17 5 6" xfId="23593" xr:uid="{00000000-0005-0000-0000-000057050000}"/>
    <cellStyle name="20% - Accent1 17 5 6 2" xfId="49582" xr:uid="{00000000-0005-0000-0000-000058050000}"/>
    <cellStyle name="20% - Accent1 17 5 7" xfId="28747" xr:uid="{00000000-0005-0000-0000-000059050000}"/>
    <cellStyle name="20% - Accent1 17 6" xfId="3771" xr:uid="{00000000-0005-0000-0000-00005A050000}"/>
    <cellStyle name="20% - Accent1 17 6 2" xfId="9069" xr:uid="{00000000-0005-0000-0000-00005B050000}"/>
    <cellStyle name="20% - Accent1 17 6 2 2" xfId="35069" xr:uid="{00000000-0005-0000-0000-00005C050000}"/>
    <cellStyle name="20% - Accent1 17 6 3" xfId="16863" xr:uid="{00000000-0005-0000-0000-00005D050000}"/>
    <cellStyle name="20% - Accent1 17 6 3 2" xfId="42857" xr:uid="{00000000-0005-0000-0000-00005E050000}"/>
    <cellStyle name="20% - Accent1 17 6 4" xfId="24614" xr:uid="{00000000-0005-0000-0000-00005F050000}"/>
    <cellStyle name="20% - Accent1 17 6 4 2" xfId="50603" xr:uid="{00000000-0005-0000-0000-000060050000}"/>
    <cellStyle name="20% - Accent1 17 6 5" xfId="29768" xr:uid="{00000000-0005-0000-0000-000061050000}"/>
    <cellStyle name="20% - Accent1 17 7" xfId="11263" xr:uid="{00000000-0005-0000-0000-000062050000}"/>
    <cellStyle name="20% - Accent1 17 7 2" xfId="19058" xr:uid="{00000000-0005-0000-0000-000063050000}"/>
    <cellStyle name="20% - Accent1 17 7 2 2" xfId="45052" xr:uid="{00000000-0005-0000-0000-000064050000}"/>
    <cellStyle name="20% - Accent1 17 7 3" xfId="37264" xr:uid="{00000000-0005-0000-0000-000065050000}"/>
    <cellStyle name="20% - Accent1 17 8" xfId="11763" xr:uid="{00000000-0005-0000-0000-000066050000}"/>
    <cellStyle name="20% - Accent1 17 8 2" xfId="19558" xr:uid="{00000000-0005-0000-0000-000067050000}"/>
    <cellStyle name="20% - Accent1 17 8 2 2" xfId="45552" xr:uid="{00000000-0005-0000-0000-000068050000}"/>
    <cellStyle name="20% - Accent1 17 8 3" xfId="37764" xr:uid="{00000000-0005-0000-0000-000069050000}"/>
    <cellStyle name="20% - Accent1 17 9" xfId="6393" xr:uid="{00000000-0005-0000-0000-00006A050000}"/>
    <cellStyle name="20% - Accent1 17 9 2" xfId="32380" xr:uid="{00000000-0005-0000-0000-00006B050000}"/>
    <cellStyle name="20% - Accent1 18" xfId="1088" xr:uid="{00000000-0005-0000-0000-00006C050000}"/>
    <cellStyle name="20% - Accent1 18 10" xfId="14180" xr:uid="{00000000-0005-0000-0000-00006D050000}"/>
    <cellStyle name="20% - Accent1 18 10 2" xfId="40174" xr:uid="{00000000-0005-0000-0000-00006E050000}"/>
    <cellStyle name="20% - Accent1 18 11" xfId="21931" xr:uid="{00000000-0005-0000-0000-00006F050000}"/>
    <cellStyle name="20% - Accent1 18 11 2" xfId="47920" xr:uid="{00000000-0005-0000-0000-000070050000}"/>
    <cellStyle name="20% - Accent1 18 12" xfId="27085" xr:uid="{00000000-0005-0000-0000-000071050000}"/>
    <cellStyle name="20% - Accent1 18 2" xfId="1366" xr:uid="{00000000-0005-0000-0000-000072050000}"/>
    <cellStyle name="20% - Accent1 18 2 10" xfId="22208" xr:uid="{00000000-0005-0000-0000-000073050000}"/>
    <cellStyle name="20% - Accent1 18 2 10 2" xfId="48197" xr:uid="{00000000-0005-0000-0000-000074050000}"/>
    <cellStyle name="20% - Accent1 18 2 11" xfId="27362" xr:uid="{00000000-0005-0000-0000-000075050000}"/>
    <cellStyle name="20% - Accent1 18 2 2" xfId="1924" xr:uid="{00000000-0005-0000-0000-000076050000}"/>
    <cellStyle name="20% - Accent1 18 2 2 2" xfId="4610" xr:uid="{00000000-0005-0000-0000-000077050000}"/>
    <cellStyle name="20% - Accent1 18 2 2 2 2" xfId="9907" xr:uid="{00000000-0005-0000-0000-000078050000}"/>
    <cellStyle name="20% - Accent1 18 2 2 2 2 2" xfId="35908" xr:uid="{00000000-0005-0000-0000-000079050000}"/>
    <cellStyle name="20% - Accent1 18 2 2 2 3" xfId="17702" xr:uid="{00000000-0005-0000-0000-00007A050000}"/>
    <cellStyle name="20% - Accent1 18 2 2 2 3 2" xfId="43696" xr:uid="{00000000-0005-0000-0000-00007B050000}"/>
    <cellStyle name="20% - Accent1 18 2 2 2 4" xfId="25453" xr:uid="{00000000-0005-0000-0000-00007C050000}"/>
    <cellStyle name="20% - Accent1 18 2 2 2 4 2" xfId="51442" xr:uid="{00000000-0005-0000-0000-00007D050000}"/>
    <cellStyle name="20% - Accent1 18 2 2 2 5" xfId="30607" xr:uid="{00000000-0005-0000-0000-00007E050000}"/>
    <cellStyle name="20% - Accent1 18 2 2 3" xfId="12549" xr:uid="{00000000-0005-0000-0000-00007F050000}"/>
    <cellStyle name="20% - Accent1 18 2 2 3 2" xfId="20344" xr:uid="{00000000-0005-0000-0000-000080050000}"/>
    <cellStyle name="20% - Accent1 18 2 2 3 2 2" xfId="46338" xr:uid="{00000000-0005-0000-0000-000081050000}"/>
    <cellStyle name="20% - Accent1 18 2 2 3 3" xfId="38550" xr:uid="{00000000-0005-0000-0000-000082050000}"/>
    <cellStyle name="20% - Accent1 18 2 2 4" xfId="7227" xr:uid="{00000000-0005-0000-0000-000083050000}"/>
    <cellStyle name="20% - Accent1 18 2 2 4 2" xfId="33219" xr:uid="{00000000-0005-0000-0000-000084050000}"/>
    <cellStyle name="20% - Accent1 18 2 2 5" xfId="15013" xr:uid="{00000000-0005-0000-0000-000085050000}"/>
    <cellStyle name="20% - Accent1 18 2 2 5 2" xfId="41007" xr:uid="{00000000-0005-0000-0000-000086050000}"/>
    <cellStyle name="20% - Accent1 18 2 2 6" xfId="22764" xr:uid="{00000000-0005-0000-0000-000087050000}"/>
    <cellStyle name="20% - Accent1 18 2 2 6 2" xfId="48753" xr:uid="{00000000-0005-0000-0000-000088050000}"/>
    <cellStyle name="20% - Accent1 18 2 2 7" xfId="27918" xr:uid="{00000000-0005-0000-0000-000089050000}"/>
    <cellStyle name="20% - Accent1 18 2 3" xfId="2480" xr:uid="{00000000-0005-0000-0000-00008A050000}"/>
    <cellStyle name="20% - Accent1 18 2 3 2" xfId="5166" xr:uid="{00000000-0005-0000-0000-00008B050000}"/>
    <cellStyle name="20% - Accent1 18 2 3 2 2" xfId="10463" xr:uid="{00000000-0005-0000-0000-00008C050000}"/>
    <cellStyle name="20% - Accent1 18 2 3 2 2 2" xfId="36464" xr:uid="{00000000-0005-0000-0000-00008D050000}"/>
    <cellStyle name="20% - Accent1 18 2 3 2 3" xfId="18258" xr:uid="{00000000-0005-0000-0000-00008E050000}"/>
    <cellStyle name="20% - Accent1 18 2 3 2 3 2" xfId="44252" xr:uid="{00000000-0005-0000-0000-00008F050000}"/>
    <cellStyle name="20% - Accent1 18 2 3 2 4" xfId="26009" xr:uid="{00000000-0005-0000-0000-000090050000}"/>
    <cellStyle name="20% - Accent1 18 2 3 2 4 2" xfId="51998" xr:uid="{00000000-0005-0000-0000-000091050000}"/>
    <cellStyle name="20% - Accent1 18 2 3 2 5" xfId="31163" xr:uid="{00000000-0005-0000-0000-000092050000}"/>
    <cellStyle name="20% - Accent1 18 2 3 3" xfId="13084" xr:uid="{00000000-0005-0000-0000-000093050000}"/>
    <cellStyle name="20% - Accent1 18 2 3 3 2" xfId="20879" xr:uid="{00000000-0005-0000-0000-000094050000}"/>
    <cellStyle name="20% - Accent1 18 2 3 3 2 2" xfId="46873" xr:uid="{00000000-0005-0000-0000-000095050000}"/>
    <cellStyle name="20% - Accent1 18 2 3 3 3" xfId="39085" xr:uid="{00000000-0005-0000-0000-000096050000}"/>
    <cellStyle name="20% - Accent1 18 2 3 4" xfId="7779" xr:uid="{00000000-0005-0000-0000-000097050000}"/>
    <cellStyle name="20% - Accent1 18 2 3 4 2" xfId="33775" xr:uid="{00000000-0005-0000-0000-000098050000}"/>
    <cellStyle name="20% - Accent1 18 2 3 5" xfId="15569" xr:uid="{00000000-0005-0000-0000-000099050000}"/>
    <cellStyle name="20% - Accent1 18 2 3 5 2" xfId="41563" xr:uid="{00000000-0005-0000-0000-00009A050000}"/>
    <cellStyle name="20% - Accent1 18 2 3 6" xfId="23320" xr:uid="{00000000-0005-0000-0000-00009B050000}"/>
    <cellStyle name="20% - Accent1 18 2 3 6 2" xfId="49309" xr:uid="{00000000-0005-0000-0000-00009C050000}"/>
    <cellStyle name="20% - Accent1 18 2 3 7" xfId="28474" xr:uid="{00000000-0005-0000-0000-00009D050000}"/>
    <cellStyle name="20% - Accent1 18 2 4" xfId="3036" xr:uid="{00000000-0005-0000-0000-00009E050000}"/>
    <cellStyle name="20% - Accent1 18 2 4 2" xfId="5722" xr:uid="{00000000-0005-0000-0000-00009F050000}"/>
    <cellStyle name="20% - Accent1 18 2 4 2 2" xfId="11019" xr:uid="{00000000-0005-0000-0000-0000A0050000}"/>
    <cellStyle name="20% - Accent1 18 2 4 2 2 2" xfId="37020" xr:uid="{00000000-0005-0000-0000-0000A1050000}"/>
    <cellStyle name="20% - Accent1 18 2 4 2 3" xfId="18814" xr:uid="{00000000-0005-0000-0000-0000A2050000}"/>
    <cellStyle name="20% - Accent1 18 2 4 2 3 2" xfId="44808" xr:uid="{00000000-0005-0000-0000-0000A3050000}"/>
    <cellStyle name="20% - Accent1 18 2 4 2 4" xfId="26565" xr:uid="{00000000-0005-0000-0000-0000A4050000}"/>
    <cellStyle name="20% - Accent1 18 2 4 2 4 2" xfId="52554" xr:uid="{00000000-0005-0000-0000-0000A5050000}"/>
    <cellStyle name="20% - Accent1 18 2 4 2 5" xfId="31719" xr:uid="{00000000-0005-0000-0000-0000A6050000}"/>
    <cellStyle name="20% - Accent1 18 2 4 3" xfId="13623" xr:uid="{00000000-0005-0000-0000-0000A7050000}"/>
    <cellStyle name="20% - Accent1 18 2 4 3 2" xfId="21418" xr:uid="{00000000-0005-0000-0000-0000A8050000}"/>
    <cellStyle name="20% - Accent1 18 2 4 3 2 2" xfId="47412" xr:uid="{00000000-0005-0000-0000-0000A9050000}"/>
    <cellStyle name="20% - Accent1 18 2 4 3 3" xfId="39624" xr:uid="{00000000-0005-0000-0000-0000AA050000}"/>
    <cellStyle name="20% - Accent1 18 2 4 4" xfId="8335" xr:uid="{00000000-0005-0000-0000-0000AB050000}"/>
    <cellStyle name="20% - Accent1 18 2 4 4 2" xfId="34331" xr:uid="{00000000-0005-0000-0000-0000AC050000}"/>
    <cellStyle name="20% - Accent1 18 2 4 5" xfId="16125" xr:uid="{00000000-0005-0000-0000-0000AD050000}"/>
    <cellStyle name="20% - Accent1 18 2 4 5 2" xfId="42119" xr:uid="{00000000-0005-0000-0000-0000AE050000}"/>
    <cellStyle name="20% - Accent1 18 2 4 6" xfId="23876" xr:uid="{00000000-0005-0000-0000-0000AF050000}"/>
    <cellStyle name="20% - Accent1 18 2 4 6 2" xfId="49865" xr:uid="{00000000-0005-0000-0000-0000B0050000}"/>
    <cellStyle name="20% - Accent1 18 2 4 7" xfId="29030" xr:uid="{00000000-0005-0000-0000-0000B1050000}"/>
    <cellStyle name="20% - Accent1 18 2 5" xfId="4054" xr:uid="{00000000-0005-0000-0000-0000B2050000}"/>
    <cellStyle name="20% - Accent1 18 2 5 2" xfId="9352" xr:uid="{00000000-0005-0000-0000-0000B3050000}"/>
    <cellStyle name="20% - Accent1 18 2 5 2 2" xfId="35352" xr:uid="{00000000-0005-0000-0000-0000B4050000}"/>
    <cellStyle name="20% - Accent1 18 2 5 3" xfId="17146" xr:uid="{00000000-0005-0000-0000-0000B5050000}"/>
    <cellStyle name="20% - Accent1 18 2 5 3 2" xfId="43140" xr:uid="{00000000-0005-0000-0000-0000B6050000}"/>
    <cellStyle name="20% - Accent1 18 2 5 4" xfId="24897" xr:uid="{00000000-0005-0000-0000-0000B7050000}"/>
    <cellStyle name="20% - Accent1 18 2 5 4 2" xfId="50886" xr:uid="{00000000-0005-0000-0000-0000B8050000}"/>
    <cellStyle name="20% - Accent1 18 2 5 5" xfId="30051" xr:uid="{00000000-0005-0000-0000-0000B9050000}"/>
    <cellStyle name="20% - Accent1 18 2 6" xfId="11524" xr:uid="{00000000-0005-0000-0000-0000BA050000}"/>
    <cellStyle name="20% - Accent1 18 2 6 2" xfId="19319" xr:uid="{00000000-0005-0000-0000-0000BB050000}"/>
    <cellStyle name="20% - Accent1 18 2 6 2 2" xfId="45313" xr:uid="{00000000-0005-0000-0000-0000BC050000}"/>
    <cellStyle name="20% - Accent1 18 2 6 3" xfId="37525" xr:uid="{00000000-0005-0000-0000-0000BD050000}"/>
    <cellStyle name="20% - Accent1 18 2 7" xfId="12030" xr:uid="{00000000-0005-0000-0000-0000BE050000}"/>
    <cellStyle name="20% - Accent1 18 2 7 2" xfId="19825" xr:uid="{00000000-0005-0000-0000-0000BF050000}"/>
    <cellStyle name="20% - Accent1 18 2 7 2 2" xfId="45819" xr:uid="{00000000-0005-0000-0000-0000C0050000}"/>
    <cellStyle name="20% - Accent1 18 2 7 3" xfId="38031" xr:uid="{00000000-0005-0000-0000-0000C1050000}"/>
    <cellStyle name="20% - Accent1 18 2 8" xfId="6676" xr:uid="{00000000-0005-0000-0000-0000C2050000}"/>
    <cellStyle name="20% - Accent1 18 2 8 2" xfId="32663" xr:uid="{00000000-0005-0000-0000-0000C3050000}"/>
    <cellStyle name="20% - Accent1 18 2 9" xfId="14457" xr:uid="{00000000-0005-0000-0000-0000C4050000}"/>
    <cellStyle name="20% - Accent1 18 2 9 2" xfId="40451" xr:uid="{00000000-0005-0000-0000-0000C5050000}"/>
    <cellStyle name="20% - Accent1 18 3" xfId="1647" xr:uid="{00000000-0005-0000-0000-0000C6050000}"/>
    <cellStyle name="20% - Accent1 18 3 2" xfId="4333" xr:uid="{00000000-0005-0000-0000-0000C7050000}"/>
    <cellStyle name="20% - Accent1 18 3 2 2" xfId="9630" xr:uid="{00000000-0005-0000-0000-0000C8050000}"/>
    <cellStyle name="20% - Accent1 18 3 2 2 2" xfId="35631" xr:uid="{00000000-0005-0000-0000-0000C9050000}"/>
    <cellStyle name="20% - Accent1 18 3 2 3" xfId="17425" xr:uid="{00000000-0005-0000-0000-0000CA050000}"/>
    <cellStyle name="20% - Accent1 18 3 2 3 2" xfId="43419" xr:uid="{00000000-0005-0000-0000-0000CB050000}"/>
    <cellStyle name="20% - Accent1 18 3 2 4" xfId="25176" xr:uid="{00000000-0005-0000-0000-0000CC050000}"/>
    <cellStyle name="20% - Accent1 18 3 2 4 2" xfId="51165" xr:uid="{00000000-0005-0000-0000-0000CD050000}"/>
    <cellStyle name="20% - Accent1 18 3 2 5" xfId="30330" xr:uid="{00000000-0005-0000-0000-0000CE050000}"/>
    <cellStyle name="20% - Accent1 18 3 3" xfId="12290" xr:uid="{00000000-0005-0000-0000-0000CF050000}"/>
    <cellStyle name="20% - Accent1 18 3 3 2" xfId="20085" xr:uid="{00000000-0005-0000-0000-0000D0050000}"/>
    <cellStyle name="20% - Accent1 18 3 3 2 2" xfId="46079" xr:uid="{00000000-0005-0000-0000-0000D1050000}"/>
    <cellStyle name="20% - Accent1 18 3 3 3" xfId="38291" xr:uid="{00000000-0005-0000-0000-0000D2050000}"/>
    <cellStyle name="20% - Accent1 18 3 4" xfId="6952" xr:uid="{00000000-0005-0000-0000-0000D3050000}"/>
    <cellStyle name="20% - Accent1 18 3 4 2" xfId="32942" xr:uid="{00000000-0005-0000-0000-0000D4050000}"/>
    <cellStyle name="20% - Accent1 18 3 5" xfId="14736" xr:uid="{00000000-0005-0000-0000-0000D5050000}"/>
    <cellStyle name="20% - Accent1 18 3 5 2" xfId="40730" xr:uid="{00000000-0005-0000-0000-0000D6050000}"/>
    <cellStyle name="20% - Accent1 18 3 6" xfId="22487" xr:uid="{00000000-0005-0000-0000-0000D7050000}"/>
    <cellStyle name="20% - Accent1 18 3 6 2" xfId="48476" xr:uid="{00000000-0005-0000-0000-0000D8050000}"/>
    <cellStyle name="20% - Accent1 18 3 7" xfId="27641" xr:uid="{00000000-0005-0000-0000-0000D9050000}"/>
    <cellStyle name="20% - Accent1 18 4" xfId="2203" xr:uid="{00000000-0005-0000-0000-0000DA050000}"/>
    <cellStyle name="20% - Accent1 18 4 2" xfId="4889" xr:uid="{00000000-0005-0000-0000-0000DB050000}"/>
    <cellStyle name="20% - Accent1 18 4 2 2" xfId="10186" xr:uid="{00000000-0005-0000-0000-0000DC050000}"/>
    <cellStyle name="20% - Accent1 18 4 2 2 2" xfId="36187" xr:uid="{00000000-0005-0000-0000-0000DD050000}"/>
    <cellStyle name="20% - Accent1 18 4 2 3" xfId="17981" xr:uid="{00000000-0005-0000-0000-0000DE050000}"/>
    <cellStyle name="20% - Accent1 18 4 2 3 2" xfId="43975" xr:uid="{00000000-0005-0000-0000-0000DF050000}"/>
    <cellStyle name="20% - Accent1 18 4 2 4" xfId="25732" xr:uid="{00000000-0005-0000-0000-0000E0050000}"/>
    <cellStyle name="20% - Accent1 18 4 2 4 2" xfId="51721" xr:uid="{00000000-0005-0000-0000-0000E1050000}"/>
    <cellStyle name="20% - Accent1 18 4 2 5" xfId="30886" xr:uid="{00000000-0005-0000-0000-0000E2050000}"/>
    <cellStyle name="20% - Accent1 18 4 3" xfId="12809" xr:uid="{00000000-0005-0000-0000-0000E3050000}"/>
    <cellStyle name="20% - Accent1 18 4 3 2" xfId="20604" xr:uid="{00000000-0005-0000-0000-0000E4050000}"/>
    <cellStyle name="20% - Accent1 18 4 3 2 2" xfId="46598" xr:uid="{00000000-0005-0000-0000-0000E5050000}"/>
    <cellStyle name="20% - Accent1 18 4 3 3" xfId="38810" xr:uid="{00000000-0005-0000-0000-0000E6050000}"/>
    <cellStyle name="20% - Accent1 18 4 4" xfId="7504" xr:uid="{00000000-0005-0000-0000-0000E7050000}"/>
    <cellStyle name="20% - Accent1 18 4 4 2" xfId="33498" xr:uid="{00000000-0005-0000-0000-0000E8050000}"/>
    <cellStyle name="20% - Accent1 18 4 5" xfId="15292" xr:uid="{00000000-0005-0000-0000-0000E9050000}"/>
    <cellStyle name="20% - Accent1 18 4 5 2" xfId="41286" xr:uid="{00000000-0005-0000-0000-0000EA050000}"/>
    <cellStyle name="20% - Accent1 18 4 6" xfId="23043" xr:uid="{00000000-0005-0000-0000-0000EB050000}"/>
    <cellStyle name="20% - Accent1 18 4 6 2" xfId="49032" xr:uid="{00000000-0005-0000-0000-0000EC050000}"/>
    <cellStyle name="20% - Accent1 18 4 7" xfId="28197" xr:uid="{00000000-0005-0000-0000-0000ED050000}"/>
    <cellStyle name="20% - Accent1 18 5" xfId="2759" xr:uid="{00000000-0005-0000-0000-0000EE050000}"/>
    <cellStyle name="20% - Accent1 18 5 2" xfId="5445" xr:uid="{00000000-0005-0000-0000-0000EF050000}"/>
    <cellStyle name="20% - Accent1 18 5 2 2" xfId="10742" xr:uid="{00000000-0005-0000-0000-0000F0050000}"/>
    <cellStyle name="20% - Accent1 18 5 2 2 2" xfId="36743" xr:uid="{00000000-0005-0000-0000-0000F1050000}"/>
    <cellStyle name="20% - Accent1 18 5 2 3" xfId="18537" xr:uid="{00000000-0005-0000-0000-0000F2050000}"/>
    <cellStyle name="20% - Accent1 18 5 2 3 2" xfId="44531" xr:uid="{00000000-0005-0000-0000-0000F3050000}"/>
    <cellStyle name="20% - Accent1 18 5 2 4" xfId="26288" xr:uid="{00000000-0005-0000-0000-0000F4050000}"/>
    <cellStyle name="20% - Accent1 18 5 2 4 2" xfId="52277" xr:uid="{00000000-0005-0000-0000-0000F5050000}"/>
    <cellStyle name="20% - Accent1 18 5 2 5" xfId="31442" xr:uid="{00000000-0005-0000-0000-0000F6050000}"/>
    <cellStyle name="20% - Accent1 18 5 3" xfId="13346" xr:uid="{00000000-0005-0000-0000-0000F7050000}"/>
    <cellStyle name="20% - Accent1 18 5 3 2" xfId="21141" xr:uid="{00000000-0005-0000-0000-0000F8050000}"/>
    <cellStyle name="20% - Accent1 18 5 3 2 2" xfId="47135" xr:uid="{00000000-0005-0000-0000-0000F9050000}"/>
    <cellStyle name="20% - Accent1 18 5 3 3" xfId="39347" xr:uid="{00000000-0005-0000-0000-0000FA050000}"/>
    <cellStyle name="20% - Accent1 18 5 4" xfId="8058" xr:uid="{00000000-0005-0000-0000-0000FB050000}"/>
    <cellStyle name="20% - Accent1 18 5 4 2" xfId="34054" xr:uid="{00000000-0005-0000-0000-0000FC050000}"/>
    <cellStyle name="20% - Accent1 18 5 5" xfId="15848" xr:uid="{00000000-0005-0000-0000-0000FD050000}"/>
    <cellStyle name="20% - Accent1 18 5 5 2" xfId="41842" xr:uid="{00000000-0005-0000-0000-0000FE050000}"/>
    <cellStyle name="20% - Accent1 18 5 6" xfId="23599" xr:uid="{00000000-0005-0000-0000-0000FF050000}"/>
    <cellStyle name="20% - Accent1 18 5 6 2" xfId="49588" xr:uid="{00000000-0005-0000-0000-000000060000}"/>
    <cellStyle name="20% - Accent1 18 5 7" xfId="28753" xr:uid="{00000000-0005-0000-0000-000001060000}"/>
    <cellStyle name="20% - Accent1 18 6" xfId="3777" xr:uid="{00000000-0005-0000-0000-000002060000}"/>
    <cellStyle name="20% - Accent1 18 6 2" xfId="9075" xr:uid="{00000000-0005-0000-0000-000003060000}"/>
    <cellStyle name="20% - Accent1 18 6 2 2" xfId="35075" xr:uid="{00000000-0005-0000-0000-000004060000}"/>
    <cellStyle name="20% - Accent1 18 6 3" xfId="16869" xr:uid="{00000000-0005-0000-0000-000005060000}"/>
    <cellStyle name="20% - Accent1 18 6 3 2" xfId="42863" xr:uid="{00000000-0005-0000-0000-000006060000}"/>
    <cellStyle name="20% - Accent1 18 6 4" xfId="24620" xr:uid="{00000000-0005-0000-0000-000007060000}"/>
    <cellStyle name="20% - Accent1 18 6 4 2" xfId="50609" xr:uid="{00000000-0005-0000-0000-000008060000}"/>
    <cellStyle name="20% - Accent1 18 6 5" xfId="29774" xr:uid="{00000000-0005-0000-0000-000009060000}"/>
    <cellStyle name="20% - Accent1 18 7" xfId="11269" xr:uid="{00000000-0005-0000-0000-00000A060000}"/>
    <cellStyle name="20% - Accent1 18 7 2" xfId="19064" xr:uid="{00000000-0005-0000-0000-00000B060000}"/>
    <cellStyle name="20% - Accent1 18 7 2 2" xfId="45058" xr:uid="{00000000-0005-0000-0000-00000C060000}"/>
    <cellStyle name="20% - Accent1 18 7 3" xfId="37270" xr:uid="{00000000-0005-0000-0000-00000D060000}"/>
    <cellStyle name="20% - Accent1 18 8" xfId="11769" xr:uid="{00000000-0005-0000-0000-00000E060000}"/>
    <cellStyle name="20% - Accent1 18 8 2" xfId="19564" xr:uid="{00000000-0005-0000-0000-00000F060000}"/>
    <cellStyle name="20% - Accent1 18 8 2 2" xfId="45558" xr:uid="{00000000-0005-0000-0000-000010060000}"/>
    <cellStyle name="20% - Accent1 18 8 3" xfId="37770" xr:uid="{00000000-0005-0000-0000-000011060000}"/>
    <cellStyle name="20% - Accent1 18 9" xfId="6399" xr:uid="{00000000-0005-0000-0000-000012060000}"/>
    <cellStyle name="20% - Accent1 18 9 2" xfId="32386" xr:uid="{00000000-0005-0000-0000-000013060000}"/>
    <cellStyle name="20% - Accent1 19" xfId="1107" xr:uid="{00000000-0005-0000-0000-000014060000}"/>
    <cellStyle name="20% - Accent1 19 10" xfId="14199" xr:uid="{00000000-0005-0000-0000-000015060000}"/>
    <cellStyle name="20% - Accent1 19 10 2" xfId="40193" xr:uid="{00000000-0005-0000-0000-000016060000}"/>
    <cellStyle name="20% - Accent1 19 11" xfId="21950" xr:uid="{00000000-0005-0000-0000-000017060000}"/>
    <cellStyle name="20% - Accent1 19 11 2" xfId="47939" xr:uid="{00000000-0005-0000-0000-000018060000}"/>
    <cellStyle name="20% - Accent1 19 12" xfId="27104" xr:uid="{00000000-0005-0000-0000-000019060000}"/>
    <cellStyle name="20% - Accent1 19 2" xfId="1385" xr:uid="{00000000-0005-0000-0000-00001A060000}"/>
    <cellStyle name="20% - Accent1 19 2 10" xfId="22227" xr:uid="{00000000-0005-0000-0000-00001B060000}"/>
    <cellStyle name="20% - Accent1 19 2 10 2" xfId="48216" xr:uid="{00000000-0005-0000-0000-00001C060000}"/>
    <cellStyle name="20% - Accent1 19 2 11" xfId="27381" xr:uid="{00000000-0005-0000-0000-00001D060000}"/>
    <cellStyle name="20% - Accent1 19 2 2" xfId="1943" xr:uid="{00000000-0005-0000-0000-00001E060000}"/>
    <cellStyle name="20% - Accent1 19 2 2 2" xfId="4629" xr:uid="{00000000-0005-0000-0000-00001F060000}"/>
    <cellStyle name="20% - Accent1 19 2 2 2 2" xfId="9926" xr:uid="{00000000-0005-0000-0000-000020060000}"/>
    <cellStyle name="20% - Accent1 19 2 2 2 2 2" xfId="35927" xr:uid="{00000000-0005-0000-0000-000021060000}"/>
    <cellStyle name="20% - Accent1 19 2 2 2 3" xfId="17721" xr:uid="{00000000-0005-0000-0000-000022060000}"/>
    <cellStyle name="20% - Accent1 19 2 2 2 3 2" xfId="43715" xr:uid="{00000000-0005-0000-0000-000023060000}"/>
    <cellStyle name="20% - Accent1 19 2 2 2 4" xfId="25472" xr:uid="{00000000-0005-0000-0000-000024060000}"/>
    <cellStyle name="20% - Accent1 19 2 2 2 4 2" xfId="51461" xr:uid="{00000000-0005-0000-0000-000025060000}"/>
    <cellStyle name="20% - Accent1 19 2 2 2 5" xfId="30626" xr:uid="{00000000-0005-0000-0000-000026060000}"/>
    <cellStyle name="20% - Accent1 19 2 2 3" xfId="12568" xr:uid="{00000000-0005-0000-0000-000027060000}"/>
    <cellStyle name="20% - Accent1 19 2 2 3 2" xfId="20363" xr:uid="{00000000-0005-0000-0000-000028060000}"/>
    <cellStyle name="20% - Accent1 19 2 2 3 2 2" xfId="46357" xr:uid="{00000000-0005-0000-0000-000029060000}"/>
    <cellStyle name="20% - Accent1 19 2 2 3 3" xfId="38569" xr:uid="{00000000-0005-0000-0000-00002A060000}"/>
    <cellStyle name="20% - Accent1 19 2 2 4" xfId="7246" xr:uid="{00000000-0005-0000-0000-00002B060000}"/>
    <cellStyle name="20% - Accent1 19 2 2 4 2" xfId="33238" xr:uid="{00000000-0005-0000-0000-00002C060000}"/>
    <cellStyle name="20% - Accent1 19 2 2 5" xfId="15032" xr:uid="{00000000-0005-0000-0000-00002D060000}"/>
    <cellStyle name="20% - Accent1 19 2 2 5 2" xfId="41026" xr:uid="{00000000-0005-0000-0000-00002E060000}"/>
    <cellStyle name="20% - Accent1 19 2 2 6" xfId="22783" xr:uid="{00000000-0005-0000-0000-00002F060000}"/>
    <cellStyle name="20% - Accent1 19 2 2 6 2" xfId="48772" xr:uid="{00000000-0005-0000-0000-000030060000}"/>
    <cellStyle name="20% - Accent1 19 2 2 7" xfId="27937" xr:uid="{00000000-0005-0000-0000-000031060000}"/>
    <cellStyle name="20% - Accent1 19 2 3" xfId="2499" xr:uid="{00000000-0005-0000-0000-000032060000}"/>
    <cellStyle name="20% - Accent1 19 2 3 2" xfId="5185" xr:uid="{00000000-0005-0000-0000-000033060000}"/>
    <cellStyle name="20% - Accent1 19 2 3 2 2" xfId="10482" xr:uid="{00000000-0005-0000-0000-000034060000}"/>
    <cellStyle name="20% - Accent1 19 2 3 2 2 2" xfId="36483" xr:uid="{00000000-0005-0000-0000-000035060000}"/>
    <cellStyle name="20% - Accent1 19 2 3 2 3" xfId="18277" xr:uid="{00000000-0005-0000-0000-000036060000}"/>
    <cellStyle name="20% - Accent1 19 2 3 2 3 2" xfId="44271" xr:uid="{00000000-0005-0000-0000-000037060000}"/>
    <cellStyle name="20% - Accent1 19 2 3 2 4" xfId="26028" xr:uid="{00000000-0005-0000-0000-000038060000}"/>
    <cellStyle name="20% - Accent1 19 2 3 2 4 2" xfId="52017" xr:uid="{00000000-0005-0000-0000-000039060000}"/>
    <cellStyle name="20% - Accent1 19 2 3 2 5" xfId="31182" xr:uid="{00000000-0005-0000-0000-00003A060000}"/>
    <cellStyle name="20% - Accent1 19 2 3 3" xfId="13103" xr:uid="{00000000-0005-0000-0000-00003B060000}"/>
    <cellStyle name="20% - Accent1 19 2 3 3 2" xfId="20898" xr:uid="{00000000-0005-0000-0000-00003C060000}"/>
    <cellStyle name="20% - Accent1 19 2 3 3 2 2" xfId="46892" xr:uid="{00000000-0005-0000-0000-00003D060000}"/>
    <cellStyle name="20% - Accent1 19 2 3 3 3" xfId="39104" xr:uid="{00000000-0005-0000-0000-00003E060000}"/>
    <cellStyle name="20% - Accent1 19 2 3 4" xfId="7798" xr:uid="{00000000-0005-0000-0000-00003F060000}"/>
    <cellStyle name="20% - Accent1 19 2 3 4 2" xfId="33794" xr:uid="{00000000-0005-0000-0000-000040060000}"/>
    <cellStyle name="20% - Accent1 19 2 3 5" xfId="15588" xr:uid="{00000000-0005-0000-0000-000041060000}"/>
    <cellStyle name="20% - Accent1 19 2 3 5 2" xfId="41582" xr:uid="{00000000-0005-0000-0000-000042060000}"/>
    <cellStyle name="20% - Accent1 19 2 3 6" xfId="23339" xr:uid="{00000000-0005-0000-0000-000043060000}"/>
    <cellStyle name="20% - Accent1 19 2 3 6 2" xfId="49328" xr:uid="{00000000-0005-0000-0000-000044060000}"/>
    <cellStyle name="20% - Accent1 19 2 3 7" xfId="28493" xr:uid="{00000000-0005-0000-0000-000045060000}"/>
    <cellStyle name="20% - Accent1 19 2 4" xfId="3055" xr:uid="{00000000-0005-0000-0000-000046060000}"/>
    <cellStyle name="20% - Accent1 19 2 4 2" xfId="5741" xr:uid="{00000000-0005-0000-0000-000047060000}"/>
    <cellStyle name="20% - Accent1 19 2 4 2 2" xfId="11038" xr:uid="{00000000-0005-0000-0000-000048060000}"/>
    <cellStyle name="20% - Accent1 19 2 4 2 2 2" xfId="37039" xr:uid="{00000000-0005-0000-0000-000049060000}"/>
    <cellStyle name="20% - Accent1 19 2 4 2 3" xfId="18833" xr:uid="{00000000-0005-0000-0000-00004A060000}"/>
    <cellStyle name="20% - Accent1 19 2 4 2 3 2" xfId="44827" xr:uid="{00000000-0005-0000-0000-00004B060000}"/>
    <cellStyle name="20% - Accent1 19 2 4 2 4" xfId="26584" xr:uid="{00000000-0005-0000-0000-00004C060000}"/>
    <cellStyle name="20% - Accent1 19 2 4 2 4 2" xfId="52573" xr:uid="{00000000-0005-0000-0000-00004D060000}"/>
    <cellStyle name="20% - Accent1 19 2 4 2 5" xfId="31738" xr:uid="{00000000-0005-0000-0000-00004E060000}"/>
    <cellStyle name="20% - Accent1 19 2 4 3" xfId="13642" xr:uid="{00000000-0005-0000-0000-00004F060000}"/>
    <cellStyle name="20% - Accent1 19 2 4 3 2" xfId="21437" xr:uid="{00000000-0005-0000-0000-000050060000}"/>
    <cellStyle name="20% - Accent1 19 2 4 3 2 2" xfId="47431" xr:uid="{00000000-0005-0000-0000-000051060000}"/>
    <cellStyle name="20% - Accent1 19 2 4 3 3" xfId="39643" xr:uid="{00000000-0005-0000-0000-000052060000}"/>
    <cellStyle name="20% - Accent1 19 2 4 4" xfId="8354" xr:uid="{00000000-0005-0000-0000-000053060000}"/>
    <cellStyle name="20% - Accent1 19 2 4 4 2" xfId="34350" xr:uid="{00000000-0005-0000-0000-000054060000}"/>
    <cellStyle name="20% - Accent1 19 2 4 5" xfId="16144" xr:uid="{00000000-0005-0000-0000-000055060000}"/>
    <cellStyle name="20% - Accent1 19 2 4 5 2" xfId="42138" xr:uid="{00000000-0005-0000-0000-000056060000}"/>
    <cellStyle name="20% - Accent1 19 2 4 6" xfId="23895" xr:uid="{00000000-0005-0000-0000-000057060000}"/>
    <cellStyle name="20% - Accent1 19 2 4 6 2" xfId="49884" xr:uid="{00000000-0005-0000-0000-000058060000}"/>
    <cellStyle name="20% - Accent1 19 2 4 7" xfId="29049" xr:uid="{00000000-0005-0000-0000-000059060000}"/>
    <cellStyle name="20% - Accent1 19 2 5" xfId="4073" xr:uid="{00000000-0005-0000-0000-00005A060000}"/>
    <cellStyle name="20% - Accent1 19 2 5 2" xfId="9371" xr:uid="{00000000-0005-0000-0000-00005B060000}"/>
    <cellStyle name="20% - Accent1 19 2 5 2 2" xfId="35371" xr:uid="{00000000-0005-0000-0000-00005C060000}"/>
    <cellStyle name="20% - Accent1 19 2 5 3" xfId="17165" xr:uid="{00000000-0005-0000-0000-00005D060000}"/>
    <cellStyle name="20% - Accent1 19 2 5 3 2" xfId="43159" xr:uid="{00000000-0005-0000-0000-00005E060000}"/>
    <cellStyle name="20% - Accent1 19 2 5 4" xfId="24916" xr:uid="{00000000-0005-0000-0000-00005F060000}"/>
    <cellStyle name="20% - Accent1 19 2 5 4 2" xfId="50905" xr:uid="{00000000-0005-0000-0000-000060060000}"/>
    <cellStyle name="20% - Accent1 19 2 5 5" xfId="30070" xr:uid="{00000000-0005-0000-0000-000061060000}"/>
    <cellStyle name="20% - Accent1 19 2 6" xfId="11543" xr:uid="{00000000-0005-0000-0000-000062060000}"/>
    <cellStyle name="20% - Accent1 19 2 6 2" xfId="19338" xr:uid="{00000000-0005-0000-0000-000063060000}"/>
    <cellStyle name="20% - Accent1 19 2 6 2 2" xfId="45332" xr:uid="{00000000-0005-0000-0000-000064060000}"/>
    <cellStyle name="20% - Accent1 19 2 6 3" xfId="37544" xr:uid="{00000000-0005-0000-0000-000065060000}"/>
    <cellStyle name="20% - Accent1 19 2 7" xfId="12049" xr:uid="{00000000-0005-0000-0000-000066060000}"/>
    <cellStyle name="20% - Accent1 19 2 7 2" xfId="19844" xr:uid="{00000000-0005-0000-0000-000067060000}"/>
    <cellStyle name="20% - Accent1 19 2 7 2 2" xfId="45838" xr:uid="{00000000-0005-0000-0000-000068060000}"/>
    <cellStyle name="20% - Accent1 19 2 7 3" xfId="38050" xr:uid="{00000000-0005-0000-0000-000069060000}"/>
    <cellStyle name="20% - Accent1 19 2 8" xfId="6695" xr:uid="{00000000-0005-0000-0000-00006A060000}"/>
    <cellStyle name="20% - Accent1 19 2 8 2" xfId="32682" xr:uid="{00000000-0005-0000-0000-00006B060000}"/>
    <cellStyle name="20% - Accent1 19 2 9" xfId="14476" xr:uid="{00000000-0005-0000-0000-00006C060000}"/>
    <cellStyle name="20% - Accent1 19 2 9 2" xfId="40470" xr:uid="{00000000-0005-0000-0000-00006D060000}"/>
    <cellStyle name="20% - Accent1 19 3" xfId="1666" xr:uid="{00000000-0005-0000-0000-00006E060000}"/>
    <cellStyle name="20% - Accent1 19 3 2" xfId="4352" xr:uid="{00000000-0005-0000-0000-00006F060000}"/>
    <cellStyle name="20% - Accent1 19 3 2 2" xfId="9649" xr:uid="{00000000-0005-0000-0000-000070060000}"/>
    <cellStyle name="20% - Accent1 19 3 2 2 2" xfId="35650" xr:uid="{00000000-0005-0000-0000-000071060000}"/>
    <cellStyle name="20% - Accent1 19 3 2 3" xfId="17444" xr:uid="{00000000-0005-0000-0000-000072060000}"/>
    <cellStyle name="20% - Accent1 19 3 2 3 2" xfId="43438" xr:uid="{00000000-0005-0000-0000-000073060000}"/>
    <cellStyle name="20% - Accent1 19 3 2 4" xfId="25195" xr:uid="{00000000-0005-0000-0000-000074060000}"/>
    <cellStyle name="20% - Accent1 19 3 2 4 2" xfId="51184" xr:uid="{00000000-0005-0000-0000-000075060000}"/>
    <cellStyle name="20% - Accent1 19 3 2 5" xfId="30349" xr:uid="{00000000-0005-0000-0000-000076060000}"/>
    <cellStyle name="20% - Accent1 19 3 3" xfId="12309" xr:uid="{00000000-0005-0000-0000-000077060000}"/>
    <cellStyle name="20% - Accent1 19 3 3 2" xfId="20104" xr:uid="{00000000-0005-0000-0000-000078060000}"/>
    <cellStyle name="20% - Accent1 19 3 3 2 2" xfId="46098" xr:uid="{00000000-0005-0000-0000-000079060000}"/>
    <cellStyle name="20% - Accent1 19 3 3 3" xfId="38310" xr:uid="{00000000-0005-0000-0000-00007A060000}"/>
    <cellStyle name="20% - Accent1 19 3 4" xfId="6971" xr:uid="{00000000-0005-0000-0000-00007B060000}"/>
    <cellStyle name="20% - Accent1 19 3 4 2" xfId="32961" xr:uid="{00000000-0005-0000-0000-00007C060000}"/>
    <cellStyle name="20% - Accent1 19 3 5" xfId="14755" xr:uid="{00000000-0005-0000-0000-00007D060000}"/>
    <cellStyle name="20% - Accent1 19 3 5 2" xfId="40749" xr:uid="{00000000-0005-0000-0000-00007E060000}"/>
    <cellStyle name="20% - Accent1 19 3 6" xfId="22506" xr:uid="{00000000-0005-0000-0000-00007F060000}"/>
    <cellStyle name="20% - Accent1 19 3 6 2" xfId="48495" xr:uid="{00000000-0005-0000-0000-000080060000}"/>
    <cellStyle name="20% - Accent1 19 3 7" xfId="27660" xr:uid="{00000000-0005-0000-0000-000081060000}"/>
    <cellStyle name="20% - Accent1 19 4" xfId="2222" xr:uid="{00000000-0005-0000-0000-000082060000}"/>
    <cellStyle name="20% - Accent1 19 4 2" xfId="4908" xr:uid="{00000000-0005-0000-0000-000083060000}"/>
    <cellStyle name="20% - Accent1 19 4 2 2" xfId="10205" xr:uid="{00000000-0005-0000-0000-000084060000}"/>
    <cellStyle name="20% - Accent1 19 4 2 2 2" xfId="36206" xr:uid="{00000000-0005-0000-0000-000085060000}"/>
    <cellStyle name="20% - Accent1 19 4 2 3" xfId="18000" xr:uid="{00000000-0005-0000-0000-000086060000}"/>
    <cellStyle name="20% - Accent1 19 4 2 3 2" xfId="43994" xr:uid="{00000000-0005-0000-0000-000087060000}"/>
    <cellStyle name="20% - Accent1 19 4 2 4" xfId="25751" xr:uid="{00000000-0005-0000-0000-000088060000}"/>
    <cellStyle name="20% - Accent1 19 4 2 4 2" xfId="51740" xr:uid="{00000000-0005-0000-0000-000089060000}"/>
    <cellStyle name="20% - Accent1 19 4 2 5" xfId="30905" xr:uid="{00000000-0005-0000-0000-00008A060000}"/>
    <cellStyle name="20% - Accent1 19 4 3" xfId="12828" xr:uid="{00000000-0005-0000-0000-00008B060000}"/>
    <cellStyle name="20% - Accent1 19 4 3 2" xfId="20623" xr:uid="{00000000-0005-0000-0000-00008C060000}"/>
    <cellStyle name="20% - Accent1 19 4 3 2 2" xfId="46617" xr:uid="{00000000-0005-0000-0000-00008D060000}"/>
    <cellStyle name="20% - Accent1 19 4 3 3" xfId="38829" xr:uid="{00000000-0005-0000-0000-00008E060000}"/>
    <cellStyle name="20% - Accent1 19 4 4" xfId="7523" xr:uid="{00000000-0005-0000-0000-00008F060000}"/>
    <cellStyle name="20% - Accent1 19 4 4 2" xfId="33517" xr:uid="{00000000-0005-0000-0000-000090060000}"/>
    <cellStyle name="20% - Accent1 19 4 5" xfId="15311" xr:uid="{00000000-0005-0000-0000-000091060000}"/>
    <cellStyle name="20% - Accent1 19 4 5 2" xfId="41305" xr:uid="{00000000-0005-0000-0000-000092060000}"/>
    <cellStyle name="20% - Accent1 19 4 6" xfId="23062" xr:uid="{00000000-0005-0000-0000-000093060000}"/>
    <cellStyle name="20% - Accent1 19 4 6 2" xfId="49051" xr:uid="{00000000-0005-0000-0000-000094060000}"/>
    <cellStyle name="20% - Accent1 19 4 7" xfId="28216" xr:uid="{00000000-0005-0000-0000-000095060000}"/>
    <cellStyle name="20% - Accent1 19 5" xfId="2778" xr:uid="{00000000-0005-0000-0000-000096060000}"/>
    <cellStyle name="20% - Accent1 19 5 2" xfId="5464" xr:uid="{00000000-0005-0000-0000-000097060000}"/>
    <cellStyle name="20% - Accent1 19 5 2 2" xfId="10761" xr:uid="{00000000-0005-0000-0000-000098060000}"/>
    <cellStyle name="20% - Accent1 19 5 2 2 2" xfId="36762" xr:uid="{00000000-0005-0000-0000-000099060000}"/>
    <cellStyle name="20% - Accent1 19 5 2 3" xfId="18556" xr:uid="{00000000-0005-0000-0000-00009A060000}"/>
    <cellStyle name="20% - Accent1 19 5 2 3 2" xfId="44550" xr:uid="{00000000-0005-0000-0000-00009B060000}"/>
    <cellStyle name="20% - Accent1 19 5 2 4" xfId="26307" xr:uid="{00000000-0005-0000-0000-00009C060000}"/>
    <cellStyle name="20% - Accent1 19 5 2 4 2" xfId="52296" xr:uid="{00000000-0005-0000-0000-00009D060000}"/>
    <cellStyle name="20% - Accent1 19 5 2 5" xfId="31461" xr:uid="{00000000-0005-0000-0000-00009E060000}"/>
    <cellStyle name="20% - Accent1 19 5 3" xfId="13365" xr:uid="{00000000-0005-0000-0000-00009F060000}"/>
    <cellStyle name="20% - Accent1 19 5 3 2" xfId="21160" xr:uid="{00000000-0005-0000-0000-0000A0060000}"/>
    <cellStyle name="20% - Accent1 19 5 3 2 2" xfId="47154" xr:uid="{00000000-0005-0000-0000-0000A1060000}"/>
    <cellStyle name="20% - Accent1 19 5 3 3" xfId="39366" xr:uid="{00000000-0005-0000-0000-0000A2060000}"/>
    <cellStyle name="20% - Accent1 19 5 4" xfId="8077" xr:uid="{00000000-0005-0000-0000-0000A3060000}"/>
    <cellStyle name="20% - Accent1 19 5 4 2" xfId="34073" xr:uid="{00000000-0005-0000-0000-0000A4060000}"/>
    <cellStyle name="20% - Accent1 19 5 5" xfId="15867" xr:uid="{00000000-0005-0000-0000-0000A5060000}"/>
    <cellStyle name="20% - Accent1 19 5 5 2" xfId="41861" xr:uid="{00000000-0005-0000-0000-0000A6060000}"/>
    <cellStyle name="20% - Accent1 19 5 6" xfId="23618" xr:uid="{00000000-0005-0000-0000-0000A7060000}"/>
    <cellStyle name="20% - Accent1 19 5 6 2" xfId="49607" xr:uid="{00000000-0005-0000-0000-0000A8060000}"/>
    <cellStyle name="20% - Accent1 19 5 7" xfId="28772" xr:uid="{00000000-0005-0000-0000-0000A9060000}"/>
    <cellStyle name="20% - Accent1 19 6" xfId="3796" xr:uid="{00000000-0005-0000-0000-0000AA060000}"/>
    <cellStyle name="20% - Accent1 19 6 2" xfId="9094" xr:uid="{00000000-0005-0000-0000-0000AB060000}"/>
    <cellStyle name="20% - Accent1 19 6 2 2" xfId="35094" xr:uid="{00000000-0005-0000-0000-0000AC060000}"/>
    <cellStyle name="20% - Accent1 19 6 3" xfId="16888" xr:uid="{00000000-0005-0000-0000-0000AD060000}"/>
    <cellStyle name="20% - Accent1 19 6 3 2" xfId="42882" xr:uid="{00000000-0005-0000-0000-0000AE060000}"/>
    <cellStyle name="20% - Accent1 19 6 4" xfId="24639" xr:uid="{00000000-0005-0000-0000-0000AF060000}"/>
    <cellStyle name="20% - Accent1 19 6 4 2" xfId="50628" xr:uid="{00000000-0005-0000-0000-0000B0060000}"/>
    <cellStyle name="20% - Accent1 19 6 5" xfId="29793" xr:uid="{00000000-0005-0000-0000-0000B1060000}"/>
    <cellStyle name="20% - Accent1 19 7" xfId="11288" xr:uid="{00000000-0005-0000-0000-0000B2060000}"/>
    <cellStyle name="20% - Accent1 19 7 2" xfId="19083" xr:uid="{00000000-0005-0000-0000-0000B3060000}"/>
    <cellStyle name="20% - Accent1 19 7 2 2" xfId="45077" xr:uid="{00000000-0005-0000-0000-0000B4060000}"/>
    <cellStyle name="20% - Accent1 19 7 3" xfId="37289" xr:uid="{00000000-0005-0000-0000-0000B5060000}"/>
    <cellStyle name="20% - Accent1 19 8" xfId="11788" xr:uid="{00000000-0005-0000-0000-0000B6060000}"/>
    <cellStyle name="20% - Accent1 19 8 2" xfId="19583" xr:uid="{00000000-0005-0000-0000-0000B7060000}"/>
    <cellStyle name="20% - Accent1 19 8 2 2" xfId="45577" xr:uid="{00000000-0005-0000-0000-0000B8060000}"/>
    <cellStyle name="20% - Accent1 19 8 3" xfId="37789" xr:uid="{00000000-0005-0000-0000-0000B9060000}"/>
    <cellStyle name="20% - Accent1 19 9" xfId="6418" xr:uid="{00000000-0005-0000-0000-0000BA060000}"/>
    <cellStyle name="20% - Accent1 19 9 2" xfId="32405" xr:uid="{00000000-0005-0000-0000-0000BB060000}"/>
    <cellStyle name="20% - Accent1 2" xfId="47" xr:uid="{00000000-0005-0000-0000-0000BC060000}"/>
    <cellStyle name="20% - Accent1 2 10" xfId="3208" xr:uid="{00000000-0005-0000-0000-0000BD060000}"/>
    <cellStyle name="20% - Accent1 2 10 2" xfId="8509" xr:uid="{00000000-0005-0000-0000-0000BE060000}"/>
    <cellStyle name="20% - Accent1 2 10 2 2" xfId="34506" xr:uid="{00000000-0005-0000-0000-0000BF060000}"/>
    <cellStyle name="20% - Accent1 2 10 3" xfId="16300" xr:uid="{00000000-0005-0000-0000-0000C0060000}"/>
    <cellStyle name="20% - Accent1 2 10 3 2" xfId="42294" xr:uid="{00000000-0005-0000-0000-0000C1060000}"/>
    <cellStyle name="20% - Accent1 2 10 4" xfId="24051" xr:uid="{00000000-0005-0000-0000-0000C2060000}"/>
    <cellStyle name="20% - Accent1 2 10 4 2" xfId="50040" xr:uid="{00000000-0005-0000-0000-0000C3060000}"/>
    <cellStyle name="20% - Accent1 2 10 5" xfId="29205" xr:uid="{00000000-0005-0000-0000-0000C4060000}"/>
    <cellStyle name="20% - Accent1 2 11" xfId="3322" xr:uid="{00000000-0005-0000-0000-0000C5060000}"/>
    <cellStyle name="20% - Accent1 2 11 2" xfId="8622" xr:uid="{00000000-0005-0000-0000-0000C6060000}"/>
    <cellStyle name="20% - Accent1 2 11 2 2" xfId="34620" xr:uid="{00000000-0005-0000-0000-0000C7060000}"/>
    <cellStyle name="20% - Accent1 2 11 3" xfId="16414" xr:uid="{00000000-0005-0000-0000-0000C8060000}"/>
    <cellStyle name="20% - Accent1 2 11 3 2" xfId="42408" xr:uid="{00000000-0005-0000-0000-0000C9060000}"/>
    <cellStyle name="20% - Accent1 2 11 4" xfId="24165" xr:uid="{00000000-0005-0000-0000-0000CA060000}"/>
    <cellStyle name="20% - Accent1 2 11 4 2" xfId="50154" xr:uid="{00000000-0005-0000-0000-0000CB060000}"/>
    <cellStyle name="20% - Accent1 2 11 5" xfId="29319" xr:uid="{00000000-0005-0000-0000-0000CC060000}"/>
    <cellStyle name="20% - Accent1 2 12" xfId="3436" xr:uid="{00000000-0005-0000-0000-0000CD060000}"/>
    <cellStyle name="20% - Accent1 2 12 2" xfId="8735" xr:uid="{00000000-0005-0000-0000-0000CE060000}"/>
    <cellStyle name="20% - Accent1 2 12 2 2" xfId="34734" xr:uid="{00000000-0005-0000-0000-0000CF060000}"/>
    <cellStyle name="20% - Accent1 2 12 3" xfId="16528" xr:uid="{00000000-0005-0000-0000-0000D0060000}"/>
    <cellStyle name="20% - Accent1 2 12 3 2" xfId="42522" xr:uid="{00000000-0005-0000-0000-0000D1060000}"/>
    <cellStyle name="20% - Accent1 2 12 4" xfId="24279" xr:uid="{00000000-0005-0000-0000-0000D2060000}"/>
    <cellStyle name="20% - Accent1 2 12 4 2" xfId="50268" xr:uid="{00000000-0005-0000-0000-0000D3060000}"/>
    <cellStyle name="20% - Accent1 2 12 5" xfId="29433" xr:uid="{00000000-0005-0000-0000-0000D4060000}"/>
    <cellStyle name="20% - Accent1 2 13" xfId="3572" xr:uid="{00000000-0005-0000-0000-0000D5060000}"/>
    <cellStyle name="20% - Accent1 2 13 2" xfId="8870" xr:uid="{00000000-0005-0000-0000-0000D6060000}"/>
    <cellStyle name="20% - Accent1 2 13 2 2" xfId="34870" xr:uid="{00000000-0005-0000-0000-0000D7060000}"/>
    <cellStyle name="20% - Accent1 2 13 3" xfId="16664" xr:uid="{00000000-0005-0000-0000-0000D8060000}"/>
    <cellStyle name="20% - Accent1 2 13 3 2" xfId="42658" xr:uid="{00000000-0005-0000-0000-0000D9060000}"/>
    <cellStyle name="20% - Accent1 2 13 4" xfId="24415" xr:uid="{00000000-0005-0000-0000-0000DA060000}"/>
    <cellStyle name="20% - Accent1 2 13 4 2" xfId="50404" xr:uid="{00000000-0005-0000-0000-0000DB060000}"/>
    <cellStyle name="20% - Accent1 2 13 5" xfId="29569" xr:uid="{00000000-0005-0000-0000-0000DC060000}"/>
    <cellStyle name="20% - Accent1 2 14" xfId="5794" xr:uid="{00000000-0005-0000-0000-0000DD060000}"/>
    <cellStyle name="20% - Accent1 2 14 2" xfId="31792" xr:uid="{00000000-0005-0000-0000-0000DE060000}"/>
    <cellStyle name="20% - Accent1 2 15" xfId="5939" xr:uid="{00000000-0005-0000-0000-0000DF060000}"/>
    <cellStyle name="20% - Accent1 2 15 2" xfId="31925" xr:uid="{00000000-0005-0000-0000-0000E0060000}"/>
    <cellStyle name="20% - Accent1 2 16" xfId="13713" xr:uid="{00000000-0005-0000-0000-0000E1060000}"/>
    <cellStyle name="20% - Accent1 2 16 2" xfId="39707" xr:uid="{00000000-0005-0000-0000-0000E2060000}"/>
    <cellStyle name="20% - Accent1 2 17" xfId="21485" xr:uid="{00000000-0005-0000-0000-0000E3060000}"/>
    <cellStyle name="20% - Accent1 2 17 2" xfId="47474" xr:uid="{00000000-0005-0000-0000-0000E4060000}"/>
    <cellStyle name="20% - Accent1 2 18" xfId="26639" xr:uid="{00000000-0005-0000-0000-0000E5060000}"/>
    <cellStyle name="20% - Accent1 2 2" xfId="48" xr:uid="{00000000-0005-0000-0000-0000E6060000}"/>
    <cellStyle name="20% - Accent1 2 2 10" xfId="3849" xr:uid="{00000000-0005-0000-0000-0000E7060000}"/>
    <cellStyle name="20% - Accent1 2 2 10 2" xfId="9147" xr:uid="{00000000-0005-0000-0000-0000E8060000}"/>
    <cellStyle name="20% - Accent1 2 2 10 2 2" xfId="35147" xr:uid="{00000000-0005-0000-0000-0000E9060000}"/>
    <cellStyle name="20% - Accent1 2 2 10 3" xfId="16941" xr:uid="{00000000-0005-0000-0000-0000EA060000}"/>
    <cellStyle name="20% - Accent1 2 2 10 3 2" xfId="42935" xr:uid="{00000000-0005-0000-0000-0000EB060000}"/>
    <cellStyle name="20% - Accent1 2 2 10 4" xfId="24692" xr:uid="{00000000-0005-0000-0000-0000EC060000}"/>
    <cellStyle name="20% - Accent1 2 2 10 4 2" xfId="50681" xr:uid="{00000000-0005-0000-0000-0000ED060000}"/>
    <cellStyle name="20% - Accent1 2 2 10 5" xfId="29846" xr:uid="{00000000-0005-0000-0000-0000EE060000}"/>
    <cellStyle name="20% - Accent1 2 2 11" xfId="5795" xr:uid="{00000000-0005-0000-0000-0000EF060000}"/>
    <cellStyle name="20% - Accent1 2 2 11 2" xfId="31793" xr:uid="{00000000-0005-0000-0000-0000F0060000}"/>
    <cellStyle name="20% - Accent1 2 2 12" xfId="5940" xr:uid="{00000000-0005-0000-0000-0000F1060000}"/>
    <cellStyle name="20% - Accent1 2 2 12 2" xfId="31926" xr:uid="{00000000-0005-0000-0000-0000F2060000}"/>
    <cellStyle name="20% - Accent1 2 2 13" xfId="13714" xr:uid="{00000000-0005-0000-0000-0000F3060000}"/>
    <cellStyle name="20% - Accent1 2 2 13 2" xfId="39708" xr:uid="{00000000-0005-0000-0000-0000F4060000}"/>
    <cellStyle name="20% - Accent1 2 2 14" xfId="21486" xr:uid="{00000000-0005-0000-0000-0000F5060000}"/>
    <cellStyle name="20% - Accent1 2 2 14 2" xfId="47475" xr:uid="{00000000-0005-0000-0000-0000F6060000}"/>
    <cellStyle name="20% - Accent1 2 2 15" xfId="26640" xr:uid="{00000000-0005-0000-0000-0000F7060000}"/>
    <cellStyle name="20% - Accent1 2 2 2" xfId="747" xr:uid="{00000000-0005-0000-0000-0000F8060000}"/>
    <cellStyle name="20% - Accent1 2 2 2 2" xfId="1719" xr:uid="{00000000-0005-0000-0000-0000F9060000}"/>
    <cellStyle name="20% - Accent1 2 2 2 2 2" xfId="7024" xr:uid="{00000000-0005-0000-0000-0000FA060000}"/>
    <cellStyle name="20% - Accent1 2 2 2 2 2 2" xfId="33014" xr:uid="{00000000-0005-0000-0000-0000FB060000}"/>
    <cellStyle name="20% - Accent1 2 2 2 2 3" xfId="14808" xr:uid="{00000000-0005-0000-0000-0000FC060000}"/>
    <cellStyle name="20% - Accent1 2 2 2 2 3 2" xfId="40802" xr:uid="{00000000-0005-0000-0000-0000FD060000}"/>
    <cellStyle name="20% - Accent1 2 2 2 2 4" xfId="22559" xr:uid="{00000000-0005-0000-0000-0000FE060000}"/>
    <cellStyle name="20% - Accent1 2 2 2 2 4 2" xfId="48548" xr:uid="{00000000-0005-0000-0000-0000FF060000}"/>
    <cellStyle name="20% - Accent1 2 2 2 2 5" xfId="27713" xr:uid="{00000000-0005-0000-0000-000000070000}"/>
    <cellStyle name="20% - Accent1 2 2 2 3" xfId="4405" xr:uid="{00000000-0005-0000-0000-000001070000}"/>
    <cellStyle name="20% - Accent1 2 2 2 3 2" xfId="9702" xr:uid="{00000000-0005-0000-0000-000002070000}"/>
    <cellStyle name="20% - Accent1 2 2 2 3 2 2" xfId="35703" xr:uid="{00000000-0005-0000-0000-000003070000}"/>
    <cellStyle name="20% - Accent1 2 2 2 3 3" xfId="17497" xr:uid="{00000000-0005-0000-0000-000004070000}"/>
    <cellStyle name="20% - Accent1 2 2 2 3 3 2" xfId="43491" xr:uid="{00000000-0005-0000-0000-000005070000}"/>
    <cellStyle name="20% - Accent1 2 2 2 3 4" xfId="25248" xr:uid="{00000000-0005-0000-0000-000006070000}"/>
    <cellStyle name="20% - Accent1 2 2 2 3 4 2" xfId="51237" xr:uid="{00000000-0005-0000-0000-000007070000}"/>
    <cellStyle name="20% - Accent1 2 2 2 3 5" xfId="30402" xr:uid="{00000000-0005-0000-0000-000008070000}"/>
    <cellStyle name="20% - Accent1 2 2 2 4" xfId="6075" xr:uid="{00000000-0005-0000-0000-000009070000}"/>
    <cellStyle name="20% - Accent1 2 2 2 4 2" xfId="32056" xr:uid="{00000000-0005-0000-0000-00000A070000}"/>
    <cellStyle name="20% - Accent1 2 2 2 5" xfId="13850" xr:uid="{00000000-0005-0000-0000-00000B070000}"/>
    <cellStyle name="20% - Accent1 2 2 2 5 2" xfId="39844" xr:uid="{00000000-0005-0000-0000-00000C070000}"/>
    <cellStyle name="20% - Accent1 2 2 2 6" xfId="21600" xr:uid="{00000000-0005-0000-0000-00000D070000}"/>
    <cellStyle name="20% - Accent1 2 2 2 6 2" xfId="47589" xr:uid="{00000000-0005-0000-0000-00000E070000}"/>
    <cellStyle name="20% - Accent1 2 2 2 7" xfId="26754" xr:uid="{00000000-0005-0000-0000-00000F070000}"/>
    <cellStyle name="20% - Accent1 2 2 3" xfId="2275" xr:uid="{00000000-0005-0000-0000-000010070000}"/>
    <cellStyle name="20% - Accent1 2 2 3 2" xfId="4961" xr:uid="{00000000-0005-0000-0000-000011070000}"/>
    <cellStyle name="20% - Accent1 2 2 3 2 2" xfId="10258" xr:uid="{00000000-0005-0000-0000-000012070000}"/>
    <cellStyle name="20% - Accent1 2 2 3 2 2 2" xfId="36259" xr:uid="{00000000-0005-0000-0000-000013070000}"/>
    <cellStyle name="20% - Accent1 2 2 3 2 3" xfId="18053" xr:uid="{00000000-0005-0000-0000-000014070000}"/>
    <cellStyle name="20% - Accent1 2 2 3 2 3 2" xfId="44047" xr:uid="{00000000-0005-0000-0000-000015070000}"/>
    <cellStyle name="20% - Accent1 2 2 3 2 4" xfId="25804" xr:uid="{00000000-0005-0000-0000-000016070000}"/>
    <cellStyle name="20% - Accent1 2 2 3 2 4 2" xfId="51793" xr:uid="{00000000-0005-0000-0000-000017070000}"/>
    <cellStyle name="20% - Accent1 2 2 3 2 5" xfId="30958" xr:uid="{00000000-0005-0000-0000-000018070000}"/>
    <cellStyle name="20% - Accent1 2 2 3 3" xfId="12881" xr:uid="{00000000-0005-0000-0000-000019070000}"/>
    <cellStyle name="20% - Accent1 2 2 3 3 2" xfId="20676" xr:uid="{00000000-0005-0000-0000-00001A070000}"/>
    <cellStyle name="20% - Accent1 2 2 3 3 2 2" xfId="46670" xr:uid="{00000000-0005-0000-0000-00001B070000}"/>
    <cellStyle name="20% - Accent1 2 2 3 3 3" xfId="38882" xr:uid="{00000000-0005-0000-0000-00001C070000}"/>
    <cellStyle name="20% - Accent1 2 2 3 4" xfId="7576" xr:uid="{00000000-0005-0000-0000-00001D070000}"/>
    <cellStyle name="20% - Accent1 2 2 3 4 2" xfId="33570" xr:uid="{00000000-0005-0000-0000-00001E070000}"/>
    <cellStyle name="20% - Accent1 2 2 3 5" xfId="15364" xr:uid="{00000000-0005-0000-0000-00001F070000}"/>
    <cellStyle name="20% - Accent1 2 2 3 5 2" xfId="41358" xr:uid="{00000000-0005-0000-0000-000020070000}"/>
    <cellStyle name="20% - Accent1 2 2 3 6" xfId="23115" xr:uid="{00000000-0005-0000-0000-000021070000}"/>
    <cellStyle name="20% - Accent1 2 2 3 6 2" xfId="49104" xr:uid="{00000000-0005-0000-0000-000022070000}"/>
    <cellStyle name="20% - Accent1 2 2 3 7" xfId="28269" xr:uid="{00000000-0005-0000-0000-000023070000}"/>
    <cellStyle name="20% - Accent1 2 2 4" xfId="2831" xr:uid="{00000000-0005-0000-0000-000024070000}"/>
    <cellStyle name="20% - Accent1 2 2 4 2" xfId="5517" xr:uid="{00000000-0005-0000-0000-000025070000}"/>
    <cellStyle name="20% - Accent1 2 2 4 2 2" xfId="10814" xr:uid="{00000000-0005-0000-0000-000026070000}"/>
    <cellStyle name="20% - Accent1 2 2 4 2 2 2" xfId="36815" xr:uid="{00000000-0005-0000-0000-000027070000}"/>
    <cellStyle name="20% - Accent1 2 2 4 2 3" xfId="18609" xr:uid="{00000000-0005-0000-0000-000028070000}"/>
    <cellStyle name="20% - Accent1 2 2 4 2 3 2" xfId="44603" xr:uid="{00000000-0005-0000-0000-000029070000}"/>
    <cellStyle name="20% - Accent1 2 2 4 2 4" xfId="26360" xr:uid="{00000000-0005-0000-0000-00002A070000}"/>
    <cellStyle name="20% - Accent1 2 2 4 2 4 2" xfId="52349" xr:uid="{00000000-0005-0000-0000-00002B070000}"/>
    <cellStyle name="20% - Accent1 2 2 4 2 5" xfId="31514" xr:uid="{00000000-0005-0000-0000-00002C070000}"/>
    <cellStyle name="20% - Accent1 2 2 4 3" xfId="13418" xr:uid="{00000000-0005-0000-0000-00002D070000}"/>
    <cellStyle name="20% - Accent1 2 2 4 3 2" xfId="21213" xr:uid="{00000000-0005-0000-0000-00002E070000}"/>
    <cellStyle name="20% - Accent1 2 2 4 3 2 2" xfId="47207" xr:uid="{00000000-0005-0000-0000-00002F070000}"/>
    <cellStyle name="20% - Accent1 2 2 4 3 3" xfId="39419" xr:uid="{00000000-0005-0000-0000-000030070000}"/>
    <cellStyle name="20% - Accent1 2 2 4 4" xfId="8130" xr:uid="{00000000-0005-0000-0000-000031070000}"/>
    <cellStyle name="20% - Accent1 2 2 4 4 2" xfId="34126" xr:uid="{00000000-0005-0000-0000-000032070000}"/>
    <cellStyle name="20% - Accent1 2 2 4 5" xfId="15920" xr:uid="{00000000-0005-0000-0000-000033070000}"/>
    <cellStyle name="20% - Accent1 2 2 4 5 2" xfId="41914" xr:uid="{00000000-0005-0000-0000-000034070000}"/>
    <cellStyle name="20% - Accent1 2 2 4 6" xfId="23671" xr:uid="{00000000-0005-0000-0000-000035070000}"/>
    <cellStyle name="20% - Accent1 2 2 4 6 2" xfId="49660" xr:uid="{00000000-0005-0000-0000-000036070000}"/>
    <cellStyle name="20% - Accent1 2 2 4 7" xfId="28825" xr:uid="{00000000-0005-0000-0000-000037070000}"/>
    <cellStyle name="20% - Accent1 2 2 5" xfId="1161" xr:uid="{00000000-0005-0000-0000-000038070000}"/>
    <cellStyle name="20% - Accent1 2 2 5 2" xfId="6471" xr:uid="{00000000-0005-0000-0000-000039070000}"/>
    <cellStyle name="20% - Accent1 2 2 5 2 2" xfId="32458" xr:uid="{00000000-0005-0000-0000-00003A070000}"/>
    <cellStyle name="20% - Accent1 2 2 5 3" xfId="14252" xr:uid="{00000000-0005-0000-0000-00003B070000}"/>
    <cellStyle name="20% - Accent1 2 2 5 3 2" xfId="40246" xr:uid="{00000000-0005-0000-0000-00003C070000}"/>
    <cellStyle name="20% - Accent1 2 2 5 4" xfId="22003" xr:uid="{00000000-0005-0000-0000-00003D070000}"/>
    <cellStyle name="20% - Accent1 2 2 5 4 2" xfId="47992" xr:uid="{00000000-0005-0000-0000-00003E070000}"/>
    <cellStyle name="20% - Accent1 2 2 5 5" xfId="27157" xr:uid="{00000000-0005-0000-0000-00003F070000}"/>
    <cellStyle name="20% - Accent1 2 2 6" xfId="3098" xr:uid="{00000000-0005-0000-0000-000040070000}"/>
    <cellStyle name="20% - Accent1 2 2 6 2" xfId="8397" xr:uid="{00000000-0005-0000-0000-000041070000}"/>
    <cellStyle name="20% - Accent1 2 2 6 2 2" xfId="34393" xr:uid="{00000000-0005-0000-0000-000042070000}"/>
    <cellStyle name="20% - Accent1 2 2 6 3" xfId="16187" xr:uid="{00000000-0005-0000-0000-000043070000}"/>
    <cellStyle name="20% - Accent1 2 2 6 3 2" xfId="42181" xr:uid="{00000000-0005-0000-0000-000044070000}"/>
    <cellStyle name="20% - Accent1 2 2 6 4" xfId="23938" xr:uid="{00000000-0005-0000-0000-000045070000}"/>
    <cellStyle name="20% - Accent1 2 2 6 4 2" xfId="49927" xr:uid="{00000000-0005-0000-0000-000046070000}"/>
    <cellStyle name="20% - Accent1 2 2 6 5" xfId="29092" xr:uid="{00000000-0005-0000-0000-000047070000}"/>
    <cellStyle name="20% - Accent1 2 2 7" xfId="3209" xr:uid="{00000000-0005-0000-0000-000048070000}"/>
    <cellStyle name="20% - Accent1 2 2 7 2" xfId="8510" xr:uid="{00000000-0005-0000-0000-000049070000}"/>
    <cellStyle name="20% - Accent1 2 2 7 2 2" xfId="34507" xr:uid="{00000000-0005-0000-0000-00004A070000}"/>
    <cellStyle name="20% - Accent1 2 2 7 3" xfId="16301" xr:uid="{00000000-0005-0000-0000-00004B070000}"/>
    <cellStyle name="20% - Accent1 2 2 7 3 2" xfId="42295" xr:uid="{00000000-0005-0000-0000-00004C070000}"/>
    <cellStyle name="20% - Accent1 2 2 7 4" xfId="24052" xr:uid="{00000000-0005-0000-0000-00004D070000}"/>
    <cellStyle name="20% - Accent1 2 2 7 4 2" xfId="50041" xr:uid="{00000000-0005-0000-0000-00004E070000}"/>
    <cellStyle name="20% - Accent1 2 2 7 5" xfId="29206" xr:uid="{00000000-0005-0000-0000-00004F070000}"/>
    <cellStyle name="20% - Accent1 2 2 8" xfId="3323" xr:uid="{00000000-0005-0000-0000-000050070000}"/>
    <cellStyle name="20% - Accent1 2 2 8 2" xfId="8623" xr:uid="{00000000-0005-0000-0000-000051070000}"/>
    <cellStyle name="20% - Accent1 2 2 8 2 2" xfId="34621" xr:uid="{00000000-0005-0000-0000-000052070000}"/>
    <cellStyle name="20% - Accent1 2 2 8 3" xfId="16415" xr:uid="{00000000-0005-0000-0000-000053070000}"/>
    <cellStyle name="20% - Accent1 2 2 8 3 2" xfId="42409" xr:uid="{00000000-0005-0000-0000-000054070000}"/>
    <cellStyle name="20% - Accent1 2 2 8 4" xfId="24166" xr:uid="{00000000-0005-0000-0000-000055070000}"/>
    <cellStyle name="20% - Accent1 2 2 8 4 2" xfId="50155" xr:uid="{00000000-0005-0000-0000-000056070000}"/>
    <cellStyle name="20% - Accent1 2 2 8 5" xfId="29320" xr:uid="{00000000-0005-0000-0000-000057070000}"/>
    <cellStyle name="20% - Accent1 2 2 9" xfId="3437" xr:uid="{00000000-0005-0000-0000-000058070000}"/>
    <cellStyle name="20% - Accent1 2 2 9 2" xfId="8736" xr:uid="{00000000-0005-0000-0000-000059070000}"/>
    <cellStyle name="20% - Accent1 2 2 9 2 2" xfId="34735" xr:uid="{00000000-0005-0000-0000-00005A070000}"/>
    <cellStyle name="20% - Accent1 2 2 9 3" xfId="16529" xr:uid="{00000000-0005-0000-0000-00005B070000}"/>
    <cellStyle name="20% - Accent1 2 2 9 3 2" xfId="42523" xr:uid="{00000000-0005-0000-0000-00005C070000}"/>
    <cellStyle name="20% - Accent1 2 2 9 4" xfId="24280" xr:uid="{00000000-0005-0000-0000-00005D070000}"/>
    <cellStyle name="20% - Accent1 2 2 9 4 2" xfId="50269" xr:uid="{00000000-0005-0000-0000-00005E070000}"/>
    <cellStyle name="20% - Accent1 2 2 9 5" xfId="29434" xr:uid="{00000000-0005-0000-0000-00005F070000}"/>
    <cellStyle name="20% - Accent1 2 3" xfId="49" xr:uid="{00000000-0005-0000-0000-000060070000}"/>
    <cellStyle name="20% - Accent1 2 3 10" xfId="5941" xr:uid="{00000000-0005-0000-0000-000061070000}"/>
    <cellStyle name="20% - Accent1 2 3 10 2" xfId="31927" xr:uid="{00000000-0005-0000-0000-000062070000}"/>
    <cellStyle name="20% - Accent1 2 3 11" xfId="13715" xr:uid="{00000000-0005-0000-0000-000063070000}"/>
    <cellStyle name="20% - Accent1 2 3 11 2" xfId="39709" xr:uid="{00000000-0005-0000-0000-000064070000}"/>
    <cellStyle name="20% - Accent1 2 3 12" xfId="21487" xr:uid="{00000000-0005-0000-0000-000065070000}"/>
    <cellStyle name="20% - Accent1 2 3 12 2" xfId="47476" xr:uid="{00000000-0005-0000-0000-000066070000}"/>
    <cellStyle name="20% - Accent1 2 3 13" xfId="26641" xr:uid="{00000000-0005-0000-0000-000067070000}"/>
    <cellStyle name="20% - Accent1 2 3 2" xfId="748" xr:uid="{00000000-0005-0000-0000-000068070000}"/>
    <cellStyle name="20% - Accent1 2 3 2 2" xfId="6076" xr:uid="{00000000-0005-0000-0000-000069070000}"/>
    <cellStyle name="20% - Accent1 2 3 2 2 2" xfId="32057" xr:uid="{00000000-0005-0000-0000-00006A070000}"/>
    <cellStyle name="20% - Accent1 2 3 2 3" xfId="13851" xr:uid="{00000000-0005-0000-0000-00006B070000}"/>
    <cellStyle name="20% - Accent1 2 3 2 3 2" xfId="39845" xr:uid="{00000000-0005-0000-0000-00006C070000}"/>
    <cellStyle name="20% - Accent1 2 3 2 4" xfId="21601" xr:uid="{00000000-0005-0000-0000-00006D070000}"/>
    <cellStyle name="20% - Accent1 2 3 2 4 2" xfId="47590" xr:uid="{00000000-0005-0000-0000-00006E070000}"/>
    <cellStyle name="20% - Accent1 2 3 2 5" xfId="26755" xr:uid="{00000000-0005-0000-0000-00006F070000}"/>
    <cellStyle name="20% - Accent1 2 3 3" xfId="1442" xr:uid="{00000000-0005-0000-0000-000070070000}"/>
    <cellStyle name="20% - Accent1 2 3 3 2" xfId="6748" xr:uid="{00000000-0005-0000-0000-000071070000}"/>
    <cellStyle name="20% - Accent1 2 3 3 2 2" xfId="32737" xr:uid="{00000000-0005-0000-0000-000072070000}"/>
    <cellStyle name="20% - Accent1 2 3 3 3" xfId="14531" xr:uid="{00000000-0005-0000-0000-000073070000}"/>
    <cellStyle name="20% - Accent1 2 3 3 3 2" xfId="40525" xr:uid="{00000000-0005-0000-0000-000074070000}"/>
    <cellStyle name="20% - Accent1 2 3 3 4" xfId="22282" xr:uid="{00000000-0005-0000-0000-000075070000}"/>
    <cellStyle name="20% - Accent1 2 3 3 4 2" xfId="48271" xr:uid="{00000000-0005-0000-0000-000076070000}"/>
    <cellStyle name="20% - Accent1 2 3 3 5" xfId="27436" xr:uid="{00000000-0005-0000-0000-000077070000}"/>
    <cellStyle name="20% - Accent1 2 3 4" xfId="3099" xr:uid="{00000000-0005-0000-0000-000078070000}"/>
    <cellStyle name="20% - Accent1 2 3 4 2" xfId="8398" xr:uid="{00000000-0005-0000-0000-000079070000}"/>
    <cellStyle name="20% - Accent1 2 3 4 2 2" xfId="34394" xr:uid="{00000000-0005-0000-0000-00007A070000}"/>
    <cellStyle name="20% - Accent1 2 3 4 3" xfId="16188" xr:uid="{00000000-0005-0000-0000-00007B070000}"/>
    <cellStyle name="20% - Accent1 2 3 4 3 2" xfId="42182" xr:uid="{00000000-0005-0000-0000-00007C070000}"/>
    <cellStyle name="20% - Accent1 2 3 4 4" xfId="23939" xr:uid="{00000000-0005-0000-0000-00007D070000}"/>
    <cellStyle name="20% - Accent1 2 3 4 4 2" xfId="49928" xr:uid="{00000000-0005-0000-0000-00007E070000}"/>
    <cellStyle name="20% - Accent1 2 3 4 5" xfId="29093" xr:uid="{00000000-0005-0000-0000-00007F070000}"/>
    <cellStyle name="20% - Accent1 2 3 5" xfId="3210" xr:uid="{00000000-0005-0000-0000-000080070000}"/>
    <cellStyle name="20% - Accent1 2 3 5 2" xfId="8511" xr:uid="{00000000-0005-0000-0000-000081070000}"/>
    <cellStyle name="20% - Accent1 2 3 5 2 2" xfId="34508" xr:uid="{00000000-0005-0000-0000-000082070000}"/>
    <cellStyle name="20% - Accent1 2 3 5 3" xfId="16302" xr:uid="{00000000-0005-0000-0000-000083070000}"/>
    <cellStyle name="20% - Accent1 2 3 5 3 2" xfId="42296" xr:uid="{00000000-0005-0000-0000-000084070000}"/>
    <cellStyle name="20% - Accent1 2 3 5 4" xfId="24053" xr:uid="{00000000-0005-0000-0000-000085070000}"/>
    <cellStyle name="20% - Accent1 2 3 5 4 2" xfId="50042" xr:uid="{00000000-0005-0000-0000-000086070000}"/>
    <cellStyle name="20% - Accent1 2 3 5 5" xfId="29207" xr:uid="{00000000-0005-0000-0000-000087070000}"/>
    <cellStyle name="20% - Accent1 2 3 6" xfId="3324" xr:uid="{00000000-0005-0000-0000-000088070000}"/>
    <cellStyle name="20% - Accent1 2 3 6 2" xfId="8624" xr:uid="{00000000-0005-0000-0000-000089070000}"/>
    <cellStyle name="20% - Accent1 2 3 6 2 2" xfId="34622" xr:uid="{00000000-0005-0000-0000-00008A070000}"/>
    <cellStyle name="20% - Accent1 2 3 6 3" xfId="16416" xr:uid="{00000000-0005-0000-0000-00008B070000}"/>
    <cellStyle name="20% - Accent1 2 3 6 3 2" xfId="42410" xr:uid="{00000000-0005-0000-0000-00008C070000}"/>
    <cellStyle name="20% - Accent1 2 3 6 4" xfId="24167" xr:uid="{00000000-0005-0000-0000-00008D070000}"/>
    <cellStyle name="20% - Accent1 2 3 6 4 2" xfId="50156" xr:uid="{00000000-0005-0000-0000-00008E070000}"/>
    <cellStyle name="20% - Accent1 2 3 6 5" xfId="29321" xr:uid="{00000000-0005-0000-0000-00008F070000}"/>
    <cellStyle name="20% - Accent1 2 3 7" xfId="3438" xr:uid="{00000000-0005-0000-0000-000090070000}"/>
    <cellStyle name="20% - Accent1 2 3 7 2" xfId="8737" xr:uid="{00000000-0005-0000-0000-000091070000}"/>
    <cellStyle name="20% - Accent1 2 3 7 2 2" xfId="34736" xr:uid="{00000000-0005-0000-0000-000092070000}"/>
    <cellStyle name="20% - Accent1 2 3 7 3" xfId="16530" xr:uid="{00000000-0005-0000-0000-000093070000}"/>
    <cellStyle name="20% - Accent1 2 3 7 3 2" xfId="42524" xr:uid="{00000000-0005-0000-0000-000094070000}"/>
    <cellStyle name="20% - Accent1 2 3 7 4" xfId="24281" xr:uid="{00000000-0005-0000-0000-000095070000}"/>
    <cellStyle name="20% - Accent1 2 3 7 4 2" xfId="50270" xr:uid="{00000000-0005-0000-0000-000096070000}"/>
    <cellStyle name="20% - Accent1 2 3 7 5" xfId="29435" xr:uid="{00000000-0005-0000-0000-000097070000}"/>
    <cellStyle name="20% - Accent1 2 3 8" xfId="4128" xr:uid="{00000000-0005-0000-0000-000098070000}"/>
    <cellStyle name="20% - Accent1 2 3 8 2" xfId="9426" xr:uid="{00000000-0005-0000-0000-000099070000}"/>
    <cellStyle name="20% - Accent1 2 3 8 2 2" xfId="35426" xr:uid="{00000000-0005-0000-0000-00009A070000}"/>
    <cellStyle name="20% - Accent1 2 3 8 3" xfId="17220" xr:uid="{00000000-0005-0000-0000-00009B070000}"/>
    <cellStyle name="20% - Accent1 2 3 8 3 2" xfId="43214" xr:uid="{00000000-0005-0000-0000-00009C070000}"/>
    <cellStyle name="20% - Accent1 2 3 8 4" xfId="24971" xr:uid="{00000000-0005-0000-0000-00009D070000}"/>
    <cellStyle name="20% - Accent1 2 3 8 4 2" xfId="50960" xr:uid="{00000000-0005-0000-0000-00009E070000}"/>
    <cellStyle name="20% - Accent1 2 3 8 5" xfId="30125" xr:uid="{00000000-0005-0000-0000-00009F070000}"/>
    <cellStyle name="20% - Accent1 2 3 9" xfId="5796" xr:uid="{00000000-0005-0000-0000-0000A0070000}"/>
    <cellStyle name="20% - Accent1 2 3 9 2" xfId="31794" xr:uid="{00000000-0005-0000-0000-0000A1070000}"/>
    <cellStyle name="20% - Accent1 2 4" xfId="50" xr:uid="{00000000-0005-0000-0000-0000A2070000}"/>
    <cellStyle name="20% - Accent1 2 4 10" xfId="5942" xr:uid="{00000000-0005-0000-0000-0000A3070000}"/>
    <cellStyle name="20% - Accent1 2 4 10 2" xfId="31928" xr:uid="{00000000-0005-0000-0000-0000A4070000}"/>
    <cellStyle name="20% - Accent1 2 4 11" xfId="13716" xr:uid="{00000000-0005-0000-0000-0000A5070000}"/>
    <cellStyle name="20% - Accent1 2 4 11 2" xfId="39710" xr:uid="{00000000-0005-0000-0000-0000A6070000}"/>
    <cellStyle name="20% - Accent1 2 4 12" xfId="21488" xr:uid="{00000000-0005-0000-0000-0000A7070000}"/>
    <cellStyle name="20% - Accent1 2 4 12 2" xfId="47477" xr:uid="{00000000-0005-0000-0000-0000A8070000}"/>
    <cellStyle name="20% - Accent1 2 4 13" xfId="26642" xr:uid="{00000000-0005-0000-0000-0000A9070000}"/>
    <cellStyle name="20% - Accent1 2 4 2" xfId="749" xr:uid="{00000000-0005-0000-0000-0000AA070000}"/>
    <cellStyle name="20% - Accent1 2 4 2 2" xfId="6077" xr:uid="{00000000-0005-0000-0000-0000AB070000}"/>
    <cellStyle name="20% - Accent1 2 4 2 2 2" xfId="32058" xr:uid="{00000000-0005-0000-0000-0000AC070000}"/>
    <cellStyle name="20% - Accent1 2 4 2 3" xfId="13852" xr:uid="{00000000-0005-0000-0000-0000AD070000}"/>
    <cellStyle name="20% - Accent1 2 4 2 3 2" xfId="39846" xr:uid="{00000000-0005-0000-0000-0000AE070000}"/>
    <cellStyle name="20% - Accent1 2 4 2 4" xfId="21602" xr:uid="{00000000-0005-0000-0000-0000AF070000}"/>
    <cellStyle name="20% - Accent1 2 4 2 4 2" xfId="47591" xr:uid="{00000000-0005-0000-0000-0000B0070000}"/>
    <cellStyle name="20% - Accent1 2 4 2 5" xfId="26756" xr:uid="{00000000-0005-0000-0000-0000B1070000}"/>
    <cellStyle name="20% - Accent1 2 4 3" xfId="1998" xr:uid="{00000000-0005-0000-0000-0000B2070000}"/>
    <cellStyle name="20% - Accent1 2 4 3 2" xfId="7300" xr:uid="{00000000-0005-0000-0000-0000B3070000}"/>
    <cellStyle name="20% - Accent1 2 4 3 2 2" xfId="33293" xr:uid="{00000000-0005-0000-0000-0000B4070000}"/>
    <cellStyle name="20% - Accent1 2 4 3 3" xfId="15087" xr:uid="{00000000-0005-0000-0000-0000B5070000}"/>
    <cellStyle name="20% - Accent1 2 4 3 3 2" xfId="41081" xr:uid="{00000000-0005-0000-0000-0000B6070000}"/>
    <cellStyle name="20% - Accent1 2 4 3 4" xfId="22838" xr:uid="{00000000-0005-0000-0000-0000B7070000}"/>
    <cellStyle name="20% - Accent1 2 4 3 4 2" xfId="48827" xr:uid="{00000000-0005-0000-0000-0000B8070000}"/>
    <cellStyle name="20% - Accent1 2 4 3 5" xfId="27992" xr:uid="{00000000-0005-0000-0000-0000B9070000}"/>
    <cellStyle name="20% - Accent1 2 4 4" xfId="3100" xr:uid="{00000000-0005-0000-0000-0000BA070000}"/>
    <cellStyle name="20% - Accent1 2 4 4 2" xfId="8399" xr:uid="{00000000-0005-0000-0000-0000BB070000}"/>
    <cellStyle name="20% - Accent1 2 4 4 2 2" xfId="34395" xr:uid="{00000000-0005-0000-0000-0000BC070000}"/>
    <cellStyle name="20% - Accent1 2 4 4 3" xfId="16189" xr:uid="{00000000-0005-0000-0000-0000BD070000}"/>
    <cellStyle name="20% - Accent1 2 4 4 3 2" xfId="42183" xr:uid="{00000000-0005-0000-0000-0000BE070000}"/>
    <cellStyle name="20% - Accent1 2 4 4 4" xfId="23940" xr:uid="{00000000-0005-0000-0000-0000BF070000}"/>
    <cellStyle name="20% - Accent1 2 4 4 4 2" xfId="49929" xr:uid="{00000000-0005-0000-0000-0000C0070000}"/>
    <cellStyle name="20% - Accent1 2 4 4 5" xfId="29094" xr:uid="{00000000-0005-0000-0000-0000C1070000}"/>
    <cellStyle name="20% - Accent1 2 4 5" xfId="3211" xr:uid="{00000000-0005-0000-0000-0000C2070000}"/>
    <cellStyle name="20% - Accent1 2 4 5 2" xfId="8512" xr:uid="{00000000-0005-0000-0000-0000C3070000}"/>
    <cellStyle name="20% - Accent1 2 4 5 2 2" xfId="34509" xr:uid="{00000000-0005-0000-0000-0000C4070000}"/>
    <cellStyle name="20% - Accent1 2 4 5 3" xfId="16303" xr:uid="{00000000-0005-0000-0000-0000C5070000}"/>
    <cellStyle name="20% - Accent1 2 4 5 3 2" xfId="42297" xr:uid="{00000000-0005-0000-0000-0000C6070000}"/>
    <cellStyle name="20% - Accent1 2 4 5 4" xfId="24054" xr:uid="{00000000-0005-0000-0000-0000C7070000}"/>
    <cellStyle name="20% - Accent1 2 4 5 4 2" xfId="50043" xr:uid="{00000000-0005-0000-0000-0000C8070000}"/>
    <cellStyle name="20% - Accent1 2 4 5 5" xfId="29208" xr:uid="{00000000-0005-0000-0000-0000C9070000}"/>
    <cellStyle name="20% - Accent1 2 4 6" xfId="3325" xr:uid="{00000000-0005-0000-0000-0000CA070000}"/>
    <cellStyle name="20% - Accent1 2 4 6 2" xfId="8625" xr:uid="{00000000-0005-0000-0000-0000CB070000}"/>
    <cellStyle name="20% - Accent1 2 4 6 2 2" xfId="34623" xr:uid="{00000000-0005-0000-0000-0000CC070000}"/>
    <cellStyle name="20% - Accent1 2 4 6 3" xfId="16417" xr:uid="{00000000-0005-0000-0000-0000CD070000}"/>
    <cellStyle name="20% - Accent1 2 4 6 3 2" xfId="42411" xr:uid="{00000000-0005-0000-0000-0000CE070000}"/>
    <cellStyle name="20% - Accent1 2 4 6 4" xfId="24168" xr:uid="{00000000-0005-0000-0000-0000CF070000}"/>
    <cellStyle name="20% - Accent1 2 4 6 4 2" xfId="50157" xr:uid="{00000000-0005-0000-0000-0000D0070000}"/>
    <cellStyle name="20% - Accent1 2 4 6 5" xfId="29322" xr:uid="{00000000-0005-0000-0000-0000D1070000}"/>
    <cellStyle name="20% - Accent1 2 4 7" xfId="3439" xr:uid="{00000000-0005-0000-0000-0000D2070000}"/>
    <cellStyle name="20% - Accent1 2 4 7 2" xfId="8738" xr:uid="{00000000-0005-0000-0000-0000D3070000}"/>
    <cellStyle name="20% - Accent1 2 4 7 2 2" xfId="34737" xr:uid="{00000000-0005-0000-0000-0000D4070000}"/>
    <cellStyle name="20% - Accent1 2 4 7 3" xfId="16531" xr:uid="{00000000-0005-0000-0000-0000D5070000}"/>
    <cellStyle name="20% - Accent1 2 4 7 3 2" xfId="42525" xr:uid="{00000000-0005-0000-0000-0000D6070000}"/>
    <cellStyle name="20% - Accent1 2 4 7 4" xfId="24282" xr:uid="{00000000-0005-0000-0000-0000D7070000}"/>
    <cellStyle name="20% - Accent1 2 4 7 4 2" xfId="50271" xr:uid="{00000000-0005-0000-0000-0000D8070000}"/>
    <cellStyle name="20% - Accent1 2 4 7 5" xfId="29436" xr:uid="{00000000-0005-0000-0000-0000D9070000}"/>
    <cellStyle name="20% - Accent1 2 4 8" xfId="4684" xr:uid="{00000000-0005-0000-0000-0000DA070000}"/>
    <cellStyle name="20% - Accent1 2 4 8 2" xfId="9981" xr:uid="{00000000-0005-0000-0000-0000DB070000}"/>
    <cellStyle name="20% - Accent1 2 4 8 2 2" xfId="35982" xr:uid="{00000000-0005-0000-0000-0000DC070000}"/>
    <cellStyle name="20% - Accent1 2 4 8 3" xfId="17776" xr:uid="{00000000-0005-0000-0000-0000DD070000}"/>
    <cellStyle name="20% - Accent1 2 4 8 3 2" xfId="43770" xr:uid="{00000000-0005-0000-0000-0000DE070000}"/>
    <cellStyle name="20% - Accent1 2 4 8 4" xfId="25527" xr:uid="{00000000-0005-0000-0000-0000DF070000}"/>
    <cellStyle name="20% - Accent1 2 4 8 4 2" xfId="51516" xr:uid="{00000000-0005-0000-0000-0000E0070000}"/>
    <cellStyle name="20% - Accent1 2 4 8 5" xfId="30681" xr:uid="{00000000-0005-0000-0000-0000E1070000}"/>
    <cellStyle name="20% - Accent1 2 4 9" xfId="5797" xr:uid="{00000000-0005-0000-0000-0000E2070000}"/>
    <cellStyle name="20% - Accent1 2 4 9 2" xfId="31795" xr:uid="{00000000-0005-0000-0000-0000E3070000}"/>
    <cellStyle name="20% - Accent1 2 5" xfId="51" xr:uid="{00000000-0005-0000-0000-0000E4070000}"/>
    <cellStyle name="20% - Accent1 2 5 10" xfId="5943" xr:uid="{00000000-0005-0000-0000-0000E5070000}"/>
    <cellStyle name="20% - Accent1 2 5 10 2" xfId="31929" xr:uid="{00000000-0005-0000-0000-0000E6070000}"/>
    <cellStyle name="20% - Accent1 2 5 11" xfId="13717" xr:uid="{00000000-0005-0000-0000-0000E7070000}"/>
    <cellStyle name="20% - Accent1 2 5 11 2" xfId="39711" xr:uid="{00000000-0005-0000-0000-0000E8070000}"/>
    <cellStyle name="20% - Accent1 2 5 12" xfId="21489" xr:uid="{00000000-0005-0000-0000-0000E9070000}"/>
    <cellStyle name="20% - Accent1 2 5 12 2" xfId="47478" xr:uid="{00000000-0005-0000-0000-0000EA070000}"/>
    <cellStyle name="20% - Accent1 2 5 13" xfId="26643" xr:uid="{00000000-0005-0000-0000-0000EB070000}"/>
    <cellStyle name="20% - Accent1 2 5 2" xfId="750" xr:uid="{00000000-0005-0000-0000-0000EC070000}"/>
    <cellStyle name="20% - Accent1 2 5 2 2" xfId="6078" xr:uid="{00000000-0005-0000-0000-0000ED070000}"/>
    <cellStyle name="20% - Accent1 2 5 2 2 2" xfId="32059" xr:uid="{00000000-0005-0000-0000-0000EE070000}"/>
    <cellStyle name="20% - Accent1 2 5 2 3" xfId="13853" xr:uid="{00000000-0005-0000-0000-0000EF070000}"/>
    <cellStyle name="20% - Accent1 2 5 2 3 2" xfId="39847" xr:uid="{00000000-0005-0000-0000-0000F0070000}"/>
    <cellStyle name="20% - Accent1 2 5 2 4" xfId="21603" xr:uid="{00000000-0005-0000-0000-0000F1070000}"/>
    <cellStyle name="20% - Accent1 2 5 2 4 2" xfId="47592" xr:uid="{00000000-0005-0000-0000-0000F2070000}"/>
    <cellStyle name="20% - Accent1 2 5 2 5" xfId="26757" xr:uid="{00000000-0005-0000-0000-0000F3070000}"/>
    <cellStyle name="20% - Accent1 2 5 3" xfId="2554" xr:uid="{00000000-0005-0000-0000-0000F4070000}"/>
    <cellStyle name="20% - Accent1 2 5 3 2" xfId="7853" xr:uid="{00000000-0005-0000-0000-0000F5070000}"/>
    <cellStyle name="20% - Accent1 2 5 3 2 2" xfId="33849" xr:uid="{00000000-0005-0000-0000-0000F6070000}"/>
    <cellStyle name="20% - Accent1 2 5 3 3" xfId="15643" xr:uid="{00000000-0005-0000-0000-0000F7070000}"/>
    <cellStyle name="20% - Accent1 2 5 3 3 2" xfId="41637" xr:uid="{00000000-0005-0000-0000-0000F8070000}"/>
    <cellStyle name="20% - Accent1 2 5 3 4" xfId="23394" xr:uid="{00000000-0005-0000-0000-0000F9070000}"/>
    <cellStyle name="20% - Accent1 2 5 3 4 2" xfId="49383" xr:uid="{00000000-0005-0000-0000-0000FA070000}"/>
    <cellStyle name="20% - Accent1 2 5 3 5" xfId="28548" xr:uid="{00000000-0005-0000-0000-0000FB070000}"/>
    <cellStyle name="20% - Accent1 2 5 4" xfId="3101" xr:uid="{00000000-0005-0000-0000-0000FC070000}"/>
    <cellStyle name="20% - Accent1 2 5 4 2" xfId="8400" xr:uid="{00000000-0005-0000-0000-0000FD070000}"/>
    <cellStyle name="20% - Accent1 2 5 4 2 2" xfId="34396" xr:uid="{00000000-0005-0000-0000-0000FE070000}"/>
    <cellStyle name="20% - Accent1 2 5 4 3" xfId="16190" xr:uid="{00000000-0005-0000-0000-0000FF070000}"/>
    <cellStyle name="20% - Accent1 2 5 4 3 2" xfId="42184" xr:uid="{00000000-0005-0000-0000-000000080000}"/>
    <cellStyle name="20% - Accent1 2 5 4 4" xfId="23941" xr:uid="{00000000-0005-0000-0000-000001080000}"/>
    <cellStyle name="20% - Accent1 2 5 4 4 2" xfId="49930" xr:uid="{00000000-0005-0000-0000-000002080000}"/>
    <cellStyle name="20% - Accent1 2 5 4 5" xfId="29095" xr:uid="{00000000-0005-0000-0000-000003080000}"/>
    <cellStyle name="20% - Accent1 2 5 5" xfId="3212" xr:uid="{00000000-0005-0000-0000-000004080000}"/>
    <cellStyle name="20% - Accent1 2 5 5 2" xfId="8513" xr:uid="{00000000-0005-0000-0000-000005080000}"/>
    <cellStyle name="20% - Accent1 2 5 5 2 2" xfId="34510" xr:uid="{00000000-0005-0000-0000-000006080000}"/>
    <cellStyle name="20% - Accent1 2 5 5 3" xfId="16304" xr:uid="{00000000-0005-0000-0000-000007080000}"/>
    <cellStyle name="20% - Accent1 2 5 5 3 2" xfId="42298" xr:uid="{00000000-0005-0000-0000-000008080000}"/>
    <cellStyle name="20% - Accent1 2 5 5 4" xfId="24055" xr:uid="{00000000-0005-0000-0000-000009080000}"/>
    <cellStyle name="20% - Accent1 2 5 5 4 2" xfId="50044" xr:uid="{00000000-0005-0000-0000-00000A080000}"/>
    <cellStyle name="20% - Accent1 2 5 5 5" xfId="29209" xr:uid="{00000000-0005-0000-0000-00000B080000}"/>
    <cellStyle name="20% - Accent1 2 5 6" xfId="3326" xr:uid="{00000000-0005-0000-0000-00000C080000}"/>
    <cellStyle name="20% - Accent1 2 5 6 2" xfId="8626" xr:uid="{00000000-0005-0000-0000-00000D080000}"/>
    <cellStyle name="20% - Accent1 2 5 6 2 2" xfId="34624" xr:uid="{00000000-0005-0000-0000-00000E080000}"/>
    <cellStyle name="20% - Accent1 2 5 6 3" xfId="16418" xr:uid="{00000000-0005-0000-0000-00000F080000}"/>
    <cellStyle name="20% - Accent1 2 5 6 3 2" xfId="42412" xr:uid="{00000000-0005-0000-0000-000010080000}"/>
    <cellStyle name="20% - Accent1 2 5 6 4" xfId="24169" xr:uid="{00000000-0005-0000-0000-000011080000}"/>
    <cellStyle name="20% - Accent1 2 5 6 4 2" xfId="50158" xr:uid="{00000000-0005-0000-0000-000012080000}"/>
    <cellStyle name="20% - Accent1 2 5 6 5" xfId="29323" xr:uid="{00000000-0005-0000-0000-000013080000}"/>
    <cellStyle name="20% - Accent1 2 5 7" xfId="3440" xr:uid="{00000000-0005-0000-0000-000014080000}"/>
    <cellStyle name="20% - Accent1 2 5 7 2" xfId="8739" xr:uid="{00000000-0005-0000-0000-000015080000}"/>
    <cellStyle name="20% - Accent1 2 5 7 2 2" xfId="34738" xr:uid="{00000000-0005-0000-0000-000016080000}"/>
    <cellStyle name="20% - Accent1 2 5 7 3" xfId="16532" xr:uid="{00000000-0005-0000-0000-000017080000}"/>
    <cellStyle name="20% - Accent1 2 5 7 3 2" xfId="42526" xr:uid="{00000000-0005-0000-0000-000018080000}"/>
    <cellStyle name="20% - Accent1 2 5 7 4" xfId="24283" xr:uid="{00000000-0005-0000-0000-000019080000}"/>
    <cellStyle name="20% - Accent1 2 5 7 4 2" xfId="50272" xr:uid="{00000000-0005-0000-0000-00001A080000}"/>
    <cellStyle name="20% - Accent1 2 5 7 5" xfId="29437" xr:uid="{00000000-0005-0000-0000-00001B080000}"/>
    <cellStyle name="20% - Accent1 2 5 8" xfId="5240" xr:uid="{00000000-0005-0000-0000-00001C080000}"/>
    <cellStyle name="20% - Accent1 2 5 8 2" xfId="10537" xr:uid="{00000000-0005-0000-0000-00001D080000}"/>
    <cellStyle name="20% - Accent1 2 5 8 2 2" xfId="36538" xr:uid="{00000000-0005-0000-0000-00001E080000}"/>
    <cellStyle name="20% - Accent1 2 5 8 3" xfId="18332" xr:uid="{00000000-0005-0000-0000-00001F080000}"/>
    <cellStyle name="20% - Accent1 2 5 8 3 2" xfId="44326" xr:uid="{00000000-0005-0000-0000-000020080000}"/>
    <cellStyle name="20% - Accent1 2 5 8 4" xfId="26083" xr:uid="{00000000-0005-0000-0000-000021080000}"/>
    <cellStyle name="20% - Accent1 2 5 8 4 2" xfId="52072" xr:uid="{00000000-0005-0000-0000-000022080000}"/>
    <cellStyle name="20% - Accent1 2 5 8 5" xfId="31237" xr:uid="{00000000-0005-0000-0000-000023080000}"/>
    <cellStyle name="20% - Accent1 2 5 9" xfId="5798" xr:uid="{00000000-0005-0000-0000-000024080000}"/>
    <cellStyle name="20% - Accent1 2 5 9 2" xfId="31796" xr:uid="{00000000-0005-0000-0000-000025080000}"/>
    <cellStyle name="20% - Accent1 2 6" xfId="52" xr:uid="{00000000-0005-0000-0000-000026080000}"/>
    <cellStyle name="20% - Accent1 2 6 10" xfId="21490" xr:uid="{00000000-0005-0000-0000-000027080000}"/>
    <cellStyle name="20% - Accent1 2 6 10 2" xfId="47479" xr:uid="{00000000-0005-0000-0000-000028080000}"/>
    <cellStyle name="20% - Accent1 2 6 11" xfId="26644" xr:uid="{00000000-0005-0000-0000-000029080000}"/>
    <cellStyle name="20% - Accent1 2 6 2" xfId="751" xr:uid="{00000000-0005-0000-0000-00002A080000}"/>
    <cellStyle name="20% - Accent1 2 6 2 2" xfId="6079" xr:uid="{00000000-0005-0000-0000-00002B080000}"/>
    <cellStyle name="20% - Accent1 2 6 2 2 2" xfId="32060" xr:uid="{00000000-0005-0000-0000-00002C080000}"/>
    <cellStyle name="20% - Accent1 2 6 2 3" xfId="13854" xr:uid="{00000000-0005-0000-0000-00002D080000}"/>
    <cellStyle name="20% - Accent1 2 6 2 3 2" xfId="39848" xr:uid="{00000000-0005-0000-0000-00002E080000}"/>
    <cellStyle name="20% - Accent1 2 6 2 4" xfId="21604" xr:uid="{00000000-0005-0000-0000-00002F080000}"/>
    <cellStyle name="20% - Accent1 2 6 2 4 2" xfId="47593" xr:uid="{00000000-0005-0000-0000-000030080000}"/>
    <cellStyle name="20% - Accent1 2 6 2 5" xfId="26758" xr:uid="{00000000-0005-0000-0000-000031080000}"/>
    <cellStyle name="20% - Accent1 2 6 3" xfId="3102" xr:uid="{00000000-0005-0000-0000-000032080000}"/>
    <cellStyle name="20% - Accent1 2 6 3 2" xfId="8401" xr:uid="{00000000-0005-0000-0000-000033080000}"/>
    <cellStyle name="20% - Accent1 2 6 3 2 2" xfId="34397" xr:uid="{00000000-0005-0000-0000-000034080000}"/>
    <cellStyle name="20% - Accent1 2 6 3 3" xfId="16191" xr:uid="{00000000-0005-0000-0000-000035080000}"/>
    <cellStyle name="20% - Accent1 2 6 3 3 2" xfId="42185" xr:uid="{00000000-0005-0000-0000-000036080000}"/>
    <cellStyle name="20% - Accent1 2 6 3 4" xfId="23942" xr:uid="{00000000-0005-0000-0000-000037080000}"/>
    <cellStyle name="20% - Accent1 2 6 3 4 2" xfId="49931" xr:uid="{00000000-0005-0000-0000-000038080000}"/>
    <cellStyle name="20% - Accent1 2 6 3 5" xfId="29096" xr:uid="{00000000-0005-0000-0000-000039080000}"/>
    <cellStyle name="20% - Accent1 2 6 4" xfId="3213" xr:uid="{00000000-0005-0000-0000-00003A080000}"/>
    <cellStyle name="20% - Accent1 2 6 4 2" xfId="8514" xr:uid="{00000000-0005-0000-0000-00003B080000}"/>
    <cellStyle name="20% - Accent1 2 6 4 2 2" xfId="34511" xr:uid="{00000000-0005-0000-0000-00003C080000}"/>
    <cellStyle name="20% - Accent1 2 6 4 3" xfId="16305" xr:uid="{00000000-0005-0000-0000-00003D080000}"/>
    <cellStyle name="20% - Accent1 2 6 4 3 2" xfId="42299" xr:uid="{00000000-0005-0000-0000-00003E080000}"/>
    <cellStyle name="20% - Accent1 2 6 4 4" xfId="24056" xr:uid="{00000000-0005-0000-0000-00003F080000}"/>
    <cellStyle name="20% - Accent1 2 6 4 4 2" xfId="50045" xr:uid="{00000000-0005-0000-0000-000040080000}"/>
    <cellStyle name="20% - Accent1 2 6 4 5" xfId="29210" xr:uid="{00000000-0005-0000-0000-000041080000}"/>
    <cellStyle name="20% - Accent1 2 6 5" xfId="3327" xr:uid="{00000000-0005-0000-0000-000042080000}"/>
    <cellStyle name="20% - Accent1 2 6 5 2" xfId="8627" xr:uid="{00000000-0005-0000-0000-000043080000}"/>
    <cellStyle name="20% - Accent1 2 6 5 2 2" xfId="34625" xr:uid="{00000000-0005-0000-0000-000044080000}"/>
    <cellStyle name="20% - Accent1 2 6 5 3" xfId="16419" xr:uid="{00000000-0005-0000-0000-000045080000}"/>
    <cellStyle name="20% - Accent1 2 6 5 3 2" xfId="42413" xr:uid="{00000000-0005-0000-0000-000046080000}"/>
    <cellStyle name="20% - Accent1 2 6 5 4" xfId="24170" xr:uid="{00000000-0005-0000-0000-000047080000}"/>
    <cellStyle name="20% - Accent1 2 6 5 4 2" xfId="50159" xr:uid="{00000000-0005-0000-0000-000048080000}"/>
    <cellStyle name="20% - Accent1 2 6 5 5" xfId="29324" xr:uid="{00000000-0005-0000-0000-000049080000}"/>
    <cellStyle name="20% - Accent1 2 6 6" xfId="3441" xr:uid="{00000000-0005-0000-0000-00004A080000}"/>
    <cellStyle name="20% - Accent1 2 6 6 2" xfId="8740" xr:uid="{00000000-0005-0000-0000-00004B080000}"/>
    <cellStyle name="20% - Accent1 2 6 6 2 2" xfId="34739" xr:uid="{00000000-0005-0000-0000-00004C080000}"/>
    <cellStyle name="20% - Accent1 2 6 6 3" xfId="16533" xr:uid="{00000000-0005-0000-0000-00004D080000}"/>
    <cellStyle name="20% - Accent1 2 6 6 3 2" xfId="42527" xr:uid="{00000000-0005-0000-0000-00004E080000}"/>
    <cellStyle name="20% - Accent1 2 6 6 4" xfId="24284" xr:uid="{00000000-0005-0000-0000-00004F080000}"/>
    <cellStyle name="20% - Accent1 2 6 6 4 2" xfId="50273" xr:uid="{00000000-0005-0000-0000-000050080000}"/>
    <cellStyle name="20% - Accent1 2 6 6 5" xfId="29438" xr:uid="{00000000-0005-0000-0000-000051080000}"/>
    <cellStyle name="20% - Accent1 2 6 7" xfId="5799" xr:uid="{00000000-0005-0000-0000-000052080000}"/>
    <cellStyle name="20% - Accent1 2 6 7 2" xfId="31797" xr:uid="{00000000-0005-0000-0000-000053080000}"/>
    <cellStyle name="20% - Accent1 2 6 8" xfId="5944" xr:uid="{00000000-0005-0000-0000-000054080000}"/>
    <cellStyle name="20% - Accent1 2 6 8 2" xfId="31930" xr:uid="{00000000-0005-0000-0000-000055080000}"/>
    <cellStyle name="20% - Accent1 2 6 9" xfId="13718" xr:uid="{00000000-0005-0000-0000-000056080000}"/>
    <cellStyle name="20% - Accent1 2 6 9 2" xfId="39712" xr:uid="{00000000-0005-0000-0000-000057080000}"/>
    <cellStyle name="20% - Accent1 2 7" xfId="746" xr:uid="{00000000-0005-0000-0000-000058080000}"/>
    <cellStyle name="20% - Accent1 2 7 2" xfId="6074" xr:uid="{00000000-0005-0000-0000-000059080000}"/>
    <cellStyle name="20% - Accent1 2 7 2 2" xfId="32055" xr:uid="{00000000-0005-0000-0000-00005A080000}"/>
    <cellStyle name="20% - Accent1 2 7 3" xfId="13849" xr:uid="{00000000-0005-0000-0000-00005B080000}"/>
    <cellStyle name="20% - Accent1 2 7 3 2" xfId="39843" xr:uid="{00000000-0005-0000-0000-00005C080000}"/>
    <cellStyle name="20% - Accent1 2 7 4" xfId="21599" xr:uid="{00000000-0005-0000-0000-00005D080000}"/>
    <cellStyle name="20% - Accent1 2 7 4 2" xfId="47588" xr:uid="{00000000-0005-0000-0000-00005E080000}"/>
    <cellStyle name="20% - Accent1 2 7 5" xfId="26753" xr:uid="{00000000-0005-0000-0000-00005F080000}"/>
    <cellStyle name="20% - Accent1 2 8" xfId="882" xr:uid="{00000000-0005-0000-0000-000060080000}"/>
    <cellStyle name="20% - Accent1 2 8 2" xfId="6195" xr:uid="{00000000-0005-0000-0000-000061080000}"/>
    <cellStyle name="20% - Accent1 2 8 2 2" xfId="32181" xr:uid="{00000000-0005-0000-0000-000062080000}"/>
    <cellStyle name="20% - Accent1 2 8 3" xfId="13975" xr:uid="{00000000-0005-0000-0000-000063080000}"/>
    <cellStyle name="20% - Accent1 2 8 3 2" xfId="39969" xr:uid="{00000000-0005-0000-0000-000064080000}"/>
    <cellStyle name="20% - Accent1 2 8 4" xfId="21726" xr:uid="{00000000-0005-0000-0000-000065080000}"/>
    <cellStyle name="20% - Accent1 2 8 4 2" xfId="47715" xr:uid="{00000000-0005-0000-0000-000066080000}"/>
    <cellStyle name="20% - Accent1 2 8 5" xfId="26880" xr:uid="{00000000-0005-0000-0000-000067080000}"/>
    <cellStyle name="20% - Accent1 2 9" xfId="3097" xr:uid="{00000000-0005-0000-0000-000068080000}"/>
    <cellStyle name="20% - Accent1 2 9 2" xfId="8396" xr:uid="{00000000-0005-0000-0000-000069080000}"/>
    <cellStyle name="20% - Accent1 2 9 2 2" xfId="34392" xr:uid="{00000000-0005-0000-0000-00006A080000}"/>
    <cellStyle name="20% - Accent1 2 9 3" xfId="16186" xr:uid="{00000000-0005-0000-0000-00006B080000}"/>
    <cellStyle name="20% - Accent1 2 9 3 2" xfId="42180" xr:uid="{00000000-0005-0000-0000-00006C080000}"/>
    <cellStyle name="20% - Accent1 2 9 4" xfId="23937" xr:uid="{00000000-0005-0000-0000-00006D080000}"/>
    <cellStyle name="20% - Accent1 2 9 4 2" xfId="49926" xr:uid="{00000000-0005-0000-0000-00006E080000}"/>
    <cellStyle name="20% - Accent1 2 9 5" xfId="29091" xr:uid="{00000000-0005-0000-0000-00006F080000}"/>
    <cellStyle name="20% - Accent1 20" xfId="1121" xr:uid="{00000000-0005-0000-0000-000070080000}"/>
    <cellStyle name="20% - Accent1 20 10" xfId="14213" xr:uid="{00000000-0005-0000-0000-000071080000}"/>
    <cellStyle name="20% - Accent1 20 10 2" xfId="40207" xr:uid="{00000000-0005-0000-0000-000072080000}"/>
    <cellStyle name="20% - Accent1 20 11" xfId="21964" xr:uid="{00000000-0005-0000-0000-000073080000}"/>
    <cellStyle name="20% - Accent1 20 11 2" xfId="47953" xr:uid="{00000000-0005-0000-0000-000074080000}"/>
    <cellStyle name="20% - Accent1 20 12" xfId="27118" xr:uid="{00000000-0005-0000-0000-000075080000}"/>
    <cellStyle name="20% - Accent1 20 2" xfId="1399" xr:uid="{00000000-0005-0000-0000-000076080000}"/>
    <cellStyle name="20% - Accent1 20 2 10" xfId="22241" xr:uid="{00000000-0005-0000-0000-000077080000}"/>
    <cellStyle name="20% - Accent1 20 2 10 2" xfId="48230" xr:uid="{00000000-0005-0000-0000-000078080000}"/>
    <cellStyle name="20% - Accent1 20 2 11" xfId="27395" xr:uid="{00000000-0005-0000-0000-000079080000}"/>
    <cellStyle name="20% - Accent1 20 2 2" xfId="1957" xr:uid="{00000000-0005-0000-0000-00007A080000}"/>
    <cellStyle name="20% - Accent1 20 2 2 2" xfId="4643" xr:uid="{00000000-0005-0000-0000-00007B080000}"/>
    <cellStyle name="20% - Accent1 20 2 2 2 2" xfId="9940" xr:uid="{00000000-0005-0000-0000-00007C080000}"/>
    <cellStyle name="20% - Accent1 20 2 2 2 2 2" xfId="35941" xr:uid="{00000000-0005-0000-0000-00007D080000}"/>
    <cellStyle name="20% - Accent1 20 2 2 2 3" xfId="17735" xr:uid="{00000000-0005-0000-0000-00007E080000}"/>
    <cellStyle name="20% - Accent1 20 2 2 2 3 2" xfId="43729" xr:uid="{00000000-0005-0000-0000-00007F080000}"/>
    <cellStyle name="20% - Accent1 20 2 2 2 4" xfId="25486" xr:uid="{00000000-0005-0000-0000-000080080000}"/>
    <cellStyle name="20% - Accent1 20 2 2 2 4 2" xfId="51475" xr:uid="{00000000-0005-0000-0000-000081080000}"/>
    <cellStyle name="20% - Accent1 20 2 2 2 5" xfId="30640" xr:uid="{00000000-0005-0000-0000-000082080000}"/>
    <cellStyle name="20% - Accent1 20 2 2 3" xfId="12582" xr:uid="{00000000-0005-0000-0000-000083080000}"/>
    <cellStyle name="20% - Accent1 20 2 2 3 2" xfId="20377" xr:uid="{00000000-0005-0000-0000-000084080000}"/>
    <cellStyle name="20% - Accent1 20 2 2 3 2 2" xfId="46371" xr:uid="{00000000-0005-0000-0000-000085080000}"/>
    <cellStyle name="20% - Accent1 20 2 2 3 3" xfId="38583" xr:uid="{00000000-0005-0000-0000-000086080000}"/>
    <cellStyle name="20% - Accent1 20 2 2 4" xfId="7260" xr:uid="{00000000-0005-0000-0000-000087080000}"/>
    <cellStyle name="20% - Accent1 20 2 2 4 2" xfId="33252" xr:uid="{00000000-0005-0000-0000-000088080000}"/>
    <cellStyle name="20% - Accent1 20 2 2 5" xfId="15046" xr:uid="{00000000-0005-0000-0000-000089080000}"/>
    <cellStyle name="20% - Accent1 20 2 2 5 2" xfId="41040" xr:uid="{00000000-0005-0000-0000-00008A080000}"/>
    <cellStyle name="20% - Accent1 20 2 2 6" xfId="22797" xr:uid="{00000000-0005-0000-0000-00008B080000}"/>
    <cellStyle name="20% - Accent1 20 2 2 6 2" xfId="48786" xr:uid="{00000000-0005-0000-0000-00008C080000}"/>
    <cellStyle name="20% - Accent1 20 2 2 7" xfId="27951" xr:uid="{00000000-0005-0000-0000-00008D080000}"/>
    <cellStyle name="20% - Accent1 20 2 3" xfId="2513" xr:uid="{00000000-0005-0000-0000-00008E080000}"/>
    <cellStyle name="20% - Accent1 20 2 3 2" xfId="5199" xr:uid="{00000000-0005-0000-0000-00008F080000}"/>
    <cellStyle name="20% - Accent1 20 2 3 2 2" xfId="10496" xr:uid="{00000000-0005-0000-0000-000090080000}"/>
    <cellStyle name="20% - Accent1 20 2 3 2 2 2" xfId="36497" xr:uid="{00000000-0005-0000-0000-000091080000}"/>
    <cellStyle name="20% - Accent1 20 2 3 2 3" xfId="18291" xr:uid="{00000000-0005-0000-0000-000092080000}"/>
    <cellStyle name="20% - Accent1 20 2 3 2 3 2" xfId="44285" xr:uid="{00000000-0005-0000-0000-000093080000}"/>
    <cellStyle name="20% - Accent1 20 2 3 2 4" xfId="26042" xr:uid="{00000000-0005-0000-0000-000094080000}"/>
    <cellStyle name="20% - Accent1 20 2 3 2 4 2" xfId="52031" xr:uid="{00000000-0005-0000-0000-000095080000}"/>
    <cellStyle name="20% - Accent1 20 2 3 2 5" xfId="31196" xr:uid="{00000000-0005-0000-0000-000096080000}"/>
    <cellStyle name="20% - Accent1 20 2 3 3" xfId="13117" xr:uid="{00000000-0005-0000-0000-000097080000}"/>
    <cellStyle name="20% - Accent1 20 2 3 3 2" xfId="20912" xr:uid="{00000000-0005-0000-0000-000098080000}"/>
    <cellStyle name="20% - Accent1 20 2 3 3 2 2" xfId="46906" xr:uid="{00000000-0005-0000-0000-000099080000}"/>
    <cellStyle name="20% - Accent1 20 2 3 3 3" xfId="39118" xr:uid="{00000000-0005-0000-0000-00009A080000}"/>
    <cellStyle name="20% - Accent1 20 2 3 4" xfId="7812" xr:uid="{00000000-0005-0000-0000-00009B080000}"/>
    <cellStyle name="20% - Accent1 20 2 3 4 2" xfId="33808" xr:uid="{00000000-0005-0000-0000-00009C080000}"/>
    <cellStyle name="20% - Accent1 20 2 3 5" xfId="15602" xr:uid="{00000000-0005-0000-0000-00009D080000}"/>
    <cellStyle name="20% - Accent1 20 2 3 5 2" xfId="41596" xr:uid="{00000000-0005-0000-0000-00009E080000}"/>
    <cellStyle name="20% - Accent1 20 2 3 6" xfId="23353" xr:uid="{00000000-0005-0000-0000-00009F080000}"/>
    <cellStyle name="20% - Accent1 20 2 3 6 2" xfId="49342" xr:uid="{00000000-0005-0000-0000-0000A0080000}"/>
    <cellStyle name="20% - Accent1 20 2 3 7" xfId="28507" xr:uid="{00000000-0005-0000-0000-0000A1080000}"/>
    <cellStyle name="20% - Accent1 20 2 4" xfId="3069" xr:uid="{00000000-0005-0000-0000-0000A2080000}"/>
    <cellStyle name="20% - Accent1 20 2 4 2" xfId="5755" xr:uid="{00000000-0005-0000-0000-0000A3080000}"/>
    <cellStyle name="20% - Accent1 20 2 4 2 2" xfId="11052" xr:uid="{00000000-0005-0000-0000-0000A4080000}"/>
    <cellStyle name="20% - Accent1 20 2 4 2 2 2" xfId="37053" xr:uid="{00000000-0005-0000-0000-0000A5080000}"/>
    <cellStyle name="20% - Accent1 20 2 4 2 3" xfId="18847" xr:uid="{00000000-0005-0000-0000-0000A6080000}"/>
    <cellStyle name="20% - Accent1 20 2 4 2 3 2" xfId="44841" xr:uid="{00000000-0005-0000-0000-0000A7080000}"/>
    <cellStyle name="20% - Accent1 20 2 4 2 4" xfId="26598" xr:uid="{00000000-0005-0000-0000-0000A8080000}"/>
    <cellStyle name="20% - Accent1 20 2 4 2 4 2" xfId="52587" xr:uid="{00000000-0005-0000-0000-0000A9080000}"/>
    <cellStyle name="20% - Accent1 20 2 4 2 5" xfId="31752" xr:uid="{00000000-0005-0000-0000-0000AA080000}"/>
    <cellStyle name="20% - Accent1 20 2 4 3" xfId="13656" xr:uid="{00000000-0005-0000-0000-0000AB080000}"/>
    <cellStyle name="20% - Accent1 20 2 4 3 2" xfId="21451" xr:uid="{00000000-0005-0000-0000-0000AC080000}"/>
    <cellStyle name="20% - Accent1 20 2 4 3 2 2" xfId="47445" xr:uid="{00000000-0005-0000-0000-0000AD080000}"/>
    <cellStyle name="20% - Accent1 20 2 4 3 3" xfId="39657" xr:uid="{00000000-0005-0000-0000-0000AE080000}"/>
    <cellStyle name="20% - Accent1 20 2 4 4" xfId="8368" xr:uid="{00000000-0005-0000-0000-0000AF080000}"/>
    <cellStyle name="20% - Accent1 20 2 4 4 2" xfId="34364" xr:uid="{00000000-0005-0000-0000-0000B0080000}"/>
    <cellStyle name="20% - Accent1 20 2 4 5" xfId="16158" xr:uid="{00000000-0005-0000-0000-0000B1080000}"/>
    <cellStyle name="20% - Accent1 20 2 4 5 2" xfId="42152" xr:uid="{00000000-0005-0000-0000-0000B2080000}"/>
    <cellStyle name="20% - Accent1 20 2 4 6" xfId="23909" xr:uid="{00000000-0005-0000-0000-0000B3080000}"/>
    <cellStyle name="20% - Accent1 20 2 4 6 2" xfId="49898" xr:uid="{00000000-0005-0000-0000-0000B4080000}"/>
    <cellStyle name="20% - Accent1 20 2 4 7" xfId="29063" xr:uid="{00000000-0005-0000-0000-0000B5080000}"/>
    <cellStyle name="20% - Accent1 20 2 5" xfId="4087" xr:uid="{00000000-0005-0000-0000-0000B6080000}"/>
    <cellStyle name="20% - Accent1 20 2 5 2" xfId="9385" xr:uid="{00000000-0005-0000-0000-0000B7080000}"/>
    <cellStyle name="20% - Accent1 20 2 5 2 2" xfId="35385" xr:uid="{00000000-0005-0000-0000-0000B8080000}"/>
    <cellStyle name="20% - Accent1 20 2 5 3" xfId="17179" xr:uid="{00000000-0005-0000-0000-0000B9080000}"/>
    <cellStyle name="20% - Accent1 20 2 5 3 2" xfId="43173" xr:uid="{00000000-0005-0000-0000-0000BA080000}"/>
    <cellStyle name="20% - Accent1 20 2 5 4" xfId="24930" xr:uid="{00000000-0005-0000-0000-0000BB080000}"/>
    <cellStyle name="20% - Accent1 20 2 5 4 2" xfId="50919" xr:uid="{00000000-0005-0000-0000-0000BC080000}"/>
    <cellStyle name="20% - Accent1 20 2 5 5" xfId="30084" xr:uid="{00000000-0005-0000-0000-0000BD080000}"/>
    <cellStyle name="20% - Accent1 20 2 6" xfId="11557" xr:uid="{00000000-0005-0000-0000-0000BE080000}"/>
    <cellStyle name="20% - Accent1 20 2 6 2" xfId="19352" xr:uid="{00000000-0005-0000-0000-0000BF080000}"/>
    <cellStyle name="20% - Accent1 20 2 6 2 2" xfId="45346" xr:uid="{00000000-0005-0000-0000-0000C0080000}"/>
    <cellStyle name="20% - Accent1 20 2 6 3" xfId="37558" xr:uid="{00000000-0005-0000-0000-0000C1080000}"/>
    <cellStyle name="20% - Accent1 20 2 7" xfId="12063" xr:uid="{00000000-0005-0000-0000-0000C2080000}"/>
    <cellStyle name="20% - Accent1 20 2 7 2" xfId="19858" xr:uid="{00000000-0005-0000-0000-0000C3080000}"/>
    <cellStyle name="20% - Accent1 20 2 7 2 2" xfId="45852" xr:uid="{00000000-0005-0000-0000-0000C4080000}"/>
    <cellStyle name="20% - Accent1 20 2 7 3" xfId="38064" xr:uid="{00000000-0005-0000-0000-0000C5080000}"/>
    <cellStyle name="20% - Accent1 20 2 8" xfId="6709" xr:uid="{00000000-0005-0000-0000-0000C6080000}"/>
    <cellStyle name="20% - Accent1 20 2 8 2" xfId="32696" xr:uid="{00000000-0005-0000-0000-0000C7080000}"/>
    <cellStyle name="20% - Accent1 20 2 9" xfId="14490" xr:uid="{00000000-0005-0000-0000-0000C8080000}"/>
    <cellStyle name="20% - Accent1 20 2 9 2" xfId="40484" xr:uid="{00000000-0005-0000-0000-0000C9080000}"/>
    <cellStyle name="20% - Accent1 20 3" xfId="1680" xr:uid="{00000000-0005-0000-0000-0000CA080000}"/>
    <cellStyle name="20% - Accent1 20 3 2" xfId="4366" xr:uid="{00000000-0005-0000-0000-0000CB080000}"/>
    <cellStyle name="20% - Accent1 20 3 2 2" xfId="9663" xr:uid="{00000000-0005-0000-0000-0000CC080000}"/>
    <cellStyle name="20% - Accent1 20 3 2 2 2" xfId="35664" xr:uid="{00000000-0005-0000-0000-0000CD080000}"/>
    <cellStyle name="20% - Accent1 20 3 2 3" xfId="17458" xr:uid="{00000000-0005-0000-0000-0000CE080000}"/>
    <cellStyle name="20% - Accent1 20 3 2 3 2" xfId="43452" xr:uid="{00000000-0005-0000-0000-0000CF080000}"/>
    <cellStyle name="20% - Accent1 20 3 2 4" xfId="25209" xr:uid="{00000000-0005-0000-0000-0000D0080000}"/>
    <cellStyle name="20% - Accent1 20 3 2 4 2" xfId="51198" xr:uid="{00000000-0005-0000-0000-0000D1080000}"/>
    <cellStyle name="20% - Accent1 20 3 2 5" xfId="30363" xr:uid="{00000000-0005-0000-0000-0000D2080000}"/>
    <cellStyle name="20% - Accent1 20 3 3" xfId="12323" xr:uid="{00000000-0005-0000-0000-0000D3080000}"/>
    <cellStyle name="20% - Accent1 20 3 3 2" xfId="20118" xr:uid="{00000000-0005-0000-0000-0000D4080000}"/>
    <cellStyle name="20% - Accent1 20 3 3 2 2" xfId="46112" xr:uid="{00000000-0005-0000-0000-0000D5080000}"/>
    <cellStyle name="20% - Accent1 20 3 3 3" xfId="38324" xr:uid="{00000000-0005-0000-0000-0000D6080000}"/>
    <cellStyle name="20% - Accent1 20 3 4" xfId="6985" xr:uid="{00000000-0005-0000-0000-0000D7080000}"/>
    <cellStyle name="20% - Accent1 20 3 4 2" xfId="32975" xr:uid="{00000000-0005-0000-0000-0000D8080000}"/>
    <cellStyle name="20% - Accent1 20 3 5" xfId="14769" xr:uid="{00000000-0005-0000-0000-0000D9080000}"/>
    <cellStyle name="20% - Accent1 20 3 5 2" xfId="40763" xr:uid="{00000000-0005-0000-0000-0000DA080000}"/>
    <cellStyle name="20% - Accent1 20 3 6" xfId="22520" xr:uid="{00000000-0005-0000-0000-0000DB080000}"/>
    <cellStyle name="20% - Accent1 20 3 6 2" xfId="48509" xr:uid="{00000000-0005-0000-0000-0000DC080000}"/>
    <cellStyle name="20% - Accent1 20 3 7" xfId="27674" xr:uid="{00000000-0005-0000-0000-0000DD080000}"/>
    <cellStyle name="20% - Accent1 20 4" xfId="2236" xr:uid="{00000000-0005-0000-0000-0000DE080000}"/>
    <cellStyle name="20% - Accent1 20 4 2" xfId="4922" xr:uid="{00000000-0005-0000-0000-0000DF080000}"/>
    <cellStyle name="20% - Accent1 20 4 2 2" xfId="10219" xr:uid="{00000000-0005-0000-0000-0000E0080000}"/>
    <cellStyle name="20% - Accent1 20 4 2 2 2" xfId="36220" xr:uid="{00000000-0005-0000-0000-0000E1080000}"/>
    <cellStyle name="20% - Accent1 20 4 2 3" xfId="18014" xr:uid="{00000000-0005-0000-0000-0000E2080000}"/>
    <cellStyle name="20% - Accent1 20 4 2 3 2" xfId="44008" xr:uid="{00000000-0005-0000-0000-0000E3080000}"/>
    <cellStyle name="20% - Accent1 20 4 2 4" xfId="25765" xr:uid="{00000000-0005-0000-0000-0000E4080000}"/>
    <cellStyle name="20% - Accent1 20 4 2 4 2" xfId="51754" xr:uid="{00000000-0005-0000-0000-0000E5080000}"/>
    <cellStyle name="20% - Accent1 20 4 2 5" xfId="30919" xr:uid="{00000000-0005-0000-0000-0000E6080000}"/>
    <cellStyle name="20% - Accent1 20 4 3" xfId="12842" xr:uid="{00000000-0005-0000-0000-0000E7080000}"/>
    <cellStyle name="20% - Accent1 20 4 3 2" xfId="20637" xr:uid="{00000000-0005-0000-0000-0000E8080000}"/>
    <cellStyle name="20% - Accent1 20 4 3 2 2" xfId="46631" xr:uid="{00000000-0005-0000-0000-0000E9080000}"/>
    <cellStyle name="20% - Accent1 20 4 3 3" xfId="38843" xr:uid="{00000000-0005-0000-0000-0000EA080000}"/>
    <cellStyle name="20% - Accent1 20 4 4" xfId="7537" xr:uid="{00000000-0005-0000-0000-0000EB080000}"/>
    <cellStyle name="20% - Accent1 20 4 4 2" xfId="33531" xr:uid="{00000000-0005-0000-0000-0000EC080000}"/>
    <cellStyle name="20% - Accent1 20 4 5" xfId="15325" xr:uid="{00000000-0005-0000-0000-0000ED080000}"/>
    <cellStyle name="20% - Accent1 20 4 5 2" xfId="41319" xr:uid="{00000000-0005-0000-0000-0000EE080000}"/>
    <cellStyle name="20% - Accent1 20 4 6" xfId="23076" xr:uid="{00000000-0005-0000-0000-0000EF080000}"/>
    <cellStyle name="20% - Accent1 20 4 6 2" xfId="49065" xr:uid="{00000000-0005-0000-0000-0000F0080000}"/>
    <cellStyle name="20% - Accent1 20 4 7" xfId="28230" xr:uid="{00000000-0005-0000-0000-0000F1080000}"/>
    <cellStyle name="20% - Accent1 20 5" xfId="2792" xr:uid="{00000000-0005-0000-0000-0000F2080000}"/>
    <cellStyle name="20% - Accent1 20 5 2" xfId="5478" xr:uid="{00000000-0005-0000-0000-0000F3080000}"/>
    <cellStyle name="20% - Accent1 20 5 2 2" xfId="10775" xr:uid="{00000000-0005-0000-0000-0000F4080000}"/>
    <cellStyle name="20% - Accent1 20 5 2 2 2" xfId="36776" xr:uid="{00000000-0005-0000-0000-0000F5080000}"/>
    <cellStyle name="20% - Accent1 20 5 2 3" xfId="18570" xr:uid="{00000000-0005-0000-0000-0000F6080000}"/>
    <cellStyle name="20% - Accent1 20 5 2 3 2" xfId="44564" xr:uid="{00000000-0005-0000-0000-0000F7080000}"/>
    <cellStyle name="20% - Accent1 20 5 2 4" xfId="26321" xr:uid="{00000000-0005-0000-0000-0000F8080000}"/>
    <cellStyle name="20% - Accent1 20 5 2 4 2" xfId="52310" xr:uid="{00000000-0005-0000-0000-0000F9080000}"/>
    <cellStyle name="20% - Accent1 20 5 2 5" xfId="31475" xr:uid="{00000000-0005-0000-0000-0000FA080000}"/>
    <cellStyle name="20% - Accent1 20 5 3" xfId="13379" xr:uid="{00000000-0005-0000-0000-0000FB080000}"/>
    <cellStyle name="20% - Accent1 20 5 3 2" xfId="21174" xr:uid="{00000000-0005-0000-0000-0000FC080000}"/>
    <cellStyle name="20% - Accent1 20 5 3 2 2" xfId="47168" xr:uid="{00000000-0005-0000-0000-0000FD080000}"/>
    <cellStyle name="20% - Accent1 20 5 3 3" xfId="39380" xr:uid="{00000000-0005-0000-0000-0000FE080000}"/>
    <cellStyle name="20% - Accent1 20 5 4" xfId="8091" xr:uid="{00000000-0005-0000-0000-0000FF080000}"/>
    <cellStyle name="20% - Accent1 20 5 4 2" xfId="34087" xr:uid="{00000000-0005-0000-0000-000000090000}"/>
    <cellStyle name="20% - Accent1 20 5 5" xfId="15881" xr:uid="{00000000-0005-0000-0000-000001090000}"/>
    <cellStyle name="20% - Accent1 20 5 5 2" xfId="41875" xr:uid="{00000000-0005-0000-0000-000002090000}"/>
    <cellStyle name="20% - Accent1 20 5 6" xfId="23632" xr:uid="{00000000-0005-0000-0000-000003090000}"/>
    <cellStyle name="20% - Accent1 20 5 6 2" xfId="49621" xr:uid="{00000000-0005-0000-0000-000004090000}"/>
    <cellStyle name="20% - Accent1 20 5 7" xfId="28786" xr:uid="{00000000-0005-0000-0000-000005090000}"/>
    <cellStyle name="20% - Accent1 20 6" xfId="3810" xr:uid="{00000000-0005-0000-0000-000006090000}"/>
    <cellStyle name="20% - Accent1 20 6 2" xfId="9108" xr:uid="{00000000-0005-0000-0000-000007090000}"/>
    <cellStyle name="20% - Accent1 20 6 2 2" xfId="35108" xr:uid="{00000000-0005-0000-0000-000008090000}"/>
    <cellStyle name="20% - Accent1 20 6 3" xfId="16902" xr:uid="{00000000-0005-0000-0000-000009090000}"/>
    <cellStyle name="20% - Accent1 20 6 3 2" xfId="42896" xr:uid="{00000000-0005-0000-0000-00000A090000}"/>
    <cellStyle name="20% - Accent1 20 6 4" xfId="24653" xr:uid="{00000000-0005-0000-0000-00000B090000}"/>
    <cellStyle name="20% - Accent1 20 6 4 2" xfId="50642" xr:uid="{00000000-0005-0000-0000-00000C090000}"/>
    <cellStyle name="20% - Accent1 20 6 5" xfId="29807" xr:uid="{00000000-0005-0000-0000-00000D090000}"/>
    <cellStyle name="20% - Accent1 20 7" xfId="11302" xr:uid="{00000000-0005-0000-0000-00000E090000}"/>
    <cellStyle name="20% - Accent1 20 7 2" xfId="19097" xr:uid="{00000000-0005-0000-0000-00000F090000}"/>
    <cellStyle name="20% - Accent1 20 7 2 2" xfId="45091" xr:uid="{00000000-0005-0000-0000-000010090000}"/>
    <cellStyle name="20% - Accent1 20 7 3" xfId="37303" xr:uid="{00000000-0005-0000-0000-000011090000}"/>
    <cellStyle name="20% - Accent1 20 8" xfId="11802" xr:uid="{00000000-0005-0000-0000-000012090000}"/>
    <cellStyle name="20% - Accent1 20 8 2" xfId="19597" xr:uid="{00000000-0005-0000-0000-000013090000}"/>
    <cellStyle name="20% - Accent1 20 8 2 2" xfId="45591" xr:uid="{00000000-0005-0000-0000-000014090000}"/>
    <cellStyle name="20% - Accent1 20 8 3" xfId="37803" xr:uid="{00000000-0005-0000-0000-000015090000}"/>
    <cellStyle name="20% - Accent1 20 9" xfId="6432" xr:uid="{00000000-0005-0000-0000-000016090000}"/>
    <cellStyle name="20% - Accent1 20 9 2" xfId="32419" xr:uid="{00000000-0005-0000-0000-000017090000}"/>
    <cellStyle name="20% - Accent1 21" xfId="1127" xr:uid="{00000000-0005-0000-0000-000018090000}"/>
    <cellStyle name="20% - Accent1 21 10" xfId="14219" xr:uid="{00000000-0005-0000-0000-000019090000}"/>
    <cellStyle name="20% - Accent1 21 10 2" xfId="40213" xr:uid="{00000000-0005-0000-0000-00001A090000}"/>
    <cellStyle name="20% - Accent1 21 11" xfId="21970" xr:uid="{00000000-0005-0000-0000-00001B090000}"/>
    <cellStyle name="20% - Accent1 21 11 2" xfId="47959" xr:uid="{00000000-0005-0000-0000-00001C090000}"/>
    <cellStyle name="20% - Accent1 21 12" xfId="27124" xr:uid="{00000000-0005-0000-0000-00001D090000}"/>
    <cellStyle name="20% - Accent1 21 2" xfId="1405" xr:uid="{00000000-0005-0000-0000-00001E090000}"/>
    <cellStyle name="20% - Accent1 21 2 10" xfId="22247" xr:uid="{00000000-0005-0000-0000-00001F090000}"/>
    <cellStyle name="20% - Accent1 21 2 10 2" xfId="48236" xr:uid="{00000000-0005-0000-0000-000020090000}"/>
    <cellStyle name="20% - Accent1 21 2 11" xfId="27401" xr:uid="{00000000-0005-0000-0000-000021090000}"/>
    <cellStyle name="20% - Accent1 21 2 2" xfId="1963" xr:uid="{00000000-0005-0000-0000-000022090000}"/>
    <cellStyle name="20% - Accent1 21 2 2 2" xfId="4649" xr:uid="{00000000-0005-0000-0000-000023090000}"/>
    <cellStyle name="20% - Accent1 21 2 2 2 2" xfId="9946" xr:uid="{00000000-0005-0000-0000-000024090000}"/>
    <cellStyle name="20% - Accent1 21 2 2 2 2 2" xfId="35947" xr:uid="{00000000-0005-0000-0000-000025090000}"/>
    <cellStyle name="20% - Accent1 21 2 2 2 3" xfId="17741" xr:uid="{00000000-0005-0000-0000-000026090000}"/>
    <cellStyle name="20% - Accent1 21 2 2 2 3 2" xfId="43735" xr:uid="{00000000-0005-0000-0000-000027090000}"/>
    <cellStyle name="20% - Accent1 21 2 2 2 4" xfId="25492" xr:uid="{00000000-0005-0000-0000-000028090000}"/>
    <cellStyle name="20% - Accent1 21 2 2 2 4 2" xfId="51481" xr:uid="{00000000-0005-0000-0000-000029090000}"/>
    <cellStyle name="20% - Accent1 21 2 2 2 5" xfId="30646" xr:uid="{00000000-0005-0000-0000-00002A090000}"/>
    <cellStyle name="20% - Accent1 21 2 2 3" xfId="12588" xr:uid="{00000000-0005-0000-0000-00002B090000}"/>
    <cellStyle name="20% - Accent1 21 2 2 3 2" xfId="20383" xr:uid="{00000000-0005-0000-0000-00002C090000}"/>
    <cellStyle name="20% - Accent1 21 2 2 3 2 2" xfId="46377" xr:uid="{00000000-0005-0000-0000-00002D090000}"/>
    <cellStyle name="20% - Accent1 21 2 2 3 3" xfId="38589" xr:uid="{00000000-0005-0000-0000-00002E090000}"/>
    <cellStyle name="20% - Accent1 21 2 2 4" xfId="7266" xr:uid="{00000000-0005-0000-0000-00002F090000}"/>
    <cellStyle name="20% - Accent1 21 2 2 4 2" xfId="33258" xr:uid="{00000000-0005-0000-0000-000030090000}"/>
    <cellStyle name="20% - Accent1 21 2 2 5" xfId="15052" xr:uid="{00000000-0005-0000-0000-000031090000}"/>
    <cellStyle name="20% - Accent1 21 2 2 5 2" xfId="41046" xr:uid="{00000000-0005-0000-0000-000032090000}"/>
    <cellStyle name="20% - Accent1 21 2 2 6" xfId="22803" xr:uid="{00000000-0005-0000-0000-000033090000}"/>
    <cellStyle name="20% - Accent1 21 2 2 6 2" xfId="48792" xr:uid="{00000000-0005-0000-0000-000034090000}"/>
    <cellStyle name="20% - Accent1 21 2 2 7" xfId="27957" xr:uid="{00000000-0005-0000-0000-000035090000}"/>
    <cellStyle name="20% - Accent1 21 2 3" xfId="2519" xr:uid="{00000000-0005-0000-0000-000036090000}"/>
    <cellStyle name="20% - Accent1 21 2 3 2" xfId="5205" xr:uid="{00000000-0005-0000-0000-000037090000}"/>
    <cellStyle name="20% - Accent1 21 2 3 2 2" xfId="10502" xr:uid="{00000000-0005-0000-0000-000038090000}"/>
    <cellStyle name="20% - Accent1 21 2 3 2 2 2" xfId="36503" xr:uid="{00000000-0005-0000-0000-000039090000}"/>
    <cellStyle name="20% - Accent1 21 2 3 2 3" xfId="18297" xr:uid="{00000000-0005-0000-0000-00003A090000}"/>
    <cellStyle name="20% - Accent1 21 2 3 2 3 2" xfId="44291" xr:uid="{00000000-0005-0000-0000-00003B090000}"/>
    <cellStyle name="20% - Accent1 21 2 3 2 4" xfId="26048" xr:uid="{00000000-0005-0000-0000-00003C090000}"/>
    <cellStyle name="20% - Accent1 21 2 3 2 4 2" xfId="52037" xr:uid="{00000000-0005-0000-0000-00003D090000}"/>
    <cellStyle name="20% - Accent1 21 2 3 2 5" xfId="31202" xr:uid="{00000000-0005-0000-0000-00003E090000}"/>
    <cellStyle name="20% - Accent1 21 2 3 3" xfId="13123" xr:uid="{00000000-0005-0000-0000-00003F090000}"/>
    <cellStyle name="20% - Accent1 21 2 3 3 2" xfId="20918" xr:uid="{00000000-0005-0000-0000-000040090000}"/>
    <cellStyle name="20% - Accent1 21 2 3 3 2 2" xfId="46912" xr:uid="{00000000-0005-0000-0000-000041090000}"/>
    <cellStyle name="20% - Accent1 21 2 3 3 3" xfId="39124" xr:uid="{00000000-0005-0000-0000-000042090000}"/>
    <cellStyle name="20% - Accent1 21 2 3 4" xfId="7818" xr:uid="{00000000-0005-0000-0000-000043090000}"/>
    <cellStyle name="20% - Accent1 21 2 3 4 2" xfId="33814" xr:uid="{00000000-0005-0000-0000-000044090000}"/>
    <cellStyle name="20% - Accent1 21 2 3 5" xfId="15608" xr:uid="{00000000-0005-0000-0000-000045090000}"/>
    <cellStyle name="20% - Accent1 21 2 3 5 2" xfId="41602" xr:uid="{00000000-0005-0000-0000-000046090000}"/>
    <cellStyle name="20% - Accent1 21 2 3 6" xfId="23359" xr:uid="{00000000-0005-0000-0000-000047090000}"/>
    <cellStyle name="20% - Accent1 21 2 3 6 2" xfId="49348" xr:uid="{00000000-0005-0000-0000-000048090000}"/>
    <cellStyle name="20% - Accent1 21 2 3 7" xfId="28513" xr:uid="{00000000-0005-0000-0000-000049090000}"/>
    <cellStyle name="20% - Accent1 21 2 4" xfId="3075" xr:uid="{00000000-0005-0000-0000-00004A090000}"/>
    <cellStyle name="20% - Accent1 21 2 4 2" xfId="5761" xr:uid="{00000000-0005-0000-0000-00004B090000}"/>
    <cellStyle name="20% - Accent1 21 2 4 2 2" xfId="11058" xr:uid="{00000000-0005-0000-0000-00004C090000}"/>
    <cellStyle name="20% - Accent1 21 2 4 2 2 2" xfId="37059" xr:uid="{00000000-0005-0000-0000-00004D090000}"/>
    <cellStyle name="20% - Accent1 21 2 4 2 3" xfId="18853" xr:uid="{00000000-0005-0000-0000-00004E090000}"/>
    <cellStyle name="20% - Accent1 21 2 4 2 3 2" xfId="44847" xr:uid="{00000000-0005-0000-0000-00004F090000}"/>
    <cellStyle name="20% - Accent1 21 2 4 2 4" xfId="26604" xr:uid="{00000000-0005-0000-0000-000050090000}"/>
    <cellStyle name="20% - Accent1 21 2 4 2 4 2" xfId="52593" xr:uid="{00000000-0005-0000-0000-000051090000}"/>
    <cellStyle name="20% - Accent1 21 2 4 2 5" xfId="31758" xr:uid="{00000000-0005-0000-0000-000052090000}"/>
    <cellStyle name="20% - Accent1 21 2 4 3" xfId="13662" xr:uid="{00000000-0005-0000-0000-000053090000}"/>
    <cellStyle name="20% - Accent1 21 2 4 3 2" xfId="21457" xr:uid="{00000000-0005-0000-0000-000054090000}"/>
    <cellStyle name="20% - Accent1 21 2 4 3 2 2" xfId="47451" xr:uid="{00000000-0005-0000-0000-000055090000}"/>
    <cellStyle name="20% - Accent1 21 2 4 3 3" xfId="39663" xr:uid="{00000000-0005-0000-0000-000056090000}"/>
    <cellStyle name="20% - Accent1 21 2 4 4" xfId="8374" xr:uid="{00000000-0005-0000-0000-000057090000}"/>
    <cellStyle name="20% - Accent1 21 2 4 4 2" xfId="34370" xr:uid="{00000000-0005-0000-0000-000058090000}"/>
    <cellStyle name="20% - Accent1 21 2 4 5" xfId="16164" xr:uid="{00000000-0005-0000-0000-000059090000}"/>
    <cellStyle name="20% - Accent1 21 2 4 5 2" xfId="42158" xr:uid="{00000000-0005-0000-0000-00005A090000}"/>
    <cellStyle name="20% - Accent1 21 2 4 6" xfId="23915" xr:uid="{00000000-0005-0000-0000-00005B090000}"/>
    <cellStyle name="20% - Accent1 21 2 4 6 2" xfId="49904" xr:uid="{00000000-0005-0000-0000-00005C090000}"/>
    <cellStyle name="20% - Accent1 21 2 4 7" xfId="29069" xr:uid="{00000000-0005-0000-0000-00005D090000}"/>
    <cellStyle name="20% - Accent1 21 2 5" xfId="4093" xr:uid="{00000000-0005-0000-0000-00005E090000}"/>
    <cellStyle name="20% - Accent1 21 2 5 2" xfId="9391" xr:uid="{00000000-0005-0000-0000-00005F090000}"/>
    <cellStyle name="20% - Accent1 21 2 5 2 2" xfId="35391" xr:uid="{00000000-0005-0000-0000-000060090000}"/>
    <cellStyle name="20% - Accent1 21 2 5 3" xfId="17185" xr:uid="{00000000-0005-0000-0000-000061090000}"/>
    <cellStyle name="20% - Accent1 21 2 5 3 2" xfId="43179" xr:uid="{00000000-0005-0000-0000-000062090000}"/>
    <cellStyle name="20% - Accent1 21 2 5 4" xfId="24936" xr:uid="{00000000-0005-0000-0000-000063090000}"/>
    <cellStyle name="20% - Accent1 21 2 5 4 2" xfId="50925" xr:uid="{00000000-0005-0000-0000-000064090000}"/>
    <cellStyle name="20% - Accent1 21 2 5 5" xfId="30090" xr:uid="{00000000-0005-0000-0000-000065090000}"/>
    <cellStyle name="20% - Accent1 21 2 6" xfId="11563" xr:uid="{00000000-0005-0000-0000-000066090000}"/>
    <cellStyle name="20% - Accent1 21 2 6 2" xfId="19358" xr:uid="{00000000-0005-0000-0000-000067090000}"/>
    <cellStyle name="20% - Accent1 21 2 6 2 2" xfId="45352" xr:uid="{00000000-0005-0000-0000-000068090000}"/>
    <cellStyle name="20% - Accent1 21 2 6 3" xfId="37564" xr:uid="{00000000-0005-0000-0000-000069090000}"/>
    <cellStyle name="20% - Accent1 21 2 7" xfId="12069" xr:uid="{00000000-0005-0000-0000-00006A090000}"/>
    <cellStyle name="20% - Accent1 21 2 7 2" xfId="19864" xr:uid="{00000000-0005-0000-0000-00006B090000}"/>
    <cellStyle name="20% - Accent1 21 2 7 2 2" xfId="45858" xr:uid="{00000000-0005-0000-0000-00006C090000}"/>
    <cellStyle name="20% - Accent1 21 2 7 3" xfId="38070" xr:uid="{00000000-0005-0000-0000-00006D090000}"/>
    <cellStyle name="20% - Accent1 21 2 8" xfId="6715" xr:uid="{00000000-0005-0000-0000-00006E090000}"/>
    <cellStyle name="20% - Accent1 21 2 8 2" xfId="32702" xr:uid="{00000000-0005-0000-0000-00006F090000}"/>
    <cellStyle name="20% - Accent1 21 2 9" xfId="14496" xr:uid="{00000000-0005-0000-0000-000070090000}"/>
    <cellStyle name="20% - Accent1 21 2 9 2" xfId="40490" xr:uid="{00000000-0005-0000-0000-000071090000}"/>
    <cellStyle name="20% - Accent1 21 3" xfId="1686" xr:uid="{00000000-0005-0000-0000-000072090000}"/>
    <cellStyle name="20% - Accent1 21 3 2" xfId="4372" xr:uid="{00000000-0005-0000-0000-000073090000}"/>
    <cellStyle name="20% - Accent1 21 3 2 2" xfId="9669" xr:uid="{00000000-0005-0000-0000-000074090000}"/>
    <cellStyle name="20% - Accent1 21 3 2 2 2" xfId="35670" xr:uid="{00000000-0005-0000-0000-000075090000}"/>
    <cellStyle name="20% - Accent1 21 3 2 3" xfId="17464" xr:uid="{00000000-0005-0000-0000-000076090000}"/>
    <cellStyle name="20% - Accent1 21 3 2 3 2" xfId="43458" xr:uid="{00000000-0005-0000-0000-000077090000}"/>
    <cellStyle name="20% - Accent1 21 3 2 4" xfId="25215" xr:uid="{00000000-0005-0000-0000-000078090000}"/>
    <cellStyle name="20% - Accent1 21 3 2 4 2" xfId="51204" xr:uid="{00000000-0005-0000-0000-000079090000}"/>
    <cellStyle name="20% - Accent1 21 3 2 5" xfId="30369" xr:uid="{00000000-0005-0000-0000-00007A090000}"/>
    <cellStyle name="20% - Accent1 21 3 3" xfId="12329" xr:uid="{00000000-0005-0000-0000-00007B090000}"/>
    <cellStyle name="20% - Accent1 21 3 3 2" xfId="20124" xr:uid="{00000000-0005-0000-0000-00007C090000}"/>
    <cellStyle name="20% - Accent1 21 3 3 2 2" xfId="46118" xr:uid="{00000000-0005-0000-0000-00007D090000}"/>
    <cellStyle name="20% - Accent1 21 3 3 3" xfId="38330" xr:uid="{00000000-0005-0000-0000-00007E090000}"/>
    <cellStyle name="20% - Accent1 21 3 4" xfId="6991" xr:uid="{00000000-0005-0000-0000-00007F090000}"/>
    <cellStyle name="20% - Accent1 21 3 4 2" xfId="32981" xr:uid="{00000000-0005-0000-0000-000080090000}"/>
    <cellStyle name="20% - Accent1 21 3 5" xfId="14775" xr:uid="{00000000-0005-0000-0000-000081090000}"/>
    <cellStyle name="20% - Accent1 21 3 5 2" xfId="40769" xr:uid="{00000000-0005-0000-0000-000082090000}"/>
    <cellStyle name="20% - Accent1 21 3 6" xfId="22526" xr:uid="{00000000-0005-0000-0000-000083090000}"/>
    <cellStyle name="20% - Accent1 21 3 6 2" xfId="48515" xr:uid="{00000000-0005-0000-0000-000084090000}"/>
    <cellStyle name="20% - Accent1 21 3 7" xfId="27680" xr:uid="{00000000-0005-0000-0000-000085090000}"/>
    <cellStyle name="20% - Accent1 21 4" xfId="2242" xr:uid="{00000000-0005-0000-0000-000086090000}"/>
    <cellStyle name="20% - Accent1 21 4 2" xfId="4928" xr:uid="{00000000-0005-0000-0000-000087090000}"/>
    <cellStyle name="20% - Accent1 21 4 2 2" xfId="10225" xr:uid="{00000000-0005-0000-0000-000088090000}"/>
    <cellStyle name="20% - Accent1 21 4 2 2 2" xfId="36226" xr:uid="{00000000-0005-0000-0000-000089090000}"/>
    <cellStyle name="20% - Accent1 21 4 2 3" xfId="18020" xr:uid="{00000000-0005-0000-0000-00008A090000}"/>
    <cellStyle name="20% - Accent1 21 4 2 3 2" xfId="44014" xr:uid="{00000000-0005-0000-0000-00008B090000}"/>
    <cellStyle name="20% - Accent1 21 4 2 4" xfId="25771" xr:uid="{00000000-0005-0000-0000-00008C090000}"/>
    <cellStyle name="20% - Accent1 21 4 2 4 2" xfId="51760" xr:uid="{00000000-0005-0000-0000-00008D090000}"/>
    <cellStyle name="20% - Accent1 21 4 2 5" xfId="30925" xr:uid="{00000000-0005-0000-0000-00008E090000}"/>
    <cellStyle name="20% - Accent1 21 4 3" xfId="12848" xr:uid="{00000000-0005-0000-0000-00008F090000}"/>
    <cellStyle name="20% - Accent1 21 4 3 2" xfId="20643" xr:uid="{00000000-0005-0000-0000-000090090000}"/>
    <cellStyle name="20% - Accent1 21 4 3 2 2" xfId="46637" xr:uid="{00000000-0005-0000-0000-000091090000}"/>
    <cellStyle name="20% - Accent1 21 4 3 3" xfId="38849" xr:uid="{00000000-0005-0000-0000-000092090000}"/>
    <cellStyle name="20% - Accent1 21 4 4" xfId="7543" xr:uid="{00000000-0005-0000-0000-000093090000}"/>
    <cellStyle name="20% - Accent1 21 4 4 2" xfId="33537" xr:uid="{00000000-0005-0000-0000-000094090000}"/>
    <cellStyle name="20% - Accent1 21 4 5" xfId="15331" xr:uid="{00000000-0005-0000-0000-000095090000}"/>
    <cellStyle name="20% - Accent1 21 4 5 2" xfId="41325" xr:uid="{00000000-0005-0000-0000-000096090000}"/>
    <cellStyle name="20% - Accent1 21 4 6" xfId="23082" xr:uid="{00000000-0005-0000-0000-000097090000}"/>
    <cellStyle name="20% - Accent1 21 4 6 2" xfId="49071" xr:uid="{00000000-0005-0000-0000-000098090000}"/>
    <cellStyle name="20% - Accent1 21 4 7" xfId="28236" xr:uid="{00000000-0005-0000-0000-000099090000}"/>
    <cellStyle name="20% - Accent1 21 5" xfId="2798" xr:uid="{00000000-0005-0000-0000-00009A090000}"/>
    <cellStyle name="20% - Accent1 21 5 2" xfId="5484" xr:uid="{00000000-0005-0000-0000-00009B090000}"/>
    <cellStyle name="20% - Accent1 21 5 2 2" xfId="10781" xr:uid="{00000000-0005-0000-0000-00009C090000}"/>
    <cellStyle name="20% - Accent1 21 5 2 2 2" xfId="36782" xr:uid="{00000000-0005-0000-0000-00009D090000}"/>
    <cellStyle name="20% - Accent1 21 5 2 3" xfId="18576" xr:uid="{00000000-0005-0000-0000-00009E090000}"/>
    <cellStyle name="20% - Accent1 21 5 2 3 2" xfId="44570" xr:uid="{00000000-0005-0000-0000-00009F090000}"/>
    <cellStyle name="20% - Accent1 21 5 2 4" xfId="26327" xr:uid="{00000000-0005-0000-0000-0000A0090000}"/>
    <cellStyle name="20% - Accent1 21 5 2 4 2" xfId="52316" xr:uid="{00000000-0005-0000-0000-0000A1090000}"/>
    <cellStyle name="20% - Accent1 21 5 2 5" xfId="31481" xr:uid="{00000000-0005-0000-0000-0000A2090000}"/>
    <cellStyle name="20% - Accent1 21 5 3" xfId="13385" xr:uid="{00000000-0005-0000-0000-0000A3090000}"/>
    <cellStyle name="20% - Accent1 21 5 3 2" xfId="21180" xr:uid="{00000000-0005-0000-0000-0000A4090000}"/>
    <cellStyle name="20% - Accent1 21 5 3 2 2" xfId="47174" xr:uid="{00000000-0005-0000-0000-0000A5090000}"/>
    <cellStyle name="20% - Accent1 21 5 3 3" xfId="39386" xr:uid="{00000000-0005-0000-0000-0000A6090000}"/>
    <cellStyle name="20% - Accent1 21 5 4" xfId="8097" xr:uid="{00000000-0005-0000-0000-0000A7090000}"/>
    <cellStyle name="20% - Accent1 21 5 4 2" xfId="34093" xr:uid="{00000000-0005-0000-0000-0000A8090000}"/>
    <cellStyle name="20% - Accent1 21 5 5" xfId="15887" xr:uid="{00000000-0005-0000-0000-0000A9090000}"/>
    <cellStyle name="20% - Accent1 21 5 5 2" xfId="41881" xr:uid="{00000000-0005-0000-0000-0000AA090000}"/>
    <cellStyle name="20% - Accent1 21 5 6" xfId="23638" xr:uid="{00000000-0005-0000-0000-0000AB090000}"/>
    <cellStyle name="20% - Accent1 21 5 6 2" xfId="49627" xr:uid="{00000000-0005-0000-0000-0000AC090000}"/>
    <cellStyle name="20% - Accent1 21 5 7" xfId="28792" xr:uid="{00000000-0005-0000-0000-0000AD090000}"/>
    <cellStyle name="20% - Accent1 21 6" xfId="3816" xr:uid="{00000000-0005-0000-0000-0000AE090000}"/>
    <cellStyle name="20% - Accent1 21 6 2" xfId="9114" xr:uid="{00000000-0005-0000-0000-0000AF090000}"/>
    <cellStyle name="20% - Accent1 21 6 2 2" xfId="35114" xr:uid="{00000000-0005-0000-0000-0000B0090000}"/>
    <cellStyle name="20% - Accent1 21 6 3" xfId="16908" xr:uid="{00000000-0005-0000-0000-0000B1090000}"/>
    <cellStyle name="20% - Accent1 21 6 3 2" xfId="42902" xr:uid="{00000000-0005-0000-0000-0000B2090000}"/>
    <cellStyle name="20% - Accent1 21 6 4" xfId="24659" xr:uid="{00000000-0005-0000-0000-0000B3090000}"/>
    <cellStyle name="20% - Accent1 21 6 4 2" xfId="50648" xr:uid="{00000000-0005-0000-0000-0000B4090000}"/>
    <cellStyle name="20% - Accent1 21 6 5" xfId="29813" xr:uid="{00000000-0005-0000-0000-0000B5090000}"/>
    <cellStyle name="20% - Accent1 21 7" xfId="11308" xr:uid="{00000000-0005-0000-0000-0000B6090000}"/>
    <cellStyle name="20% - Accent1 21 7 2" xfId="19103" xr:uid="{00000000-0005-0000-0000-0000B7090000}"/>
    <cellStyle name="20% - Accent1 21 7 2 2" xfId="45097" xr:uid="{00000000-0005-0000-0000-0000B8090000}"/>
    <cellStyle name="20% - Accent1 21 7 3" xfId="37309" xr:uid="{00000000-0005-0000-0000-0000B9090000}"/>
    <cellStyle name="20% - Accent1 21 8" xfId="11808" xr:uid="{00000000-0005-0000-0000-0000BA090000}"/>
    <cellStyle name="20% - Accent1 21 8 2" xfId="19603" xr:uid="{00000000-0005-0000-0000-0000BB090000}"/>
    <cellStyle name="20% - Accent1 21 8 2 2" xfId="45597" xr:uid="{00000000-0005-0000-0000-0000BC090000}"/>
    <cellStyle name="20% - Accent1 21 8 3" xfId="37809" xr:uid="{00000000-0005-0000-0000-0000BD090000}"/>
    <cellStyle name="20% - Accent1 21 9" xfId="6438" xr:uid="{00000000-0005-0000-0000-0000BE090000}"/>
    <cellStyle name="20% - Accent1 21 9 2" xfId="32425" xr:uid="{00000000-0005-0000-0000-0000BF090000}"/>
    <cellStyle name="20% - Accent1 22" xfId="1147" xr:uid="{00000000-0005-0000-0000-0000C0090000}"/>
    <cellStyle name="20% - Accent1 22 10" xfId="21989" xr:uid="{00000000-0005-0000-0000-0000C1090000}"/>
    <cellStyle name="20% - Accent1 22 10 2" xfId="47978" xr:uid="{00000000-0005-0000-0000-0000C2090000}"/>
    <cellStyle name="20% - Accent1 22 11" xfId="27143" xr:uid="{00000000-0005-0000-0000-0000C3090000}"/>
    <cellStyle name="20% - Accent1 22 2" xfId="1705" xr:uid="{00000000-0005-0000-0000-0000C4090000}"/>
    <cellStyle name="20% - Accent1 22 2 2" xfId="4391" xr:uid="{00000000-0005-0000-0000-0000C5090000}"/>
    <cellStyle name="20% - Accent1 22 2 2 2" xfId="9688" xr:uid="{00000000-0005-0000-0000-0000C6090000}"/>
    <cellStyle name="20% - Accent1 22 2 2 2 2" xfId="35689" xr:uid="{00000000-0005-0000-0000-0000C7090000}"/>
    <cellStyle name="20% - Accent1 22 2 2 3" xfId="17483" xr:uid="{00000000-0005-0000-0000-0000C8090000}"/>
    <cellStyle name="20% - Accent1 22 2 2 3 2" xfId="43477" xr:uid="{00000000-0005-0000-0000-0000C9090000}"/>
    <cellStyle name="20% - Accent1 22 2 2 4" xfId="25234" xr:uid="{00000000-0005-0000-0000-0000CA090000}"/>
    <cellStyle name="20% - Accent1 22 2 2 4 2" xfId="51223" xr:uid="{00000000-0005-0000-0000-0000CB090000}"/>
    <cellStyle name="20% - Accent1 22 2 2 5" xfId="30388" xr:uid="{00000000-0005-0000-0000-0000CC090000}"/>
    <cellStyle name="20% - Accent1 22 2 3" xfId="12348" xr:uid="{00000000-0005-0000-0000-0000CD090000}"/>
    <cellStyle name="20% - Accent1 22 2 3 2" xfId="20143" xr:uid="{00000000-0005-0000-0000-0000CE090000}"/>
    <cellStyle name="20% - Accent1 22 2 3 2 2" xfId="46137" xr:uid="{00000000-0005-0000-0000-0000CF090000}"/>
    <cellStyle name="20% - Accent1 22 2 3 3" xfId="38349" xr:uid="{00000000-0005-0000-0000-0000D0090000}"/>
    <cellStyle name="20% - Accent1 22 2 4" xfId="7010" xr:uid="{00000000-0005-0000-0000-0000D1090000}"/>
    <cellStyle name="20% - Accent1 22 2 4 2" xfId="33000" xr:uid="{00000000-0005-0000-0000-0000D2090000}"/>
    <cellStyle name="20% - Accent1 22 2 5" xfId="14794" xr:uid="{00000000-0005-0000-0000-0000D3090000}"/>
    <cellStyle name="20% - Accent1 22 2 5 2" xfId="40788" xr:uid="{00000000-0005-0000-0000-0000D4090000}"/>
    <cellStyle name="20% - Accent1 22 2 6" xfId="22545" xr:uid="{00000000-0005-0000-0000-0000D5090000}"/>
    <cellStyle name="20% - Accent1 22 2 6 2" xfId="48534" xr:uid="{00000000-0005-0000-0000-0000D6090000}"/>
    <cellStyle name="20% - Accent1 22 2 7" xfId="27699" xr:uid="{00000000-0005-0000-0000-0000D7090000}"/>
    <cellStyle name="20% - Accent1 22 3" xfId="2261" xr:uid="{00000000-0005-0000-0000-0000D8090000}"/>
    <cellStyle name="20% - Accent1 22 3 2" xfId="4947" xr:uid="{00000000-0005-0000-0000-0000D9090000}"/>
    <cellStyle name="20% - Accent1 22 3 2 2" xfId="10244" xr:uid="{00000000-0005-0000-0000-0000DA090000}"/>
    <cellStyle name="20% - Accent1 22 3 2 2 2" xfId="36245" xr:uid="{00000000-0005-0000-0000-0000DB090000}"/>
    <cellStyle name="20% - Accent1 22 3 2 3" xfId="18039" xr:uid="{00000000-0005-0000-0000-0000DC090000}"/>
    <cellStyle name="20% - Accent1 22 3 2 3 2" xfId="44033" xr:uid="{00000000-0005-0000-0000-0000DD090000}"/>
    <cellStyle name="20% - Accent1 22 3 2 4" xfId="25790" xr:uid="{00000000-0005-0000-0000-0000DE090000}"/>
    <cellStyle name="20% - Accent1 22 3 2 4 2" xfId="51779" xr:uid="{00000000-0005-0000-0000-0000DF090000}"/>
    <cellStyle name="20% - Accent1 22 3 2 5" xfId="30944" xr:uid="{00000000-0005-0000-0000-0000E0090000}"/>
    <cellStyle name="20% - Accent1 22 3 3" xfId="12867" xr:uid="{00000000-0005-0000-0000-0000E1090000}"/>
    <cellStyle name="20% - Accent1 22 3 3 2" xfId="20662" xr:uid="{00000000-0005-0000-0000-0000E2090000}"/>
    <cellStyle name="20% - Accent1 22 3 3 2 2" xfId="46656" xr:uid="{00000000-0005-0000-0000-0000E3090000}"/>
    <cellStyle name="20% - Accent1 22 3 3 3" xfId="38868" xr:uid="{00000000-0005-0000-0000-0000E4090000}"/>
    <cellStyle name="20% - Accent1 22 3 4" xfId="7562" xr:uid="{00000000-0005-0000-0000-0000E5090000}"/>
    <cellStyle name="20% - Accent1 22 3 4 2" xfId="33556" xr:uid="{00000000-0005-0000-0000-0000E6090000}"/>
    <cellStyle name="20% - Accent1 22 3 5" xfId="15350" xr:uid="{00000000-0005-0000-0000-0000E7090000}"/>
    <cellStyle name="20% - Accent1 22 3 5 2" xfId="41344" xr:uid="{00000000-0005-0000-0000-0000E8090000}"/>
    <cellStyle name="20% - Accent1 22 3 6" xfId="23101" xr:uid="{00000000-0005-0000-0000-0000E9090000}"/>
    <cellStyle name="20% - Accent1 22 3 6 2" xfId="49090" xr:uid="{00000000-0005-0000-0000-0000EA090000}"/>
    <cellStyle name="20% - Accent1 22 3 7" xfId="28255" xr:uid="{00000000-0005-0000-0000-0000EB090000}"/>
    <cellStyle name="20% - Accent1 22 4" xfId="2817" xr:uid="{00000000-0005-0000-0000-0000EC090000}"/>
    <cellStyle name="20% - Accent1 22 4 2" xfId="5503" xr:uid="{00000000-0005-0000-0000-0000ED090000}"/>
    <cellStyle name="20% - Accent1 22 4 2 2" xfId="10800" xr:uid="{00000000-0005-0000-0000-0000EE090000}"/>
    <cellStyle name="20% - Accent1 22 4 2 2 2" xfId="36801" xr:uid="{00000000-0005-0000-0000-0000EF090000}"/>
    <cellStyle name="20% - Accent1 22 4 2 3" xfId="18595" xr:uid="{00000000-0005-0000-0000-0000F0090000}"/>
    <cellStyle name="20% - Accent1 22 4 2 3 2" xfId="44589" xr:uid="{00000000-0005-0000-0000-0000F1090000}"/>
    <cellStyle name="20% - Accent1 22 4 2 4" xfId="26346" xr:uid="{00000000-0005-0000-0000-0000F2090000}"/>
    <cellStyle name="20% - Accent1 22 4 2 4 2" xfId="52335" xr:uid="{00000000-0005-0000-0000-0000F3090000}"/>
    <cellStyle name="20% - Accent1 22 4 2 5" xfId="31500" xr:uid="{00000000-0005-0000-0000-0000F4090000}"/>
    <cellStyle name="20% - Accent1 22 4 3" xfId="13404" xr:uid="{00000000-0005-0000-0000-0000F5090000}"/>
    <cellStyle name="20% - Accent1 22 4 3 2" xfId="21199" xr:uid="{00000000-0005-0000-0000-0000F6090000}"/>
    <cellStyle name="20% - Accent1 22 4 3 2 2" xfId="47193" xr:uid="{00000000-0005-0000-0000-0000F7090000}"/>
    <cellStyle name="20% - Accent1 22 4 3 3" xfId="39405" xr:uid="{00000000-0005-0000-0000-0000F8090000}"/>
    <cellStyle name="20% - Accent1 22 4 4" xfId="8116" xr:uid="{00000000-0005-0000-0000-0000F9090000}"/>
    <cellStyle name="20% - Accent1 22 4 4 2" xfId="34112" xr:uid="{00000000-0005-0000-0000-0000FA090000}"/>
    <cellStyle name="20% - Accent1 22 4 5" xfId="15906" xr:uid="{00000000-0005-0000-0000-0000FB090000}"/>
    <cellStyle name="20% - Accent1 22 4 5 2" xfId="41900" xr:uid="{00000000-0005-0000-0000-0000FC090000}"/>
    <cellStyle name="20% - Accent1 22 4 6" xfId="23657" xr:uid="{00000000-0005-0000-0000-0000FD090000}"/>
    <cellStyle name="20% - Accent1 22 4 6 2" xfId="49646" xr:uid="{00000000-0005-0000-0000-0000FE090000}"/>
    <cellStyle name="20% - Accent1 22 4 7" xfId="28811" xr:uid="{00000000-0005-0000-0000-0000FF090000}"/>
    <cellStyle name="20% - Accent1 22 5" xfId="3835" xr:uid="{00000000-0005-0000-0000-0000000A0000}"/>
    <cellStyle name="20% - Accent1 22 5 2" xfId="9133" xr:uid="{00000000-0005-0000-0000-0000010A0000}"/>
    <cellStyle name="20% - Accent1 22 5 2 2" xfId="35133" xr:uid="{00000000-0005-0000-0000-0000020A0000}"/>
    <cellStyle name="20% - Accent1 22 5 3" xfId="16927" xr:uid="{00000000-0005-0000-0000-0000030A0000}"/>
    <cellStyle name="20% - Accent1 22 5 3 2" xfId="42921" xr:uid="{00000000-0005-0000-0000-0000040A0000}"/>
    <cellStyle name="20% - Accent1 22 5 4" xfId="24678" xr:uid="{00000000-0005-0000-0000-0000050A0000}"/>
    <cellStyle name="20% - Accent1 22 5 4 2" xfId="50667" xr:uid="{00000000-0005-0000-0000-0000060A0000}"/>
    <cellStyle name="20% - Accent1 22 5 5" xfId="29832" xr:uid="{00000000-0005-0000-0000-0000070A0000}"/>
    <cellStyle name="20% - Accent1 22 6" xfId="11327" xr:uid="{00000000-0005-0000-0000-0000080A0000}"/>
    <cellStyle name="20% - Accent1 22 6 2" xfId="19122" xr:uid="{00000000-0005-0000-0000-0000090A0000}"/>
    <cellStyle name="20% - Accent1 22 6 2 2" xfId="45116" xr:uid="{00000000-0005-0000-0000-00000A0A0000}"/>
    <cellStyle name="20% - Accent1 22 6 3" xfId="37328" xr:uid="{00000000-0005-0000-0000-00000B0A0000}"/>
    <cellStyle name="20% - Accent1 22 7" xfId="11827" xr:uid="{00000000-0005-0000-0000-00000C0A0000}"/>
    <cellStyle name="20% - Accent1 22 7 2" xfId="19622" xr:uid="{00000000-0005-0000-0000-00000D0A0000}"/>
    <cellStyle name="20% - Accent1 22 7 2 2" xfId="45616" xr:uid="{00000000-0005-0000-0000-00000E0A0000}"/>
    <cellStyle name="20% - Accent1 22 7 3" xfId="37828" xr:uid="{00000000-0005-0000-0000-00000F0A0000}"/>
    <cellStyle name="20% - Accent1 22 8" xfId="6457" xr:uid="{00000000-0005-0000-0000-0000100A0000}"/>
    <cellStyle name="20% - Accent1 22 8 2" xfId="32444" xr:uid="{00000000-0005-0000-0000-0000110A0000}"/>
    <cellStyle name="20% - Accent1 22 9" xfId="14238" xr:uid="{00000000-0005-0000-0000-0000120A0000}"/>
    <cellStyle name="20% - Accent1 22 9 2" xfId="40232" xr:uid="{00000000-0005-0000-0000-0000130A0000}"/>
    <cellStyle name="20% - Accent1 23" xfId="1428" xr:uid="{00000000-0005-0000-0000-0000140A0000}"/>
    <cellStyle name="20% - Accent1 23 2" xfId="4114" xr:uid="{00000000-0005-0000-0000-0000150A0000}"/>
    <cellStyle name="20% - Accent1 23 2 2" xfId="9412" xr:uid="{00000000-0005-0000-0000-0000160A0000}"/>
    <cellStyle name="20% - Accent1 23 2 2 2" xfId="35412" xr:uid="{00000000-0005-0000-0000-0000170A0000}"/>
    <cellStyle name="20% - Accent1 23 2 3" xfId="17206" xr:uid="{00000000-0005-0000-0000-0000180A0000}"/>
    <cellStyle name="20% - Accent1 23 2 3 2" xfId="43200" xr:uid="{00000000-0005-0000-0000-0000190A0000}"/>
    <cellStyle name="20% - Accent1 23 2 4" xfId="24957" xr:uid="{00000000-0005-0000-0000-00001A0A0000}"/>
    <cellStyle name="20% - Accent1 23 2 4 2" xfId="50946" xr:uid="{00000000-0005-0000-0000-00001B0A0000}"/>
    <cellStyle name="20% - Accent1 23 2 5" xfId="30111" xr:uid="{00000000-0005-0000-0000-00001C0A0000}"/>
    <cellStyle name="20% - Accent1 23 3" xfId="12089" xr:uid="{00000000-0005-0000-0000-00001D0A0000}"/>
    <cellStyle name="20% - Accent1 23 3 2" xfId="19884" xr:uid="{00000000-0005-0000-0000-00001E0A0000}"/>
    <cellStyle name="20% - Accent1 23 3 2 2" xfId="45878" xr:uid="{00000000-0005-0000-0000-00001F0A0000}"/>
    <cellStyle name="20% - Accent1 23 3 3" xfId="38090" xr:uid="{00000000-0005-0000-0000-0000200A0000}"/>
    <cellStyle name="20% - Accent1 23 4" xfId="6734" xr:uid="{00000000-0005-0000-0000-0000210A0000}"/>
    <cellStyle name="20% - Accent1 23 4 2" xfId="32723" xr:uid="{00000000-0005-0000-0000-0000220A0000}"/>
    <cellStyle name="20% - Accent1 23 5" xfId="14517" xr:uid="{00000000-0005-0000-0000-0000230A0000}"/>
    <cellStyle name="20% - Accent1 23 5 2" xfId="40511" xr:uid="{00000000-0005-0000-0000-0000240A0000}"/>
    <cellStyle name="20% - Accent1 23 6" xfId="22268" xr:uid="{00000000-0005-0000-0000-0000250A0000}"/>
    <cellStyle name="20% - Accent1 23 6 2" xfId="48257" xr:uid="{00000000-0005-0000-0000-0000260A0000}"/>
    <cellStyle name="20% - Accent1 23 7" xfId="27422" xr:uid="{00000000-0005-0000-0000-0000270A0000}"/>
    <cellStyle name="20% - Accent1 24" xfId="1984" xr:uid="{00000000-0005-0000-0000-0000280A0000}"/>
    <cellStyle name="20% - Accent1 24 2" xfId="4670" xr:uid="{00000000-0005-0000-0000-0000290A0000}"/>
    <cellStyle name="20% - Accent1 24 2 2" xfId="9967" xr:uid="{00000000-0005-0000-0000-00002A0A0000}"/>
    <cellStyle name="20% - Accent1 24 2 2 2" xfId="35968" xr:uid="{00000000-0005-0000-0000-00002B0A0000}"/>
    <cellStyle name="20% - Accent1 24 2 3" xfId="17762" xr:uid="{00000000-0005-0000-0000-00002C0A0000}"/>
    <cellStyle name="20% - Accent1 24 2 3 2" xfId="43756" xr:uid="{00000000-0005-0000-0000-00002D0A0000}"/>
    <cellStyle name="20% - Accent1 24 2 4" xfId="25513" xr:uid="{00000000-0005-0000-0000-00002E0A0000}"/>
    <cellStyle name="20% - Accent1 24 2 4 2" xfId="51502" xr:uid="{00000000-0005-0000-0000-00002F0A0000}"/>
    <cellStyle name="20% - Accent1 24 2 5" xfId="30667" xr:uid="{00000000-0005-0000-0000-0000300A0000}"/>
    <cellStyle name="20% - Accent1 24 3" xfId="12606" xr:uid="{00000000-0005-0000-0000-0000310A0000}"/>
    <cellStyle name="20% - Accent1 24 3 2" xfId="20401" xr:uid="{00000000-0005-0000-0000-0000320A0000}"/>
    <cellStyle name="20% - Accent1 24 3 2 2" xfId="46395" xr:uid="{00000000-0005-0000-0000-0000330A0000}"/>
    <cellStyle name="20% - Accent1 24 3 3" xfId="38607" xr:uid="{00000000-0005-0000-0000-0000340A0000}"/>
    <cellStyle name="20% - Accent1 24 4" xfId="7286" xr:uid="{00000000-0005-0000-0000-0000350A0000}"/>
    <cellStyle name="20% - Accent1 24 4 2" xfId="33279" xr:uid="{00000000-0005-0000-0000-0000360A0000}"/>
    <cellStyle name="20% - Accent1 24 5" xfId="15073" xr:uid="{00000000-0005-0000-0000-0000370A0000}"/>
    <cellStyle name="20% - Accent1 24 5 2" xfId="41067" xr:uid="{00000000-0005-0000-0000-0000380A0000}"/>
    <cellStyle name="20% - Accent1 24 6" xfId="22824" xr:uid="{00000000-0005-0000-0000-0000390A0000}"/>
    <cellStyle name="20% - Accent1 24 6 2" xfId="48813" xr:uid="{00000000-0005-0000-0000-00003A0A0000}"/>
    <cellStyle name="20% - Accent1 24 7" xfId="27978" xr:uid="{00000000-0005-0000-0000-00003B0A0000}"/>
    <cellStyle name="20% - Accent1 25" xfId="2540" xr:uid="{00000000-0005-0000-0000-00003C0A0000}"/>
    <cellStyle name="20% - Accent1 25 2" xfId="5226" xr:uid="{00000000-0005-0000-0000-00003D0A0000}"/>
    <cellStyle name="20% - Accent1 25 2 2" xfId="10523" xr:uid="{00000000-0005-0000-0000-00003E0A0000}"/>
    <cellStyle name="20% - Accent1 25 2 2 2" xfId="36524" xr:uid="{00000000-0005-0000-0000-00003F0A0000}"/>
    <cellStyle name="20% - Accent1 25 2 3" xfId="18318" xr:uid="{00000000-0005-0000-0000-0000400A0000}"/>
    <cellStyle name="20% - Accent1 25 2 3 2" xfId="44312" xr:uid="{00000000-0005-0000-0000-0000410A0000}"/>
    <cellStyle name="20% - Accent1 25 2 4" xfId="26069" xr:uid="{00000000-0005-0000-0000-0000420A0000}"/>
    <cellStyle name="20% - Accent1 25 2 4 2" xfId="52058" xr:uid="{00000000-0005-0000-0000-0000430A0000}"/>
    <cellStyle name="20% - Accent1 25 2 5" xfId="31223" xr:uid="{00000000-0005-0000-0000-0000440A0000}"/>
    <cellStyle name="20% - Accent1 25 3" xfId="13142" xr:uid="{00000000-0005-0000-0000-0000450A0000}"/>
    <cellStyle name="20% - Accent1 25 3 2" xfId="20937" xr:uid="{00000000-0005-0000-0000-0000460A0000}"/>
    <cellStyle name="20% - Accent1 25 3 2 2" xfId="46931" xr:uid="{00000000-0005-0000-0000-0000470A0000}"/>
    <cellStyle name="20% - Accent1 25 3 3" xfId="39143" xr:uid="{00000000-0005-0000-0000-0000480A0000}"/>
    <cellStyle name="20% - Accent1 25 4" xfId="7839" xr:uid="{00000000-0005-0000-0000-0000490A0000}"/>
    <cellStyle name="20% - Accent1 25 4 2" xfId="33835" xr:uid="{00000000-0005-0000-0000-00004A0A0000}"/>
    <cellStyle name="20% - Accent1 25 5" xfId="15629" xr:uid="{00000000-0005-0000-0000-00004B0A0000}"/>
    <cellStyle name="20% - Accent1 25 5 2" xfId="41623" xr:uid="{00000000-0005-0000-0000-00004C0A0000}"/>
    <cellStyle name="20% - Accent1 25 6" xfId="23380" xr:uid="{00000000-0005-0000-0000-00004D0A0000}"/>
    <cellStyle name="20% - Accent1 25 6 2" xfId="49369" xr:uid="{00000000-0005-0000-0000-00004E0A0000}"/>
    <cellStyle name="20% - Accent1 25 7" xfId="28534" xr:uid="{00000000-0005-0000-0000-00004F0A0000}"/>
    <cellStyle name="20% - Accent1 26" xfId="867" xr:uid="{00000000-0005-0000-0000-0000500A0000}"/>
    <cellStyle name="20% - Accent1 26 2" xfId="6181" xr:uid="{00000000-0005-0000-0000-0000510A0000}"/>
    <cellStyle name="20% - Accent1 26 2 2" xfId="32167" xr:uid="{00000000-0005-0000-0000-0000520A0000}"/>
    <cellStyle name="20% - Accent1 26 3" xfId="13961" xr:uid="{00000000-0005-0000-0000-0000530A0000}"/>
    <cellStyle name="20% - Accent1 26 3 2" xfId="39955" xr:uid="{00000000-0005-0000-0000-0000540A0000}"/>
    <cellStyle name="20% - Accent1 26 4" xfId="21712" xr:uid="{00000000-0005-0000-0000-0000550A0000}"/>
    <cellStyle name="20% - Accent1 26 4 2" xfId="47701" xr:uid="{00000000-0005-0000-0000-0000560A0000}"/>
    <cellStyle name="20% - Accent1 26 5" xfId="26866" xr:uid="{00000000-0005-0000-0000-0000570A0000}"/>
    <cellStyle name="20% - Accent1 27" xfId="3096" xr:uid="{00000000-0005-0000-0000-0000580A0000}"/>
    <cellStyle name="20% - Accent1 27 2" xfId="8395" xr:uid="{00000000-0005-0000-0000-0000590A0000}"/>
    <cellStyle name="20% - Accent1 27 2 2" xfId="34391" xr:uid="{00000000-0005-0000-0000-00005A0A0000}"/>
    <cellStyle name="20% - Accent1 27 3" xfId="16185" xr:uid="{00000000-0005-0000-0000-00005B0A0000}"/>
    <cellStyle name="20% - Accent1 27 3 2" xfId="42179" xr:uid="{00000000-0005-0000-0000-00005C0A0000}"/>
    <cellStyle name="20% - Accent1 27 4" xfId="23936" xr:uid="{00000000-0005-0000-0000-00005D0A0000}"/>
    <cellStyle name="20% - Accent1 27 4 2" xfId="49925" xr:uid="{00000000-0005-0000-0000-00005E0A0000}"/>
    <cellStyle name="20% - Accent1 27 5" xfId="29090" xr:uid="{00000000-0005-0000-0000-00005F0A0000}"/>
    <cellStyle name="20% - Accent1 28" xfId="3207" xr:uid="{00000000-0005-0000-0000-0000600A0000}"/>
    <cellStyle name="20% - Accent1 28 2" xfId="8508" xr:uid="{00000000-0005-0000-0000-0000610A0000}"/>
    <cellStyle name="20% - Accent1 28 2 2" xfId="34505" xr:uid="{00000000-0005-0000-0000-0000620A0000}"/>
    <cellStyle name="20% - Accent1 28 3" xfId="16299" xr:uid="{00000000-0005-0000-0000-0000630A0000}"/>
    <cellStyle name="20% - Accent1 28 3 2" xfId="42293" xr:uid="{00000000-0005-0000-0000-0000640A0000}"/>
    <cellStyle name="20% - Accent1 28 4" xfId="24050" xr:uid="{00000000-0005-0000-0000-0000650A0000}"/>
    <cellStyle name="20% - Accent1 28 4 2" xfId="50039" xr:uid="{00000000-0005-0000-0000-0000660A0000}"/>
    <cellStyle name="20% - Accent1 28 5" xfId="29204" xr:uid="{00000000-0005-0000-0000-0000670A0000}"/>
    <cellStyle name="20% - Accent1 29" xfId="3321" xr:uid="{00000000-0005-0000-0000-0000680A0000}"/>
    <cellStyle name="20% - Accent1 29 2" xfId="8621" xr:uid="{00000000-0005-0000-0000-0000690A0000}"/>
    <cellStyle name="20% - Accent1 29 2 2" xfId="34619" xr:uid="{00000000-0005-0000-0000-00006A0A0000}"/>
    <cellStyle name="20% - Accent1 29 3" xfId="16413" xr:uid="{00000000-0005-0000-0000-00006B0A0000}"/>
    <cellStyle name="20% - Accent1 29 3 2" xfId="42407" xr:uid="{00000000-0005-0000-0000-00006C0A0000}"/>
    <cellStyle name="20% - Accent1 29 4" xfId="24164" xr:uid="{00000000-0005-0000-0000-00006D0A0000}"/>
    <cellStyle name="20% - Accent1 29 4 2" xfId="50153" xr:uid="{00000000-0005-0000-0000-00006E0A0000}"/>
    <cellStyle name="20% - Accent1 29 5" xfId="29318" xr:uid="{00000000-0005-0000-0000-00006F0A0000}"/>
    <cellStyle name="20% - Accent1 3" xfId="745" xr:uid="{00000000-0005-0000-0000-0000700A0000}"/>
    <cellStyle name="20% - Accent1 3 10" xfId="13848" xr:uid="{00000000-0005-0000-0000-0000710A0000}"/>
    <cellStyle name="20% - Accent1 3 10 2" xfId="39842" xr:uid="{00000000-0005-0000-0000-0000720A0000}"/>
    <cellStyle name="20% - Accent1 3 11" xfId="21598" xr:uid="{00000000-0005-0000-0000-0000730A0000}"/>
    <cellStyle name="20% - Accent1 3 11 2" xfId="47587" xr:uid="{00000000-0005-0000-0000-0000740A0000}"/>
    <cellStyle name="20% - Accent1 3 12" xfId="26752" xr:uid="{00000000-0005-0000-0000-0000750A0000}"/>
    <cellStyle name="20% - Accent1 3 2" xfId="1174" xr:uid="{00000000-0005-0000-0000-0000760A0000}"/>
    <cellStyle name="20% - Accent1 3 2 10" xfId="22016" xr:uid="{00000000-0005-0000-0000-0000770A0000}"/>
    <cellStyle name="20% - Accent1 3 2 10 2" xfId="48005" xr:uid="{00000000-0005-0000-0000-0000780A0000}"/>
    <cellStyle name="20% - Accent1 3 2 11" xfId="27170" xr:uid="{00000000-0005-0000-0000-0000790A0000}"/>
    <cellStyle name="20% - Accent1 3 2 2" xfId="1732" xr:uid="{00000000-0005-0000-0000-00007A0A0000}"/>
    <cellStyle name="20% - Accent1 3 2 2 2" xfId="4418" xr:uid="{00000000-0005-0000-0000-00007B0A0000}"/>
    <cellStyle name="20% - Accent1 3 2 2 2 2" xfId="9715" xr:uid="{00000000-0005-0000-0000-00007C0A0000}"/>
    <cellStyle name="20% - Accent1 3 2 2 2 2 2" xfId="35716" xr:uid="{00000000-0005-0000-0000-00007D0A0000}"/>
    <cellStyle name="20% - Accent1 3 2 2 2 3" xfId="17510" xr:uid="{00000000-0005-0000-0000-00007E0A0000}"/>
    <cellStyle name="20% - Accent1 3 2 2 2 3 2" xfId="43504" xr:uid="{00000000-0005-0000-0000-00007F0A0000}"/>
    <cellStyle name="20% - Accent1 3 2 2 2 4" xfId="25261" xr:uid="{00000000-0005-0000-0000-0000800A0000}"/>
    <cellStyle name="20% - Accent1 3 2 2 2 4 2" xfId="51250" xr:uid="{00000000-0005-0000-0000-0000810A0000}"/>
    <cellStyle name="20% - Accent1 3 2 2 2 5" xfId="30415" xr:uid="{00000000-0005-0000-0000-0000820A0000}"/>
    <cellStyle name="20% - Accent1 3 2 2 3" xfId="12360" xr:uid="{00000000-0005-0000-0000-0000830A0000}"/>
    <cellStyle name="20% - Accent1 3 2 2 3 2" xfId="20155" xr:uid="{00000000-0005-0000-0000-0000840A0000}"/>
    <cellStyle name="20% - Accent1 3 2 2 3 2 2" xfId="46149" xr:uid="{00000000-0005-0000-0000-0000850A0000}"/>
    <cellStyle name="20% - Accent1 3 2 2 3 3" xfId="38361" xr:uid="{00000000-0005-0000-0000-0000860A0000}"/>
    <cellStyle name="20% - Accent1 3 2 2 4" xfId="7037" xr:uid="{00000000-0005-0000-0000-0000870A0000}"/>
    <cellStyle name="20% - Accent1 3 2 2 4 2" xfId="33027" xr:uid="{00000000-0005-0000-0000-0000880A0000}"/>
    <cellStyle name="20% - Accent1 3 2 2 5" xfId="14821" xr:uid="{00000000-0005-0000-0000-0000890A0000}"/>
    <cellStyle name="20% - Accent1 3 2 2 5 2" xfId="40815" xr:uid="{00000000-0005-0000-0000-00008A0A0000}"/>
    <cellStyle name="20% - Accent1 3 2 2 6" xfId="22572" xr:uid="{00000000-0005-0000-0000-00008B0A0000}"/>
    <cellStyle name="20% - Accent1 3 2 2 6 2" xfId="48561" xr:uid="{00000000-0005-0000-0000-00008C0A0000}"/>
    <cellStyle name="20% - Accent1 3 2 2 7" xfId="27726" xr:uid="{00000000-0005-0000-0000-00008D0A0000}"/>
    <cellStyle name="20% - Accent1 3 2 3" xfId="2288" xr:uid="{00000000-0005-0000-0000-00008E0A0000}"/>
    <cellStyle name="20% - Accent1 3 2 3 2" xfId="4974" xr:uid="{00000000-0005-0000-0000-00008F0A0000}"/>
    <cellStyle name="20% - Accent1 3 2 3 2 2" xfId="10271" xr:uid="{00000000-0005-0000-0000-0000900A0000}"/>
    <cellStyle name="20% - Accent1 3 2 3 2 2 2" xfId="36272" xr:uid="{00000000-0005-0000-0000-0000910A0000}"/>
    <cellStyle name="20% - Accent1 3 2 3 2 3" xfId="18066" xr:uid="{00000000-0005-0000-0000-0000920A0000}"/>
    <cellStyle name="20% - Accent1 3 2 3 2 3 2" xfId="44060" xr:uid="{00000000-0005-0000-0000-0000930A0000}"/>
    <cellStyle name="20% - Accent1 3 2 3 2 4" xfId="25817" xr:uid="{00000000-0005-0000-0000-0000940A0000}"/>
    <cellStyle name="20% - Accent1 3 2 3 2 4 2" xfId="51806" xr:uid="{00000000-0005-0000-0000-0000950A0000}"/>
    <cellStyle name="20% - Accent1 3 2 3 2 5" xfId="30971" xr:uid="{00000000-0005-0000-0000-0000960A0000}"/>
    <cellStyle name="20% - Accent1 3 2 3 3" xfId="12894" xr:uid="{00000000-0005-0000-0000-0000970A0000}"/>
    <cellStyle name="20% - Accent1 3 2 3 3 2" xfId="20689" xr:uid="{00000000-0005-0000-0000-0000980A0000}"/>
    <cellStyle name="20% - Accent1 3 2 3 3 2 2" xfId="46683" xr:uid="{00000000-0005-0000-0000-0000990A0000}"/>
    <cellStyle name="20% - Accent1 3 2 3 3 3" xfId="38895" xr:uid="{00000000-0005-0000-0000-00009A0A0000}"/>
    <cellStyle name="20% - Accent1 3 2 3 4" xfId="7589" xr:uid="{00000000-0005-0000-0000-00009B0A0000}"/>
    <cellStyle name="20% - Accent1 3 2 3 4 2" xfId="33583" xr:uid="{00000000-0005-0000-0000-00009C0A0000}"/>
    <cellStyle name="20% - Accent1 3 2 3 5" xfId="15377" xr:uid="{00000000-0005-0000-0000-00009D0A0000}"/>
    <cellStyle name="20% - Accent1 3 2 3 5 2" xfId="41371" xr:uid="{00000000-0005-0000-0000-00009E0A0000}"/>
    <cellStyle name="20% - Accent1 3 2 3 6" xfId="23128" xr:uid="{00000000-0005-0000-0000-00009F0A0000}"/>
    <cellStyle name="20% - Accent1 3 2 3 6 2" xfId="49117" xr:uid="{00000000-0005-0000-0000-0000A00A0000}"/>
    <cellStyle name="20% - Accent1 3 2 3 7" xfId="28282" xr:uid="{00000000-0005-0000-0000-0000A10A0000}"/>
    <cellStyle name="20% - Accent1 3 2 4" xfId="2844" xr:uid="{00000000-0005-0000-0000-0000A20A0000}"/>
    <cellStyle name="20% - Accent1 3 2 4 2" xfId="5530" xr:uid="{00000000-0005-0000-0000-0000A30A0000}"/>
    <cellStyle name="20% - Accent1 3 2 4 2 2" xfId="10827" xr:uid="{00000000-0005-0000-0000-0000A40A0000}"/>
    <cellStyle name="20% - Accent1 3 2 4 2 2 2" xfId="36828" xr:uid="{00000000-0005-0000-0000-0000A50A0000}"/>
    <cellStyle name="20% - Accent1 3 2 4 2 3" xfId="18622" xr:uid="{00000000-0005-0000-0000-0000A60A0000}"/>
    <cellStyle name="20% - Accent1 3 2 4 2 3 2" xfId="44616" xr:uid="{00000000-0005-0000-0000-0000A70A0000}"/>
    <cellStyle name="20% - Accent1 3 2 4 2 4" xfId="26373" xr:uid="{00000000-0005-0000-0000-0000A80A0000}"/>
    <cellStyle name="20% - Accent1 3 2 4 2 4 2" xfId="52362" xr:uid="{00000000-0005-0000-0000-0000A90A0000}"/>
    <cellStyle name="20% - Accent1 3 2 4 2 5" xfId="31527" xr:uid="{00000000-0005-0000-0000-0000AA0A0000}"/>
    <cellStyle name="20% - Accent1 3 2 4 3" xfId="13431" xr:uid="{00000000-0005-0000-0000-0000AB0A0000}"/>
    <cellStyle name="20% - Accent1 3 2 4 3 2" xfId="21226" xr:uid="{00000000-0005-0000-0000-0000AC0A0000}"/>
    <cellStyle name="20% - Accent1 3 2 4 3 2 2" xfId="47220" xr:uid="{00000000-0005-0000-0000-0000AD0A0000}"/>
    <cellStyle name="20% - Accent1 3 2 4 3 3" xfId="39432" xr:uid="{00000000-0005-0000-0000-0000AE0A0000}"/>
    <cellStyle name="20% - Accent1 3 2 4 4" xfId="8143" xr:uid="{00000000-0005-0000-0000-0000AF0A0000}"/>
    <cellStyle name="20% - Accent1 3 2 4 4 2" xfId="34139" xr:uid="{00000000-0005-0000-0000-0000B00A0000}"/>
    <cellStyle name="20% - Accent1 3 2 4 5" xfId="15933" xr:uid="{00000000-0005-0000-0000-0000B10A0000}"/>
    <cellStyle name="20% - Accent1 3 2 4 5 2" xfId="41927" xr:uid="{00000000-0005-0000-0000-0000B20A0000}"/>
    <cellStyle name="20% - Accent1 3 2 4 6" xfId="23684" xr:uid="{00000000-0005-0000-0000-0000B30A0000}"/>
    <cellStyle name="20% - Accent1 3 2 4 6 2" xfId="49673" xr:uid="{00000000-0005-0000-0000-0000B40A0000}"/>
    <cellStyle name="20% - Accent1 3 2 4 7" xfId="28838" xr:uid="{00000000-0005-0000-0000-0000B50A0000}"/>
    <cellStyle name="20% - Accent1 3 2 5" xfId="3862" xr:uid="{00000000-0005-0000-0000-0000B60A0000}"/>
    <cellStyle name="20% - Accent1 3 2 5 2" xfId="9160" xr:uid="{00000000-0005-0000-0000-0000B70A0000}"/>
    <cellStyle name="20% - Accent1 3 2 5 2 2" xfId="35160" xr:uid="{00000000-0005-0000-0000-0000B80A0000}"/>
    <cellStyle name="20% - Accent1 3 2 5 3" xfId="16954" xr:uid="{00000000-0005-0000-0000-0000B90A0000}"/>
    <cellStyle name="20% - Accent1 3 2 5 3 2" xfId="42948" xr:uid="{00000000-0005-0000-0000-0000BA0A0000}"/>
    <cellStyle name="20% - Accent1 3 2 5 4" xfId="24705" xr:uid="{00000000-0005-0000-0000-0000BB0A0000}"/>
    <cellStyle name="20% - Accent1 3 2 5 4 2" xfId="50694" xr:uid="{00000000-0005-0000-0000-0000BC0A0000}"/>
    <cellStyle name="20% - Accent1 3 2 5 5" xfId="29859" xr:uid="{00000000-0005-0000-0000-0000BD0A0000}"/>
    <cellStyle name="20% - Accent1 3 2 6" xfId="11339" xr:uid="{00000000-0005-0000-0000-0000BE0A0000}"/>
    <cellStyle name="20% - Accent1 3 2 6 2" xfId="19134" xr:uid="{00000000-0005-0000-0000-0000BF0A0000}"/>
    <cellStyle name="20% - Accent1 3 2 6 2 2" xfId="45128" xr:uid="{00000000-0005-0000-0000-0000C00A0000}"/>
    <cellStyle name="20% - Accent1 3 2 6 3" xfId="37340" xr:uid="{00000000-0005-0000-0000-0000C10A0000}"/>
    <cellStyle name="20% - Accent1 3 2 7" xfId="11839" xr:uid="{00000000-0005-0000-0000-0000C20A0000}"/>
    <cellStyle name="20% - Accent1 3 2 7 2" xfId="19634" xr:uid="{00000000-0005-0000-0000-0000C30A0000}"/>
    <cellStyle name="20% - Accent1 3 2 7 2 2" xfId="45628" xr:uid="{00000000-0005-0000-0000-0000C40A0000}"/>
    <cellStyle name="20% - Accent1 3 2 7 3" xfId="37840" xr:uid="{00000000-0005-0000-0000-0000C50A0000}"/>
    <cellStyle name="20% - Accent1 3 2 8" xfId="6484" xr:uid="{00000000-0005-0000-0000-0000C60A0000}"/>
    <cellStyle name="20% - Accent1 3 2 8 2" xfId="32471" xr:uid="{00000000-0005-0000-0000-0000C70A0000}"/>
    <cellStyle name="20% - Accent1 3 2 9" xfId="14265" xr:uid="{00000000-0005-0000-0000-0000C80A0000}"/>
    <cellStyle name="20% - Accent1 3 2 9 2" xfId="40259" xr:uid="{00000000-0005-0000-0000-0000C90A0000}"/>
    <cellStyle name="20% - Accent1 3 3" xfId="1455" xr:uid="{00000000-0005-0000-0000-0000CA0A0000}"/>
    <cellStyle name="20% - Accent1 3 3 2" xfId="4141" xr:uid="{00000000-0005-0000-0000-0000CB0A0000}"/>
    <cellStyle name="20% - Accent1 3 3 2 2" xfId="9439" xr:uid="{00000000-0005-0000-0000-0000CC0A0000}"/>
    <cellStyle name="20% - Accent1 3 3 2 2 2" xfId="35439" xr:uid="{00000000-0005-0000-0000-0000CD0A0000}"/>
    <cellStyle name="20% - Accent1 3 3 2 3" xfId="17233" xr:uid="{00000000-0005-0000-0000-0000CE0A0000}"/>
    <cellStyle name="20% - Accent1 3 3 2 3 2" xfId="43227" xr:uid="{00000000-0005-0000-0000-0000CF0A0000}"/>
    <cellStyle name="20% - Accent1 3 3 2 4" xfId="24984" xr:uid="{00000000-0005-0000-0000-0000D00A0000}"/>
    <cellStyle name="20% - Accent1 3 3 2 4 2" xfId="50973" xr:uid="{00000000-0005-0000-0000-0000D10A0000}"/>
    <cellStyle name="20% - Accent1 3 3 2 5" xfId="30138" xr:uid="{00000000-0005-0000-0000-0000D20A0000}"/>
    <cellStyle name="20% - Accent1 3 3 3" xfId="12101" xr:uid="{00000000-0005-0000-0000-0000D30A0000}"/>
    <cellStyle name="20% - Accent1 3 3 3 2" xfId="19896" xr:uid="{00000000-0005-0000-0000-0000D40A0000}"/>
    <cellStyle name="20% - Accent1 3 3 3 2 2" xfId="45890" xr:uid="{00000000-0005-0000-0000-0000D50A0000}"/>
    <cellStyle name="20% - Accent1 3 3 3 3" xfId="38102" xr:uid="{00000000-0005-0000-0000-0000D60A0000}"/>
    <cellStyle name="20% - Accent1 3 3 4" xfId="6761" xr:uid="{00000000-0005-0000-0000-0000D70A0000}"/>
    <cellStyle name="20% - Accent1 3 3 4 2" xfId="32750" xr:uid="{00000000-0005-0000-0000-0000D80A0000}"/>
    <cellStyle name="20% - Accent1 3 3 5" xfId="14544" xr:uid="{00000000-0005-0000-0000-0000D90A0000}"/>
    <cellStyle name="20% - Accent1 3 3 5 2" xfId="40538" xr:uid="{00000000-0005-0000-0000-0000DA0A0000}"/>
    <cellStyle name="20% - Accent1 3 3 6" xfId="22295" xr:uid="{00000000-0005-0000-0000-0000DB0A0000}"/>
    <cellStyle name="20% - Accent1 3 3 6 2" xfId="48284" xr:uid="{00000000-0005-0000-0000-0000DC0A0000}"/>
    <cellStyle name="20% - Accent1 3 3 7" xfId="27449" xr:uid="{00000000-0005-0000-0000-0000DD0A0000}"/>
    <cellStyle name="20% - Accent1 3 4" xfId="2011" xr:uid="{00000000-0005-0000-0000-0000DE0A0000}"/>
    <cellStyle name="20% - Accent1 3 4 2" xfId="4697" xr:uid="{00000000-0005-0000-0000-0000DF0A0000}"/>
    <cellStyle name="20% - Accent1 3 4 2 2" xfId="9994" xr:uid="{00000000-0005-0000-0000-0000E00A0000}"/>
    <cellStyle name="20% - Accent1 3 4 2 2 2" xfId="35995" xr:uid="{00000000-0005-0000-0000-0000E10A0000}"/>
    <cellStyle name="20% - Accent1 3 4 2 3" xfId="17789" xr:uid="{00000000-0005-0000-0000-0000E20A0000}"/>
    <cellStyle name="20% - Accent1 3 4 2 3 2" xfId="43783" xr:uid="{00000000-0005-0000-0000-0000E30A0000}"/>
    <cellStyle name="20% - Accent1 3 4 2 4" xfId="25540" xr:uid="{00000000-0005-0000-0000-0000E40A0000}"/>
    <cellStyle name="20% - Accent1 3 4 2 4 2" xfId="51529" xr:uid="{00000000-0005-0000-0000-0000E50A0000}"/>
    <cellStyle name="20% - Accent1 3 4 2 5" xfId="30694" xr:uid="{00000000-0005-0000-0000-0000E60A0000}"/>
    <cellStyle name="20% - Accent1 3 4 3" xfId="12620" xr:uid="{00000000-0005-0000-0000-0000E70A0000}"/>
    <cellStyle name="20% - Accent1 3 4 3 2" xfId="20415" xr:uid="{00000000-0005-0000-0000-0000E80A0000}"/>
    <cellStyle name="20% - Accent1 3 4 3 2 2" xfId="46409" xr:uid="{00000000-0005-0000-0000-0000E90A0000}"/>
    <cellStyle name="20% - Accent1 3 4 3 3" xfId="38621" xr:uid="{00000000-0005-0000-0000-0000EA0A0000}"/>
    <cellStyle name="20% - Accent1 3 4 4" xfId="7313" xr:uid="{00000000-0005-0000-0000-0000EB0A0000}"/>
    <cellStyle name="20% - Accent1 3 4 4 2" xfId="33306" xr:uid="{00000000-0005-0000-0000-0000EC0A0000}"/>
    <cellStyle name="20% - Accent1 3 4 5" xfId="15100" xr:uid="{00000000-0005-0000-0000-0000ED0A0000}"/>
    <cellStyle name="20% - Accent1 3 4 5 2" xfId="41094" xr:uid="{00000000-0005-0000-0000-0000EE0A0000}"/>
    <cellStyle name="20% - Accent1 3 4 6" xfId="22851" xr:uid="{00000000-0005-0000-0000-0000EF0A0000}"/>
    <cellStyle name="20% - Accent1 3 4 6 2" xfId="48840" xr:uid="{00000000-0005-0000-0000-0000F00A0000}"/>
    <cellStyle name="20% - Accent1 3 4 7" xfId="28005" xr:uid="{00000000-0005-0000-0000-0000F10A0000}"/>
    <cellStyle name="20% - Accent1 3 5" xfId="2567" xr:uid="{00000000-0005-0000-0000-0000F20A0000}"/>
    <cellStyle name="20% - Accent1 3 5 2" xfId="5253" xr:uid="{00000000-0005-0000-0000-0000F30A0000}"/>
    <cellStyle name="20% - Accent1 3 5 2 2" xfId="10550" xr:uid="{00000000-0005-0000-0000-0000F40A0000}"/>
    <cellStyle name="20% - Accent1 3 5 2 2 2" xfId="36551" xr:uid="{00000000-0005-0000-0000-0000F50A0000}"/>
    <cellStyle name="20% - Accent1 3 5 2 3" xfId="18345" xr:uid="{00000000-0005-0000-0000-0000F60A0000}"/>
    <cellStyle name="20% - Accent1 3 5 2 3 2" xfId="44339" xr:uid="{00000000-0005-0000-0000-0000F70A0000}"/>
    <cellStyle name="20% - Accent1 3 5 2 4" xfId="26096" xr:uid="{00000000-0005-0000-0000-0000F80A0000}"/>
    <cellStyle name="20% - Accent1 3 5 2 4 2" xfId="52085" xr:uid="{00000000-0005-0000-0000-0000F90A0000}"/>
    <cellStyle name="20% - Accent1 3 5 2 5" xfId="31250" xr:uid="{00000000-0005-0000-0000-0000FA0A0000}"/>
    <cellStyle name="20% - Accent1 3 5 3" xfId="13156" xr:uid="{00000000-0005-0000-0000-0000FB0A0000}"/>
    <cellStyle name="20% - Accent1 3 5 3 2" xfId="20951" xr:uid="{00000000-0005-0000-0000-0000FC0A0000}"/>
    <cellStyle name="20% - Accent1 3 5 3 2 2" xfId="46945" xr:uid="{00000000-0005-0000-0000-0000FD0A0000}"/>
    <cellStyle name="20% - Accent1 3 5 3 3" xfId="39157" xr:uid="{00000000-0005-0000-0000-0000FE0A0000}"/>
    <cellStyle name="20% - Accent1 3 5 4" xfId="7866" xr:uid="{00000000-0005-0000-0000-0000FF0A0000}"/>
    <cellStyle name="20% - Accent1 3 5 4 2" xfId="33862" xr:uid="{00000000-0005-0000-0000-0000000B0000}"/>
    <cellStyle name="20% - Accent1 3 5 5" xfId="15656" xr:uid="{00000000-0005-0000-0000-0000010B0000}"/>
    <cellStyle name="20% - Accent1 3 5 5 2" xfId="41650" xr:uid="{00000000-0005-0000-0000-0000020B0000}"/>
    <cellStyle name="20% - Accent1 3 5 6" xfId="23407" xr:uid="{00000000-0005-0000-0000-0000030B0000}"/>
    <cellStyle name="20% - Accent1 3 5 6 2" xfId="49396" xr:uid="{00000000-0005-0000-0000-0000040B0000}"/>
    <cellStyle name="20% - Accent1 3 5 7" xfId="28561" xr:uid="{00000000-0005-0000-0000-0000050B0000}"/>
    <cellStyle name="20% - Accent1 3 6" xfId="895" xr:uid="{00000000-0005-0000-0000-0000060B0000}"/>
    <cellStyle name="20% - Accent1 3 6 2" xfId="6208" xr:uid="{00000000-0005-0000-0000-0000070B0000}"/>
    <cellStyle name="20% - Accent1 3 6 2 2" xfId="32194" xr:uid="{00000000-0005-0000-0000-0000080B0000}"/>
    <cellStyle name="20% - Accent1 3 6 3" xfId="13988" xr:uid="{00000000-0005-0000-0000-0000090B0000}"/>
    <cellStyle name="20% - Accent1 3 6 3 2" xfId="39982" xr:uid="{00000000-0005-0000-0000-00000A0B0000}"/>
    <cellStyle name="20% - Accent1 3 6 4" xfId="21739" xr:uid="{00000000-0005-0000-0000-00000B0B0000}"/>
    <cellStyle name="20% - Accent1 3 6 4 2" xfId="47728" xr:uid="{00000000-0005-0000-0000-00000C0B0000}"/>
    <cellStyle name="20% - Accent1 3 6 5" xfId="26893" xr:uid="{00000000-0005-0000-0000-00000D0B0000}"/>
    <cellStyle name="20% - Accent1 3 7" xfId="3585" xr:uid="{00000000-0005-0000-0000-00000E0B0000}"/>
    <cellStyle name="20% - Accent1 3 7 2" xfId="8883" xr:uid="{00000000-0005-0000-0000-00000F0B0000}"/>
    <cellStyle name="20% - Accent1 3 7 2 2" xfId="34883" xr:uid="{00000000-0005-0000-0000-0000100B0000}"/>
    <cellStyle name="20% - Accent1 3 7 3" xfId="16677" xr:uid="{00000000-0005-0000-0000-0000110B0000}"/>
    <cellStyle name="20% - Accent1 3 7 3 2" xfId="42671" xr:uid="{00000000-0005-0000-0000-0000120B0000}"/>
    <cellStyle name="20% - Accent1 3 7 4" xfId="24428" xr:uid="{00000000-0005-0000-0000-0000130B0000}"/>
    <cellStyle name="20% - Accent1 3 7 4 2" xfId="50417" xr:uid="{00000000-0005-0000-0000-0000140B0000}"/>
    <cellStyle name="20% - Accent1 3 7 5" xfId="29582" xr:uid="{00000000-0005-0000-0000-0000150B0000}"/>
    <cellStyle name="20% - Accent1 3 8" xfId="11582" xr:uid="{00000000-0005-0000-0000-0000160B0000}"/>
    <cellStyle name="20% - Accent1 3 8 2" xfId="19377" xr:uid="{00000000-0005-0000-0000-0000170B0000}"/>
    <cellStyle name="20% - Accent1 3 8 2 2" xfId="45371" xr:uid="{00000000-0005-0000-0000-0000180B0000}"/>
    <cellStyle name="20% - Accent1 3 8 3" xfId="37583" xr:uid="{00000000-0005-0000-0000-0000190B0000}"/>
    <cellStyle name="20% - Accent1 3 9" xfId="6073" xr:uid="{00000000-0005-0000-0000-00001A0B0000}"/>
    <cellStyle name="20% - Accent1 3 9 2" xfId="32054" xr:uid="{00000000-0005-0000-0000-00001B0B0000}"/>
    <cellStyle name="20% - Accent1 30" xfId="3435" xr:uid="{00000000-0005-0000-0000-00001C0B0000}"/>
    <cellStyle name="20% - Accent1 30 2" xfId="8734" xr:uid="{00000000-0005-0000-0000-00001D0B0000}"/>
    <cellStyle name="20% - Accent1 30 2 2" xfId="34733" xr:uid="{00000000-0005-0000-0000-00001E0B0000}"/>
    <cellStyle name="20% - Accent1 30 3" xfId="16527" xr:uid="{00000000-0005-0000-0000-00001F0B0000}"/>
    <cellStyle name="20% - Accent1 30 3 2" xfId="42521" xr:uid="{00000000-0005-0000-0000-0000200B0000}"/>
    <cellStyle name="20% - Accent1 30 4" xfId="24278" xr:uid="{00000000-0005-0000-0000-0000210B0000}"/>
    <cellStyle name="20% - Accent1 30 4 2" xfId="50267" xr:uid="{00000000-0005-0000-0000-0000220B0000}"/>
    <cellStyle name="20% - Accent1 30 5" xfId="29432" xr:uid="{00000000-0005-0000-0000-0000230B0000}"/>
    <cellStyle name="20% - Accent1 31" xfId="3558" xr:uid="{00000000-0005-0000-0000-0000240B0000}"/>
    <cellStyle name="20% - Accent1 31 2" xfId="8856" xr:uid="{00000000-0005-0000-0000-0000250B0000}"/>
    <cellStyle name="20% - Accent1 31 2 2" xfId="34856" xr:uid="{00000000-0005-0000-0000-0000260B0000}"/>
    <cellStyle name="20% - Accent1 31 3" xfId="16650" xr:uid="{00000000-0005-0000-0000-0000270B0000}"/>
    <cellStyle name="20% - Accent1 31 3 2" xfId="42644" xr:uid="{00000000-0005-0000-0000-0000280B0000}"/>
    <cellStyle name="20% - Accent1 31 4" xfId="24401" xr:uid="{00000000-0005-0000-0000-0000290B0000}"/>
    <cellStyle name="20% - Accent1 31 4 2" xfId="50390" xr:uid="{00000000-0005-0000-0000-00002A0B0000}"/>
    <cellStyle name="20% - Accent1 31 5" xfId="29555" xr:uid="{00000000-0005-0000-0000-00002B0B0000}"/>
    <cellStyle name="20% - Accent1 32" xfId="5793" xr:uid="{00000000-0005-0000-0000-00002C0B0000}"/>
    <cellStyle name="20% - Accent1 32 2" xfId="31791" xr:uid="{00000000-0005-0000-0000-00002D0B0000}"/>
    <cellStyle name="20% - Accent1 33" xfId="5926" xr:uid="{00000000-0005-0000-0000-00002E0B0000}"/>
    <cellStyle name="20% - Accent1 33 2" xfId="31913" xr:uid="{00000000-0005-0000-0000-00002F0B0000}"/>
    <cellStyle name="20% - Accent1 34" xfId="13701" xr:uid="{00000000-0005-0000-0000-0000300B0000}"/>
    <cellStyle name="20% - Accent1 34 2" xfId="39695" xr:uid="{00000000-0005-0000-0000-0000310B0000}"/>
    <cellStyle name="20% - Accent1 35" xfId="21484" xr:uid="{00000000-0005-0000-0000-0000320B0000}"/>
    <cellStyle name="20% - Accent1 35 2" xfId="47473" xr:uid="{00000000-0005-0000-0000-0000330B0000}"/>
    <cellStyle name="20% - Accent1 36" xfId="26638" xr:uid="{00000000-0005-0000-0000-0000340B0000}"/>
    <cellStyle name="20% - Accent1 4" xfId="908" xr:uid="{00000000-0005-0000-0000-0000350B0000}"/>
    <cellStyle name="20% - Accent1 4 10" xfId="14001" xr:uid="{00000000-0005-0000-0000-0000360B0000}"/>
    <cellStyle name="20% - Accent1 4 10 2" xfId="39995" xr:uid="{00000000-0005-0000-0000-0000370B0000}"/>
    <cellStyle name="20% - Accent1 4 11" xfId="21752" xr:uid="{00000000-0005-0000-0000-0000380B0000}"/>
    <cellStyle name="20% - Accent1 4 11 2" xfId="47741" xr:uid="{00000000-0005-0000-0000-0000390B0000}"/>
    <cellStyle name="20% - Accent1 4 12" xfId="26906" xr:uid="{00000000-0005-0000-0000-00003A0B0000}"/>
    <cellStyle name="20% - Accent1 4 2" xfId="1187" xr:uid="{00000000-0005-0000-0000-00003B0B0000}"/>
    <cellStyle name="20% - Accent1 4 2 10" xfId="22029" xr:uid="{00000000-0005-0000-0000-00003C0B0000}"/>
    <cellStyle name="20% - Accent1 4 2 10 2" xfId="48018" xr:uid="{00000000-0005-0000-0000-00003D0B0000}"/>
    <cellStyle name="20% - Accent1 4 2 11" xfId="27183" xr:uid="{00000000-0005-0000-0000-00003E0B0000}"/>
    <cellStyle name="20% - Accent1 4 2 2" xfId="1745" xr:uid="{00000000-0005-0000-0000-00003F0B0000}"/>
    <cellStyle name="20% - Accent1 4 2 2 2" xfId="4431" xr:uid="{00000000-0005-0000-0000-0000400B0000}"/>
    <cellStyle name="20% - Accent1 4 2 2 2 2" xfId="9728" xr:uid="{00000000-0005-0000-0000-0000410B0000}"/>
    <cellStyle name="20% - Accent1 4 2 2 2 2 2" xfId="35729" xr:uid="{00000000-0005-0000-0000-0000420B0000}"/>
    <cellStyle name="20% - Accent1 4 2 2 2 3" xfId="17523" xr:uid="{00000000-0005-0000-0000-0000430B0000}"/>
    <cellStyle name="20% - Accent1 4 2 2 2 3 2" xfId="43517" xr:uid="{00000000-0005-0000-0000-0000440B0000}"/>
    <cellStyle name="20% - Accent1 4 2 2 2 4" xfId="25274" xr:uid="{00000000-0005-0000-0000-0000450B0000}"/>
    <cellStyle name="20% - Accent1 4 2 2 2 4 2" xfId="51263" xr:uid="{00000000-0005-0000-0000-0000460B0000}"/>
    <cellStyle name="20% - Accent1 4 2 2 2 5" xfId="30428" xr:uid="{00000000-0005-0000-0000-0000470B0000}"/>
    <cellStyle name="20% - Accent1 4 2 2 3" xfId="12373" xr:uid="{00000000-0005-0000-0000-0000480B0000}"/>
    <cellStyle name="20% - Accent1 4 2 2 3 2" xfId="20168" xr:uid="{00000000-0005-0000-0000-0000490B0000}"/>
    <cellStyle name="20% - Accent1 4 2 2 3 2 2" xfId="46162" xr:uid="{00000000-0005-0000-0000-00004A0B0000}"/>
    <cellStyle name="20% - Accent1 4 2 2 3 3" xfId="38374" xr:uid="{00000000-0005-0000-0000-00004B0B0000}"/>
    <cellStyle name="20% - Accent1 4 2 2 4" xfId="7050" xr:uid="{00000000-0005-0000-0000-00004C0B0000}"/>
    <cellStyle name="20% - Accent1 4 2 2 4 2" xfId="33040" xr:uid="{00000000-0005-0000-0000-00004D0B0000}"/>
    <cellStyle name="20% - Accent1 4 2 2 5" xfId="14834" xr:uid="{00000000-0005-0000-0000-00004E0B0000}"/>
    <cellStyle name="20% - Accent1 4 2 2 5 2" xfId="40828" xr:uid="{00000000-0005-0000-0000-00004F0B0000}"/>
    <cellStyle name="20% - Accent1 4 2 2 6" xfId="22585" xr:uid="{00000000-0005-0000-0000-0000500B0000}"/>
    <cellStyle name="20% - Accent1 4 2 2 6 2" xfId="48574" xr:uid="{00000000-0005-0000-0000-0000510B0000}"/>
    <cellStyle name="20% - Accent1 4 2 2 7" xfId="27739" xr:uid="{00000000-0005-0000-0000-0000520B0000}"/>
    <cellStyle name="20% - Accent1 4 2 3" xfId="2301" xr:uid="{00000000-0005-0000-0000-0000530B0000}"/>
    <cellStyle name="20% - Accent1 4 2 3 2" xfId="4987" xr:uid="{00000000-0005-0000-0000-0000540B0000}"/>
    <cellStyle name="20% - Accent1 4 2 3 2 2" xfId="10284" xr:uid="{00000000-0005-0000-0000-0000550B0000}"/>
    <cellStyle name="20% - Accent1 4 2 3 2 2 2" xfId="36285" xr:uid="{00000000-0005-0000-0000-0000560B0000}"/>
    <cellStyle name="20% - Accent1 4 2 3 2 3" xfId="18079" xr:uid="{00000000-0005-0000-0000-0000570B0000}"/>
    <cellStyle name="20% - Accent1 4 2 3 2 3 2" xfId="44073" xr:uid="{00000000-0005-0000-0000-0000580B0000}"/>
    <cellStyle name="20% - Accent1 4 2 3 2 4" xfId="25830" xr:uid="{00000000-0005-0000-0000-0000590B0000}"/>
    <cellStyle name="20% - Accent1 4 2 3 2 4 2" xfId="51819" xr:uid="{00000000-0005-0000-0000-00005A0B0000}"/>
    <cellStyle name="20% - Accent1 4 2 3 2 5" xfId="30984" xr:uid="{00000000-0005-0000-0000-00005B0B0000}"/>
    <cellStyle name="20% - Accent1 4 2 3 3" xfId="12907" xr:uid="{00000000-0005-0000-0000-00005C0B0000}"/>
    <cellStyle name="20% - Accent1 4 2 3 3 2" xfId="20702" xr:uid="{00000000-0005-0000-0000-00005D0B0000}"/>
    <cellStyle name="20% - Accent1 4 2 3 3 2 2" xfId="46696" xr:uid="{00000000-0005-0000-0000-00005E0B0000}"/>
    <cellStyle name="20% - Accent1 4 2 3 3 3" xfId="38908" xr:uid="{00000000-0005-0000-0000-00005F0B0000}"/>
    <cellStyle name="20% - Accent1 4 2 3 4" xfId="7602" xr:uid="{00000000-0005-0000-0000-0000600B0000}"/>
    <cellStyle name="20% - Accent1 4 2 3 4 2" xfId="33596" xr:uid="{00000000-0005-0000-0000-0000610B0000}"/>
    <cellStyle name="20% - Accent1 4 2 3 5" xfId="15390" xr:uid="{00000000-0005-0000-0000-0000620B0000}"/>
    <cellStyle name="20% - Accent1 4 2 3 5 2" xfId="41384" xr:uid="{00000000-0005-0000-0000-0000630B0000}"/>
    <cellStyle name="20% - Accent1 4 2 3 6" xfId="23141" xr:uid="{00000000-0005-0000-0000-0000640B0000}"/>
    <cellStyle name="20% - Accent1 4 2 3 6 2" xfId="49130" xr:uid="{00000000-0005-0000-0000-0000650B0000}"/>
    <cellStyle name="20% - Accent1 4 2 3 7" xfId="28295" xr:uid="{00000000-0005-0000-0000-0000660B0000}"/>
    <cellStyle name="20% - Accent1 4 2 4" xfId="2857" xr:uid="{00000000-0005-0000-0000-0000670B0000}"/>
    <cellStyle name="20% - Accent1 4 2 4 2" xfId="5543" xr:uid="{00000000-0005-0000-0000-0000680B0000}"/>
    <cellStyle name="20% - Accent1 4 2 4 2 2" xfId="10840" xr:uid="{00000000-0005-0000-0000-0000690B0000}"/>
    <cellStyle name="20% - Accent1 4 2 4 2 2 2" xfId="36841" xr:uid="{00000000-0005-0000-0000-00006A0B0000}"/>
    <cellStyle name="20% - Accent1 4 2 4 2 3" xfId="18635" xr:uid="{00000000-0005-0000-0000-00006B0B0000}"/>
    <cellStyle name="20% - Accent1 4 2 4 2 3 2" xfId="44629" xr:uid="{00000000-0005-0000-0000-00006C0B0000}"/>
    <cellStyle name="20% - Accent1 4 2 4 2 4" xfId="26386" xr:uid="{00000000-0005-0000-0000-00006D0B0000}"/>
    <cellStyle name="20% - Accent1 4 2 4 2 4 2" xfId="52375" xr:uid="{00000000-0005-0000-0000-00006E0B0000}"/>
    <cellStyle name="20% - Accent1 4 2 4 2 5" xfId="31540" xr:uid="{00000000-0005-0000-0000-00006F0B0000}"/>
    <cellStyle name="20% - Accent1 4 2 4 3" xfId="13444" xr:uid="{00000000-0005-0000-0000-0000700B0000}"/>
    <cellStyle name="20% - Accent1 4 2 4 3 2" xfId="21239" xr:uid="{00000000-0005-0000-0000-0000710B0000}"/>
    <cellStyle name="20% - Accent1 4 2 4 3 2 2" xfId="47233" xr:uid="{00000000-0005-0000-0000-0000720B0000}"/>
    <cellStyle name="20% - Accent1 4 2 4 3 3" xfId="39445" xr:uid="{00000000-0005-0000-0000-0000730B0000}"/>
    <cellStyle name="20% - Accent1 4 2 4 4" xfId="8156" xr:uid="{00000000-0005-0000-0000-0000740B0000}"/>
    <cellStyle name="20% - Accent1 4 2 4 4 2" xfId="34152" xr:uid="{00000000-0005-0000-0000-0000750B0000}"/>
    <cellStyle name="20% - Accent1 4 2 4 5" xfId="15946" xr:uid="{00000000-0005-0000-0000-0000760B0000}"/>
    <cellStyle name="20% - Accent1 4 2 4 5 2" xfId="41940" xr:uid="{00000000-0005-0000-0000-0000770B0000}"/>
    <cellStyle name="20% - Accent1 4 2 4 6" xfId="23697" xr:uid="{00000000-0005-0000-0000-0000780B0000}"/>
    <cellStyle name="20% - Accent1 4 2 4 6 2" xfId="49686" xr:uid="{00000000-0005-0000-0000-0000790B0000}"/>
    <cellStyle name="20% - Accent1 4 2 4 7" xfId="28851" xr:uid="{00000000-0005-0000-0000-00007A0B0000}"/>
    <cellStyle name="20% - Accent1 4 2 5" xfId="3875" xr:uid="{00000000-0005-0000-0000-00007B0B0000}"/>
    <cellStyle name="20% - Accent1 4 2 5 2" xfId="9173" xr:uid="{00000000-0005-0000-0000-00007C0B0000}"/>
    <cellStyle name="20% - Accent1 4 2 5 2 2" xfId="35173" xr:uid="{00000000-0005-0000-0000-00007D0B0000}"/>
    <cellStyle name="20% - Accent1 4 2 5 3" xfId="16967" xr:uid="{00000000-0005-0000-0000-00007E0B0000}"/>
    <cellStyle name="20% - Accent1 4 2 5 3 2" xfId="42961" xr:uid="{00000000-0005-0000-0000-00007F0B0000}"/>
    <cellStyle name="20% - Accent1 4 2 5 4" xfId="24718" xr:uid="{00000000-0005-0000-0000-0000800B0000}"/>
    <cellStyle name="20% - Accent1 4 2 5 4 2" xfId="50707" xr:uid="{00000000-0005-0000-0000-0000810B0000}"/>
    <cellStyle name="20% - Accent1 4 2 5 5" xfId="29872" xr:uid="{00000000-0005-0000-0000-0000820B0000}"/>
    <cellStyle name="20% - Accent1 4 2 6" xfId="11351" xr:uid="{00000000-0005-0000-0000-0000830B0000}"/>
    <cellStyle name="20% - Accent1 4 2 6 2" xfId="19146" xr:uid="{00000000-0005-0000-0000-0000840B0000}"/>
    <cellStyle name="20% - Accent1 4 2 6 2 2" xfId="45140" xr:uid="{00000000-0005-0000-0000-0000850B0000}"/>
    <cellStyle name="20% - Accent1 4 2 6 3" xfId="37352" xr:uid="{00000000-0005-0000-0000-0000860B0000}"/>
    <cellStyle name="20% - Accent1 4 2 7" xfId="11852" xr:uid="{00000000-0005-0000-0000-0000870B0000}"/>
    <cellStyle name="20% - Accent1 4 2 7 2" xfId="19647" xr:uid="{00000000-0005-0000-0000-0000880B0000}"/>
    <cellStyle name="20% - Accent1 4 2 7 2 2" xfId="45641" xr:uid="{00000000-0005-0000-0000-0000890B0000}"/>
    <cellStyle name="20% - Accent1 4 2 7 3" xfId="37853" xr:uid="{00000000-0005-0000-0000-00008A0B0000}"/>
    <cellStyle name="20% - Accent1 4 2 8" xfId="6497" xr:uid="{00000000-0005-0000-0000-00008B0B0000}"/>
    <cellStyle name="20% - Accent1 4 2 8 2" xfId="32484" xr:uid="{00000000-0005-0000-0000-00008C0B0000}"/>
    <cellStyle name="20% - Accent1 4 2 9" xfId="14278" xr:uid="{00000000-0005-0000-0000-00008D0B0000}"/>
    <cellStyle name="20% - Accent1 4 2 9 2" xfId="40272" xr:uid="{00000000-0005-0000-0000-00008E0B0000}"/>
    <cellStyle name="20% - Accent1 4 3" xfId="1468" xr:uid="{00000000-0005-0000-0000-00008F0B0000}"/>
    <cellStyle name="20% - Accent1 4 3 2" xfId="4154" xr:uid="{00000000-0005-0000-0000-0000900B0000}"/>
    <cellStyle name="20% - Accent1 4 3 2 2" xfId="9452" xr:uid="{00000000-0005-0000-0000-0000910B0000}"/>
    <cellStyle name="20% - Accent1 4 3 2 2 2" xfId="35452" xr:uid="{00000000-0005-0000-0000-0000920B0000}"/>
    <cellStyle name="20% - Accent1 4 3 2 3" xfId="17246" xr:uid="{00000000-0005-0000-0000-0000930B0000}"/>
    <cellStyle name="20% - Accent1 4 3 2 3 2" xfId="43240" xr:uid="{00000000-0005-0000-0000-0000940B0000}"/>
    <cellStyle name="20% - Accent1 4 3 2 4" xfId="24997" xr:uid="{00000000-0005-0000-0000-0000950B0000}"/>
    <cellStyle name="20% - Accent1 4 3 2 4 2" xfId="50986" xr:uid="{00000000-0005-0000-0000-0000960B0000}"/>
    <cellStyle name="20% - Accent1 4 3 2 5" xfId="30151" xr:uid="{00000000-0005-0000-0000-0000970B0000}"/>
    <cellStyle name="20% - Accent1 4 3 3" xfId="12114" xr:uid="{00000000-0005-0000-0000-0000980B0000}"/>
    <cellStyle name="20% - Accent1 4 3 3 2" xfId="19909" xr:uid="{00000000-0005-0000-0000-0000990B0000}"/>
    <cellStyle name="20% - Accent1 4 3 3 2 2" xfId="45903" xr:uid="{00000000-0005-0000-0000-00009A0B0000}"/>
    <cellStyle name="20% - Accent1 4 3 3 3" xfId="38115" xr:uid="{00000000-0005-0000-0000-00009B0B0000}"/>
    <cellStyle name="20% - Accent1 4 3 4" xfId="6774" xr:uid="{00000000-0005-0000-0000-00009C0B0000}"/>
    <cellStyle name="20% - Accent1 4 3 4 2" xfId="32763" xr:uid="{00000000-0005-0000-0000-00009D0B0000}"/>
    <cellStyle name="20% - Accent1 4 3 5" xfId="14557" xr:uid="{00000000-0005-0000-0000-00009E0B0000}"/>
    <cellStyle name="20% - Accent1 4 3 5 2" xfId="40551" xr:uid="{00000000-0005-0000-0000-00009F0B0000}"/>
    <cellStyle name="20% - Accent1 4 3 6" xfId="22308" xr:uid="{00000000-0005-0000-0000-0000A00B0000}"/>
    <cellStyle name="20% - Accent1 4 3 6 2" xfId="48297" xr:uid="{00000000-0005-0000-0000-0000A10B0000}"/>
    <cellStyle name="20% - Accent1 4 3 7" xfId="27462" xr:uid="{00000000-0005-0000-0000-0000A20B0000}"/>
    <cellStyle name="20% - Accent1 4 4" xfId="2024" xr:uid="{00000000-0005-0000-0000-0000A30B0000}"/>
    <cellStyle name="20% - Accent1 4 4 2" xfId="4710" xr:uid="{00000000-0005-0000-0000-0000A40B0000}"/>
    <cellStyle name="20% - Accent1 4 4 2 2" xfId="10007" xr:uid="{00000000-0005-0000-0000-0000A50B0000}"/>
    <cellStyle name="20% - Accent1 4 4 2 2 2" xfId="36008" xr:uid="{00000000-0005-0000-0000-0000A60B0000}"/>
    <cellStyle name="20% - Accent1 4 4 2 3" xfId="17802" xr:uid="{00000000-0005-0000-0000-0000A70B0000}"/>
    <cellStyle name="20% - Accent1 4 4 2 3 2" xfId="43796" xr:uid="{00000000-0005-0000-0000-0000A80B0000}"/>
    <cellStyle name="20% - Accent1 4 4 2 4" xfId="25553" xr:uid="{00000000-0005-0000-0000-0000A90B0000}"/>
    <cellStyle name="20% - Accent1 4 4 2 4 2" xfId="51542" xr:uid="{00000000-0005-0000-0000-0000AA0B0000}"/>
    <cellStyle name="20% - Accent1 4 4 2 5" xfId="30707" xr:uid="{00000000-0005-0000-0000-0000AB0B0000}"/>
    <cellStyle name="20% - Accent1 4 4 3" xfId="12633" xr:uid="{00000000-0005-0000-0000-0000AC0B0000}"/>
    <cellStyle name="20% - Accent1 4 4 3 2" xfId="20428" xr:uid="{00000000-0005-0000-0000-0000AD0B0000}"/>
    <cellStyle name="20% - Accent1 4 4 3 2 2" xfId="46422" xr:uid="{00000000-0005-0000-0000-0000AE0B0000}"/>
    <cellStyle name="20% - Accent1 4 4 3 3" xfId="38634" xr:uid="{00000000-0005-0000-0000-0000AF0B0000}"/>
    <cellStyle name="20% - Accent1 4 4 4" xfId="7326" xr:uid="{00000000-0005-0000-0000-0000B00B0000}"/>
    <cellStyle name="20% - Accent1 4 4 4 2" xfId="33319" xr:uid="{00000000-0005-0000-0000-0000B10B0000}"/>
    <cellStyle name="20% - Accent1 4 4 5" xfId="15113" xr:uid="{00000000-0005-0000-0000-0000B20B0000}"/>
    <cellStyle name="20% - Accent1 4 4 5 2" xfId="41107" xr:uid="{00000000-0005-0000-0000-0000B30B0000}"/>
    <cellStyle name="20% - Accent1 4 4 6" xfId="22864" xr:uid="{00000000-0005-0000-0000-0000B40B0000}"/>
    <cellStyle name="20% - Accent1 4 4 6 2" xfId="48853" xr:uid="{00000000-0005-0000-0000-0000B50B0000}"/>
    <cellStyle name="20% - Accent1 4 4 7" xfId="28018" xr:uid="{00000000-0005-0000-0000-0000B60B0000}"/>
    <cellStyle name="20% - Accent1 4 5" xfId="2580" xr:uid="{00000000-0005-0000-0000-0000B70B0000}"/>
    <cellStyle name="20% - Accent1 4 5 2" xfId="5266" xr:uid="{00000000-0005-0000-0000-0000B80B0000}"/>
    <cellStyle name="20% - Accent1 4 5 2 2" xfId="10563" xr:uid="{00000000-0005-0000-0000-0000B90B0000}"/>
    <cellStyle name="20% - Accent1 4 5 2 2 2" xfId="36564" xr:uid="{00000000-0005-0000-0000-0000BA0B0000}"/>
    <cellStyle name="20% - Accent1 4 5 2 3" xfId="18358" xr:uid="{00000000-0005-0000-0000-0000BB0B0000}"/>
    <cellStyle name="20% - Accent1 4 5 2 3 2" xfId="44352" xr:uid="{00000000-0005-0000-0000-0000BC0B0000}"/>
    <cellStyle name="20% - Accent1 4 5 2 4" xfId="26109" xr:uid="{00000000-0005-0000-0000-0000BD0B0000}"/>
    <cellStyle name="20% - Accent1 4 5 2 4 2" xfId="52098" xr:uid="{00000000-0005-0000-0000-0000BE0B0000}"/>
    <cellStyle name="20% - Accent1 4 5 2 5" xfId="31263" xr:uid="{00000000-0005-0000-0000-0000BF0B0000}"/>
    <cellStyle name="20% - Accent1 4 5 3" xfId="13169" xr:uid="{00000000-0005-0000-0000-0000C00B0000}"/>
    <cellStyle name="20% - Accent1 4 5 3 2" xfId="20964" xr:uid="{00000000-0005-0000-0000-0000C10B0000}"/>
    <cellStyle name="20% - Accent1 4 5 3 2 2" xfId="46958" xr:uid="{00000000-0005-0000-0000-0000C20B0000}"/>
    <cellStyle name="20% - Accent1 4 5 3 3" xfId="39170" xr:uid="{00000000-0005-0000-0000-0000C30B0000}"/>
    <cellStyle name="20% - Accent1 4 5 4" xfId="7879" xr:uid="{00000000-0005-0000-0000-0000C40B0000}"/>
    <cellStyle name="20% - Accent1 4 5 4 2" xfId="33875" xr:uid="{00000000-0005-0000-0000-0000C50B0000}"/>
    <cellStyle name="20% - Accent1 4 5 5" xfId="15669" xr:uid="{00000000-0005-0000-0000-0000C60B0000}"/>
    <cellStyle name="20% - Accent1 4 5 5 2" xfId="41663" xr:uid="{00000000-0005-0000-0000-0000C70B0000}"/>
    <cellStyle name="20% - Accent1 4 5 6" xfId="23420" xr:uid="{00000000-0005-0000-0000-0000C80B0000}"/>
    <cellStyle name="20% - Accent1 4 5 6 2" xfId="49409" xr:uid="{00000000-0005-0000-0000-0000C90B0000}"/>
    <cellStyle name="20% - Accent1 4 5 7" xfId="28574" xr:uid="{00000000-0005-0000-0000-0000CA0B0000}"/>
    <cellStyle name="20% - Accent1 4 6" xfId="3598" xr:uid="{00000000-0005-0000-0000-0000CB0B0000}"/>
    <cellStyle name="20% - Accent1 4 6 2" xfId="8896" xr:uid="{00000000-0005-0000-0000-0000CC0B0000}"/>
    <cellStyle name="20% - Accent1 4 6 2 2" xfId="34896" xr:uid="{00000000-0005-0000-0000-0000CD0B0000}"/>
    <cellStyle name="20% - Accent1 4 6 3" xfId="16690" xr:uid="{00000000-0005-0000-0000-0000CE0B0000}"/>
    <cellStyle name="20% - Accent1 4 6 3 2" xfId="42684" xr:uid="{00000000-0005-0000-0000-0000CF0B0000}"/>
    <cellStyle name="20% - Accent1 4 6 4" xfId="24441" xr:uid="{00000000-0005-0000-0000-0000D00B0000}"/>
    <cellStyle name="20% - Accent1 4 6 4 2" xfId="50430" xr:uid="{00000000-0005-0000-0000-0000D10B0000}"/>
    <cellStyle name="20% - Accent1 4 6 5" xfId="29595" xr:uid="{00000000-0005-0000-0000-0000D20B0000}"/>
    <cellStyle name="20% - Accent1 4 7" xfId="11094" xr:uid="{00000000-0005-0000-0000-0000D30B0000}"/>
    <cellStyle name="20% - Accent1 4 7 2" xfId="18889" xr:uid="{00000000-0005-0000-0000-0000D40B0000}"/>
    <cellStyle name="20% - Accent1 4 7 2 2" xfId="44883" xr:uid="{00000000-0005-0000-0000-0000D50B0000}"/>
    <cellStyle name="20% - Accent1 4 7 3" xfId="37095" xr:uid="{00000000-0005-0000-0000-0000D60B0000}"/>
    <cellStyle name="20% - Accent1 4 8" xfId="11594" xr:uid="{00000000-0005-0000-0000-0000D70B0000}"/>
    <cellStyle name="20% - Accent1 4 8 2" xfId="19389" xr:uid="{00000000-0005-0000-0000-0000D80B0000}"/>
    <cellStyle name="20% - Accent1 4 8 2 2" xfId="45383" xr:uid="{00000000-0005-0000-0000-0000D90B0000}"/>
    <cellStyle name="20% - Accent1 4 8 3" xfId="37595" xr:uid="{00000000-0005-0000-0000-0000DA0B0000}"/>
    <cellStyle name="20% - Accent1 4 9" xfId="6221" xr:uid="{00000000-0005-0000-0000-0000DB0B0000}"/>
    <cellStyle name="20% - Accent1 4 9 2" xfId="32207" xr:uid="{00000000-0005-0000-0000-0000DC0B0000}"/>
    <cellStyle name="20% - Accent1 5" xfId="923" xr:uid="{00000000-0005-0000-0000-0000DD0B0000}"/>
    <cellStyle name="20% - Accent1 5 10" xfId="14015" xr:uid="{00000000-0005-0000-0000-0000DE0B0000}"/>
    <cellStyle name="20% - Accent1 5 10 2" xfId="40009" xr:uid="{00000000-0005-0000-0000-0000DF0B0000}"/>
    <cellStyle name="20% - Accent1 5 11" xfId="21766" xr:uid="{00000000-0005-0000-0000-0000E00B0000}"/>
    <cellStyle name="20% - Accent1 5 11 2" xfId="47755" xr:uid="{00000000-0005-0000-0000-0000E10B0000}"/>
    <cellStyle name="20% - Accent1 5 12" xfId="26920" xr:uid="{00000000-0005-0000-0000-0000E20B0000}"/>
    <cellStyle name="20% - Accent1 5 2" xfId="1201" xr:uid="{00000000-0005-0000-0000-0000E30B0000}"/>
    <cellStyle name="20% - Accent1 5 2 10" xfId="22043" xr:uid="{00000000-0005-0000-0000-0000E40B0000}"/>
    <cellStyle name="20% - Accent1 5 2 10 2" xfId="48032" xr:uid="{00000000-0005-0000-0000-0000E50B0000}"/>
    <cellStyle name="20% - Accent1 5 2 11" xfId="27197" xr:uid="{00000000-0005-0000-0000-0000E60B0000}"/>
    <cellStyle name="20% - Accent1 5 2 2" xfId="1759" xr:uid="{00000000-0005-0000-0000-0000E70B0000}"/>
    <cellStyle name="20% - Accent1 5 2 2 2" xfId="4445" xr:uid="{00000000-0005-0000-0000-0000E80B0000}"/>
    <cellStyle name="20% - Accent1 5 2 2 2 2" xfId="9742" xr:uid="{00000000-0005-0000-0000-0000E90B0000}"/>
    <cellStyle name="20% - Accent1 5 2 2 2 2 2" xfId="35743" xr:uid="{00000000-0005-0000-0000-0000EA0B0000}"/>
    <cellStyle name="20% - Accent1 5 2 2 2 3" xfId="17537" xr:uid="{00000000-0005-0000-0000-0000EB0B0000}"/>
    <cellStyle name="20% - Accent1 5 2 2 2 3 2" xfId="43531" xr:uid="{00000000-0005-0000-0000-0000EC0B0000}"/>
    <cellStyle name="20% - Accent1 5 2 2 2 4" xfId="25288" xr:uid="{00000000-0005-0000-0000-0000ED0B0000}"/>
    <cellStyle name="20% - Accent1 5 2 2 2 4 2" xfId="51277" xr:uid="{00000000-0005-0000-0000-0000EE0B0000}"/>
    <cellStyle name="20% - Accent1 5 2 2 2 5" xfId="30442" xr:uid="{00000000-0005-0000-0000-0000EF0B0000}"/>
    <cellStyle name="20% - Accent1 5 2 2 3" xfId="12386" xr:uid="{00000000-0005-0000-0000-0000F00B0000}"/>
    <cellStyle name="20% - Accent1 5 2 2 3 2" xfId="20181" xr:uid="{00000000-0005-0000-0000-0000F10B0000}"/>
    <cellStyle name="20% - Accent1 5 2 2 3 2 2" xfId="46175" xr:uid="{00000000-0005-0000-0000-0000F20B0000}"/>
    <cellStyle name="20% - Accent1 5 2 2 3 3" xfId="38387" xr:uid="{00000000-0005-0000-0000-0000F30B0000}"/>
    <cellStyle name="20% - Accent1 5 2 2 4" xfId="7063" xr:uid="{00000000-0005-0000-0000-0000F40B0000}"/>
    <cellStyle name="20% - Accent1 5 2 2 4 2" xfId="33054" xr:uid="{00000000-0005-0000-0000-0000F50B0000}"/>
    <cellStyle name="20% - Accent1 5 2 2 5" xfId="14848" xr:uid="{00000000-0005-0000-0000-0000F60B0000}"/>
    <cellStyle name="20% - Accent1 5 2 2 5 2" xfId="40842" xr:uid="{00000000-0005-0000-0000-0000F70B0000}"/>
    <cellStyle name="20% - Accent1 5 2 2 6" xfId="22599" xr:uid="{00000000-0005-0000-0000-0000F80B0000}"/>
    <cellStyle name="20% - Accent1 5 2 2 6 2" xfId="48588" xr:uid="{00000000-0005-0000-0000-0000F90B0000}"/>
    <cellStyle name="20% - Accent1 5 2 2 7" xfId="27753" xr:uid="{00000000-0005-0000-0000-0000FA0B0000}"/>
    <cellStyle name="20% - Accent1 5 2 3" xfId="2315" xr:uid="{00000000-0005-0000-0000-0000FB0B0000}"/>
    <cellStyle name="20% - Accent1 5 2 3 2" xfId="5001" xr:uid="{00000000-0005-0000-0000-0000FC0B0000}"/>
    <cellStyle name="20% - Accent1 5 2 3 2 2" xfId="10298" xr:uid="{00000000-0005-0000-0000-0000FD0B0000}"/>
    <cellStyle name="20% - Accent1 5 2 3 2 2 2" xfId="36299" xr:uid="{00000000-0005-0000-0000-0000FE0B0000}"/>
    <cellStyle name="20% - Accent1 5 2 3 2 3" xfId="18093" xr:uid="{00000000-0005-0000-0000-0000FF0B0000}"/>
    <cellStyle name="20% - Accent1 5 2 3 2 3 2" xfId="44087" xr:uid="{00000000-0005-0000-0000-0000000C0000}"/>
    <cellStyle name="20% - Accent1 5 2 3 2 4" xfId="25844" xr:uid="{00000000-0005-0000-0000-0000010C0000}"/>
    <cellStyle name="20% - Accent1 5 2 3 2 4 2" xfId="51833" xr:uid="{00000000-0005-0000-0000-0000020C0000}"/>
    <cellStyle name="20% - Accent1 5 2 3 2 5" xfId="30998" xr:uid="{00000000-0005-0000-0000-0000030C0000}"/>
    <cellStyle name="20% - Accent1 5 2 3 3" xfId="12920" xr:uid="{00000000-0005-0000-0000-0000040C0000}"/>
    <cellStyle name="20% - Accent1 5 2 3 3 2" xfId="20715" xr:uid="{00000000-0005-0000-0000-0000050C0000}"/>
    <cellStyle name="20% - Accent1 5 2 3 3 2 2" xfId="46709" xr:uid="{00000000-0005-0000-0000-0000060C0000}"/>
    <cellStyle name="20% - Accent1 5 2 3 3 3" xfId="38921" xr:uid="{00000000-0005-0000-0000-0000070C0000}"/>
    <cellStyle name="20% - Accent1 5 2 3 4" xfId="7615" xr:uid="{00000000-0005-0000-0000-0000080C0000}"/>
    <cellStyle name="20% - Accent1 5 2 3 4 2" xfId="33610" xr:uid="{00000000-0005-0000-0000-0000090C0000}"/>
    <cellStyle name="20% - Accent1 5 2 3 5" xfId="15404" xr:uid="{00000000-0005-0000-0000-00000A0C0000}"/>
    <cellStyle name="20% - Accent1 5 2 3 5 2" xfId="41398" xr:uid="{00000000-0005-0000-0000-00000B0C0000}"/>
    <cellStyle name="20% - Accent1 5 2 3 6" xfId="23155" xr:uid="{00000000-0005-0000-0000-00000C0C0000}"/>
    <cellStyle name="20% - Accent1 5 2 3 6 2" xfId="49144" xr:uid="{00000000-0005-0000-0000-00000D0C0000}"/>
    <cellStyle name="20% - Accent1 5 2 3 7" xfId="28309" xr:uid="{00000000-0005-0000-0000-00000E0C0000}"/>
    <cellStyle name="20% - Accent1 5 2 4" xfId="2871" xr:uid="{00000000-0005-0000-0000-00000F0C0000}"/>
    <cellStyle name="20% - Accent1 5 2 4 2" xfId="5557" xr:uid="{00000000-0005-0000-0000-0000100C0000}"/>
    <cellStyle name="20% - Accent1 5 2 4 2 2" xfId="10854" xr:uid="{00000000-0005-0000-0000-0000110C0000}"/>
    <cellStyle name="20% - Accent1 5 2 4 2 2 2" xfId="36855" xr:uid="{00000000-0005-0000-0000-0000120C0000}"/>
    <cellStyle name="20% - Accent1 5 2 4 2 3" xfId="18649" xr:uid="{00000000-0005-0000-0000-0000130C0000}"/>
    <cellStyle name="20% - Accent1 5 2 4 2 3 2" xfId="44643" xr:uid="{00000000-0005-0000-0000-0000140C0000}"/>
    <cellStyle name="20% - Accent1 5 2 4 2 4" xfId="26400" xr:uid="{00000000-0005-0000-0000-0000150C0000}"/>
    <cellStyle name="20% - Accent1 5 2 4 2 4 2" xfId="52389" xr:uid="{00000000-0005-0000-0000-0000160C0000}"/>
    <cellStyle name="20% - Accent1 5 2 4 2 5" xfId="31554" xr:uid="{00000000-0005-0000-0000-0000170C0000}"/>
    <cellStyle name="20% - Accent1 5 2 4 3" xfId="13458" xr:uid="{00000000-0005-0000-0000-0000180C0000}"/>
    <cellStyle name="20% - Accent1 5 2 4 3 2" xfId="21253" xr:uid="{00000000-0005-0000-0000-0000190C0000}"/>
    <cellStyle name="20% - Accent1 5 2 4 3 2 2" xfId="47247" xr:uid="{00000000-0005-0000-0000-00001A0C0000}"/>
    <cellStyle name="20% - Accent1 5 2 4 3 3" xfId="39459" xr:uid="{00000000-0005-0000-0000-00001B0C0000}"/>
    <cellStyle name="20% - Accent1 5 2 4 4" xfId="8170" xr:uid="{00000000-0005-0000-0000-00001C0C0000}"/>
    <cellStyle name="20% - Accent1 5 2 4 4 2" xfId="34166" xr:uid="{00000000-0005-0000-0000-00001D0C0000}"/>
    <cellStyle name="20% - Accent1 5 2 4 5" xfId="15960" xr:uid="{00000000-0005-0000-0000-00001E0C0000}"/>
    <cellStyle name="20% - Accent1 5 2 4 5 2" xfId="41954" xr:uid="{00000000-0005-0000-0000-00001F0C0000}"/>
    <cellStyle name="20% - Accent1 5 2 4 6" xfId="23711" xr:uid="{00000000-0005-0000-0000-0000200C0000}"/>
    <cellStyle name="20% - Accent1 5 2 4 6 2" xfId="49700" xr:uid="{00000000-0005-0000-0000-0000210C0000}"/>
    <cellStyle name="20% - Accent1 5 2 4 7" xfId="28865" xr:uid="{00000000-0005-0000-0000-0000220C0000}"/>
    <cellStyle name="20% - Accent1 5 2 5" xfId="3889" xr:uid="{00000000-0005-0000-0000-0000230C0000}"/>
    <cellStyle name="20% - Accent1 5 2 5 2" xfId="9187" xr:uid="{00000000-0005-0000-0000-0000240C0000}"/>
    <cellStyle name="20% - Accent1 5 2 5 2 2" xfId="35187" xr:uid="{00000000-0005-0000-0000-0000250C0000}"/>
    <cellStyle name="20% - Accent1 5 2 5 3" xfId="16981" xr:uid="{00000000-0005-0000-0000-0000260C0000}"/>
    <cellStyle name="20% - Accent1 5 2 5 3 2" xfId="42975" xr:uid="{00000000-0005-0000-0000-0000270C0000}"/>
    <cellStyle name="20% - Accent1 5 2 5 4" xfId="24732" xr:uid="{00000000-0005-0000-0000-0000280C0000}"/>
    <cellStyle name="20% - Accent1 5 2 5 4 2" xfId="50721" xr:uid="{00000000-0005-0000-0000-0000290C0000}"/>
    <cellStyle name="20% - Accent1 5 2 5 5" xfId="29886" xr:uid="{00000000-0005-0000-0000-00002A0C0000}"/>
    <cellStyle name="20% - Accent1 5 2 6" xfId="11363" xr:uid="{00000000-0005-0000-0000-00002B0C0000}"/>
    <cellStyle name="20% - Accent1 5 2 6 2" xfId="19158" xr:uid="{00000000-0005-0000-0000-00002C0C0000}"/>
    <cellStyle name="20% - Accent1 5 2 6 2 2" xfId="45152" xr:uid="{00000000-0005-0000-0000-00002D0C0000}"/>
    <cellStyle name="20% - Accent1 5 2 6 3" xfId="37364" xr:uid="{00000000-0005-0000-0000-00002E0C0000}"/>
    <cellStyle name="20% - Accent1 5 2 7" xfId="11866" xr:uid="{00000000-0005-0000-0000-00002F0C0000}"/>
    <cellStyle name="20% - Accent1 5 2 7 2" xfId="19661" xr:uid="{00000000-0005-0000-0000-0000300C0000}"/>
    <cellStyle name="20% - Accent1 5 2 7 2 2" xfId="45655" xr:uid="{00000000-0005-0000-0000-0000310C0000}"/>
    <cellStyle name="20% - Accent1 5 2 7 3" xfId="37867" xr:uid="{00000000-0005-0000-0000-0000320C0000}"/>
    <cellStyle name="20% - Accent1 5 2 8" xfId="6511" xr:uid="{00000000-0005-0000-0000-0000330C0000}"/>
    <cellStyle name="20% - Accent1 5 2 8 2" xfId="32498" xr:uid="{00000000-0005-0000-0000-0000340C0000}"/>
    <cellStyle name="20% - Accent1 5 2 9" xfId="14292" xr:uid="{00000000-0005-0000-0000-0000350C0000}"/>
    <cellStyle name="20% - Accent1 5 2 9 2" xfId="40286" xr:uid="{00000000-0005-0000-0000-0000360C0000}"/>
    <cellStyle name="20% - Accent1 5 3" xfId="1482" xr:uid="{00000000-0005-0000-0000-0000370C0000}"/>
    <cellStyle name="20% - Accent1 5 3 2" xfId="4168" xr:uid="{00000000-0005-0000-0000-0000380C0000}"/>
    <cellStyle name="20% - Accent1 5 3 2 2" xfId="9465" xr:uid="{00000000-0005-0000-0000-0000390C0000}"/>
    <cellStyle name="20% - Accent1 5 3 2 2 2" xfId="35466" xr:uid="{00000000-0005-0000-0000-00003A0C0000}"/>
    <cellStyle name="20% - Accent1 5 3 2 3" xfId="17260" xr:uid="{00000000-0005-0000-0000-00003B0C0000}"/>
    <cellStyle name="20% - Accent1 5 3 2 3 2" xfId="43254" xr:uid="{00000000-0005-0000-0000-00003C0C0000}"/>
    <cellStyle name="20% - Accent1 5 3 2 4" xfId="25011" xr:uid="{00000000-0005-0000-0000-00003D0C0000}"/>
    <cellStyle name="20% - Accent1 5 3 2 4 2" xfId="51000" xr:uid="{00000000-0005-0000-0000-00003E0C0000}"/>
    <cellStyle name="20% - Accent1 5 3 2 5" xfId="30165" xr:uid="{00000000-0005-0000-0000-00003F0C0000}"/>
    <cellStyle name="20% - Accent1 5 3 3" xfId="12127" xr:uid="{00000000-0005-0000-0000-0000400C0000}"/>
    <cellStyle name="20% - Accent1 5 3 3 2" xfId="19922" xr:uid="{00000000-0005-0000-0000-0000410C0000}"/>
    <cellStyle name="20% - Accent1 5 3 3 2 2" xfId="45916" xr:uid="{00000000-0005-0000-0000-0000420C0000}"/>
    <cellStyle name="20% - Accent1 5 3 3 3" xfId="38128" xr:uid="{00000000-0005-0000-0000-0000430C0000}"/>
    <cellStyle name="20% - Accent1 5 3 4" xfId="6787" xr:uid="{00000000-0005-0000-0000-0000440C0000}"/>
    <cellStyle name="20% - Accent1 5 3 4 2" xfId="32777" xr:uid="{00000000-0005-0000-0000-0000450C0000}"/>
    <cellStyle name="20% - Accent1 5 3 5" xfId="14571" xr:uid="{00000000-0005-0000-0000-0000460C0000}"/>
    <cellStyle name="20% - Accent1 5 3 5 2" xfId="40565" xr:uid="{00000000-0005-0000-0000-0000470C0000}"/>
    <cellStyle name="20% - Accent1 5 3 6" xfId="22322" xr:uid="{00000000-0005-0000-0000-0000480C0000}"/>
    <cellStyle name="20% - Accent1 5 3 6 2" xfId="48311" xr:uid="{00000000-0005-0000-0000-0000490C0000}"/>
    <cellStyle name="20% - Accent1 5 3 7" xfId="27476" xr:uid="{00000000-0005-0000-0000-00004A0C0000}"/>
    <cellStyle name="20% - Accent1 5 4" xfId="2038" xr:uid="{00000000-0005-0000-0000-00004B0C0000}"/>
    <cellStyle name="20% - Accent1 5 4 2" xfId="4724" xr:uid="{00000000-0005-0000-0000-00004C0C0000}"/>
    <cellStyle name="20% - Accent1 5 4 2 2" xfId="10021" xr:uid="{00000000-0005-0000-0000-00004D0C0000}"/>
    <cellStyle name="20% - Accent1 5 4 2 2 2" xfId="36022" xr:uid="{00000000-0005-0000-0000-00004E0C0000}"/>
    <cellStyle name="20% - Accent1 5 4 2 3" xfId="17816" xr:uid="{00000000-0005-0000-0000-00004F0C0000}"/>
    <cellStyle name="20% - Accent1 5 4 2 3 2" xfId="43810" xr:uid="{00000000-0005-0000-0000-0000500C0000}"/>
    <cellStyle name="20% - Accent1 5 4 2 4" xfId="25567" xr:uid="{00000000-0005-0000-0000-0000510C0000}"/>
    <cellStyle name="20% - Accent1 5 4 2 4 2" xfId="51556" xr:uid="{00000000-0005-0000-0000-0000520C0000}"/>
    <cellStyle name="20% - Accent1 5 4 2 5" xfId="30721" xr:uid="{00000000-0005-0000-0000-0000530C0000}"/>
    <cellStyle name="20% - Accent1 5 4 3" xfId="12646" xr:uid="{00000000-0005-0000-0000-0000540C0000}"/>
    <cellStyle name="20% - Accent1 5 4 3 2" xfId="20441" xr:uid="{00000000-0005-0000-0000-0000550C0000}"/>
    <cellStyle name="20% - Accent1 5 4 3 2 2" xfId="46435" xr:uid="{00000000-0005-0000-0000-0000560C0000}"/>
    <cellStyle name="20% - Accent1 5 4 3 3" xfId="38647" xr:uid="{00000000-0005-0000-0000-0000570C0000}"/>
    <cellStyle name="20% - Accent1 5 4 4" xfId="7340" xr:uid="{00000000-0005-0000-0000-0000580C0000}"/>
    <cellStyle name="20% - Accent1 5 4 4 2" xfId="33333" xr:uid="{00000000-0005-0000-0000-0000590C0000}"/>
    <cellStyle name="20% - Accent1 5 4 5" xfId="15127" xr:uid="{00000000-0005-0000-0000-00005A0C0000}"/>
    <cellStyle name="20% - Accent1 5 4 5 2" xfId="41121" xr:uid="{00000000-0005-0000-0000-00005B0C0000}"/>
    <cellStyle name="20% - Accent1 5 4 6" xfId="22878" xr:uid="{00000000-0005-0000-0000-00005C0C0000}"/>
    <cellStyle name="20% - Accent1 5 4 6 2" xfId="48867" xr:uid="{00000000-0005-0000-0000-00005D0C0000}"/>
    <cellStyle name="20% - Accent1 5 4 7" xfId="28032" xr:uid="{00000000-0005-0000-0000-00005E0C0000}"/>
    <cellStyle name="20% - Accent1 5 5" xfId="2594" xr:uid="{00000000-0005-0000-0000-00005F0C0000}"/>
    <cellStyle name="20% - Accent1 5 5 2" xfId="5280" xr:uid="{00000000-0005-0000-0000-0000600C0000}"/>
    <cellStyle name="20% - Accent1 5 5 2 2" xfId="10577" xr:uid="{00000000-0005-0000-0000-0000610C0000}"/>
    <cellStyle name="20% - Accent1 5 5 2 2 2" xfId="36578" xr:uid="{00000000-0005-0000-0000-0000620C0000}"/>
    <cellStyle name="20% - Accent1 5 5 2 3" xfId="18372" xr:uid="{00000000-0005-0000-0000-0000630C0000}"/>
    <cellStyle name="20% - Accent1 5 5 2 3 2" xfId="44366" xr:uid="{00000000-0005-0000-0000-0000640C0000}"/>
    <cellStyle name="20% - Accent1 5 5 2 4" xfId="26123" xr:uid="{00000000-0005-0000-0000-0000650C0000}"/>
    <cellStyle name="20% - Accent1 5 5 2 4 2" xfId="52112" xr:uid="{00000000-0005-0000-0000-0000660C0000}"/>
    <cellStyle name="20% - Accent1 5 5 2 5" xfId="31277" xr:uid="{00000000-0005-0000-0000-0000670C0000}"/>
    <cellStyle name="20% - Accent1 5 5 3" xfId="13182" xr:uid="{00000000-0005-0000-0000-0000680C0000}"/>
    <cellStyle name="20% - Accent1 5 5 3 2" xfId="20977" xr:uid="{00000000-0005-0000-0000-0000690C0000}"/>
    <cellStyle name="20% - Accent1 5 5 3 2 2" xfId="46971" xr:uid="{00000000-0005-0000-0000-00006A0C0000}"/>
    <cellStyle name="20% - Accent1 5 5 3 3" xfId="39183" xr:uid="{00000000-0005-0000-0000-00006B0C0000}"/>
    <cellStyle name="20% - Accent1 5 5 4" xfId="7893" xr:uid="{00000000-0005-0000-0000-00006C0C0000}"/>
    <cellStyle name="20% - Accent1 5 5 4 2" xfId="33889" xr:uid="{00000000-0005-0000-0000-00006D0C0000}"/>
    <cellStyle name="20% - Accent1 5 5 5" xfId="15683" xr:uid="{00000000-0005-0000-0000-00006E0C0000}"/>
    <cellStyle name="20% - Accent1 5 5 5 2" xfId="41677" xr:uid="{00000000-0005-0000-0000-00006F0C0000}"/>
    <cellStyle name="20% - Accent1 5 5 6" xfId="23434" xr:uid="{00000000-0005-0000-0000-0000700C0000}"/>
    <cellStyle name="20% - Accent1 5 5 6 2" xfId="49423" xr:uid="{00000000-0005-0000-0000-0000710C0000}"/>
    <cellStyle name="20% - Accent1 5 5 7" xfId="28588" xr:uid="{00000000-0005-0000-0000-0000720C0000}"/>
    <cellStyle name="20% - Accent1 5 6" xfId="3612" xr:uid="{00000000-0005-0000-0000-0000730C0000}"/>
    <cellStyle name="20% - Accent1 5 6 2" xfId="8910" xr:uid="{00000000-0005-0000-0000-0000740C0000}"/>
    <cellStyle name="20% - Accent1 5 6 2 2" xfId="34910" xr:uid="{00000000-0005-0000-0000-0000750C0000}"/>
    <cellStyle name="20% - Accent1 5 6 3" xfId="16704" xr:uid="{00000000-0005-0000-0000-0000760C0000}"/>
    <cellStyle name="20% - Accent1 5 6 3 2" xfId="42698" xr:uid="{00000000-0005-0000-0000-0000770C0000}"/>
    <cellStyle name="20% - Accent1 5 6 4" xfId="24455" xr:uid="{00000000-0005-0000-0000-0000780C0000}"/>
    <cellStyle name="20% - Accent1 5 6 4 2" xfId="50444" xr:uid="{00000000-0005-0000-0000-0000790C0000}"/>
    <cellStyle name="20% - Accent1 5 6 5" xfId="29609" xr:uid="{00000000-0005-0000-0000-00007A0C0000}"/>
    <cellStyle name="20% - Accent1 5 7" xfId="11107" xr:uid="{00000000-0005-0000-0000-00007B0C0000}"/>
    <cellStyle name="20% - Accent1 5 7 2" xfId="18902" xr:uid="{00000000-0005-0000-0000-00007C0C0000}"/>
    <cellStyle name="20% - Accent1 5 7 2 2" xfId="44896" xr:uid="{00000000-0005-0000-0000-00007D0C0000}"/>
    <cellStyle name="20% - Accent1 5 7 3" xfId="37108" xr:uid="{00000000-0005-0000-0000-00007E0C0000}"/>
    <cellStyle name="20% - Accent1 5 8" xfId="11607" xr:uid="{00000000-0005-0000-0000-00007F0C0000}"/>
    <cellStyle name="20% - Accent1 5 8 2" xfId="19402" xr:uid="{00000000-0005-0000-0000-0000800C0000}"/>
    <cellStyle name="20% - Accent1 5 8 2 2" xfId="45396" xr:uid="{00000000-0005-0000-0000-0000810C0000}"/>
    <cellStyle name="20% - Accent1 5 8 3" xfId="37608" xr:uid="{00000000-0005-0000-0000-0000820C0000}"/>
    <cellStyle name="20% - Accent1 5 9" xfId="6235" xr:uid="{00000000-0005-0000-0000-0000830C0000}"/>
    <cellStyle name="20% - Accent1 5 9 2" xfId="32221" xr:uid="{00000000-0005-0000-0000-0000840C0000}"/>
    <cellStyle name="20% - Accent1 6" xfId="937" xr:uid="{00000000-0005-0000-0000-0000850C0000}"/>
    <cellStyle name="20% - Accent1 6 10" xfId="14029" xr:uid="{00000000-0005-0000-0000-0000860C0000}"/>
    <cellStyle name="20% - Accent1 6 10 2" xfId="40023" xr:uid="{00000000-0005-0000-0000-0000870C0000}"/>
    <cellStyle name="20% - Accent1 6 11" xfId="21780" xr:uid="{00000000-0005-0000-0000-0000880C0000}"/>
    <cellStyle name="20% - Accent1 6 11 2" xfId="47769" xr:uid="{00000000-0005-0000-0000-0000890C0000}"/>
    <cellStyle name="20% - Accent1 6 12" xfId="26934" xr:uid="{00000000-0005-0000-0000-00008A0C0000}"/>
    <cellStyle name="20% - Accent1 6 2" xfId="1215" xr:uid="{00000000-0005-0000-0000-00008B0C0000}"/>
    <cellStyle name="20% - Accent1 6 2 10" xfId="22057" xr:uid="{00000000-0005-0000-0000-00008C0C0000}"/>
    <cellStyle name="20% - Accent1 6 2 10 2" xfId="48046" xr:uid="{00000000-0005-0000-0000-00008D0C0000}"/>
    <cellStyle name="20% - Accent1 6 2 11" xfId="27211" xr:uid="{00000000-0005-0000-0000-00008E0C0000}"/>
    <cellStyle name="20% - Accent1 6 2 2" xfId="1773" xr:uid="{00000000-0005-0000-0000-00008F0C0000}"/>
    <cellStyle name="20% - Accent1 6 2 2 2" xfId="4459" xr:uid="{00000000-0005-0000-0000-0000900C0000}"/>
    <cellStyle name="20% - Accent1 6 2 2 2 2" xfId="9756" xr:uid="{00000000-0005-0000-0000-0000910C0000}"/>
    <cellStyle name="20% - Accent1 6 2 2 2 2 2" xfId="35757" xr:uid="{00000000-0005-0000-0000-0000920C0000}"/>
    <cellStyle name="20% - Accent1 6 2 2 2 3" xfId="17551" xr:uid="{00000000-0005-0000-0000-0000930C0000}"/>
    <cellStyle name="20% - Accent1 6 2 2 2 3 2" xfId="43545" xr:uid="{00000000-0005-0000-0000-0000940C0000}"/>
    <cellStyle name="20% - Accent1 6 2 2 2 4" xfId="25302" xr:uid="{00000000-0005-0000-0000-0000950C0000}"/>
    <cellStyle name="20% - Accent1 6 2 2 2 4 2" xfId="51291" xr:uid="{00000000-0005-0000-0000-0000960C0000}"/>
    <cellStyle name="20% - Accent1 6 2 2 2 5" xfId="30456" xr:uid="{00000000-0005-0000-0000-0000970C0000}"/>
    <cellStyle name="20% - Accent1 6 2 2 3" xfId="12399" xr:uid="{00000000-0005-0000-0000-0000980C0000}"/>
    <cellStyle name="20% - Accent1 6 2 2 3 2" xfId="20194" xr:uid="{00000000-0005-0000-0000-0000990C0000}"/>
    <cellStyle name="20% - Accent1 6 2 2 3 2 2" xfId="46188" xr:uid="{00000000-0005-0000-0000-00009A0C0000}"/>
    <cellStyle name="20% - Accent1 6 2 2 3 3" xfId="38400" xr:uid="{00000000-0005-0000-0000-00009B0C0000}"/>
    <cellStyle name="20% - Accent1 6 2 2 4" xfId="7076" xr:uid="{00000000-0005-0000-0000-00009C0C0000}"/>
    <cellStyle name="20% - Accent1 6 2 2 4 2" xfId="33068" xr:uid="{00000000-0005-0000-0000-00009D0C0000}"/>
    <cellStyle name="20% - Accent1 6 2 2 5" xfId="14862" xr:uid="{00000000-0005-0000-0000-00009E0C0000}"/>
    <cellStyle name="20% - Accent1 6 2 2 5 2" xfId="40856" xr:uid="{00000000-0005-0000-0000-00009F0C0000}"/>
    <cellStyle name="20% - Accent1 6 2 2 6" xfId="22613" xr:uid="{00000000-0005-0000-0000-0000A00C0000}"/>
    <cellStyle name="20% - Accent1 6 2 2 6 2" xfId="48602" xr:uid="{00000000-0005-0000-0000-0000A10C0000}"/>
    <cellStyle name="20% - Accent1 6 2 2 7" xfId="27767" xr:uid="{00000000-0005-0000-0000-0000A20C0000}"/>
    <cellStyle name="20% - Accent1 6 2 3" xfId="2329" xr:uid="{00000000-0005-0000-0000-0000A30C0000}"/>
    <cellStyle name="20% - Accent1 6 2 3 2" xfId="5015" xr:uid="{00000000-0005-0000-0000-0000A40C0000}"/>
    <cellStyle name="20% - Accent1 6 2 3 2 2" xfId="10312" xr:uid="{00000000-0005-0000-0000-0000A50C0000}"/>
    <cellStyle name="20% - Accent1 6 2 3 2 2 2" xfId="36313" xr:uid="{00000000-0005-0000-0000-0000A60C0000}"/>
    <cellStyle name="20% - Accent1 6 2 3 2 3" xfId="18107" xr:uid="{00000000-0005-0000-0000-0000A70C0000}"/>
    <cellStyle name="20% - Accent1 6 2 3 2 3 2" xfId="44101" xr:uid="{00000000-0005-0000-0000-0000A80C0000}"/>
    <cellStyle name="20% - Accent1 6 2 3 2 4" xfId="25858" xr:uid="{00000000-0005-0000-0000-0000A90C0000}"/>
    <cellStyle name="20% - Accent1 6 2 3 2 4 2" xfId="51847" xr:uid="{00000000-0005-0000-0000-0000AA0C0000}"/>
    <cellStyle name="20% - Accent1 6 2 3 2 5" xfId="31012" xr:uid="{00000000-0005-0000-0000-0000AB0C0000}"/>
    <cellStyle name="20% - Accent1 6 2 3 3" xfId="12933" xr:uid="{00000000-0005-0000-0000-0000AC0C0000}"/>
    <cellStyle name="20% - Accent1 6 2 3 3 2" xfId="20728" xr:uid="{00000000-0005-0000-0000-0000AD0C0000}"/>
    <cellStyle name="20% - Accent1 6 2 3 3 2 2" xfId="46722" xr:uid="{00000000-0005-0000-0000-0000AE0C0000}"/>
    <cellStyle name="20% - Accent1 6 2 3 3 3" xfId="38934" xr:uid="{00000000-0005-0000-0000-0000AF0C0000}"/>
    <cellStyle name="20% - Accent1 6 2 3 4" xfId="7628" xr:uid="{00000000-0005-0000-0000-0000B00C0000}"/>
    <cellStyle name="20% - Accent1 6 2 3 4 2" xfId="33624" xr:uid="{00000000-0005-0000-0000-0000B10C0000}"/>
    <cellStyle name="20% - Accent1 6 2 3 5" xfId="15418" xr:uid="{00000000-0005-0000-0000-0000B20C0000}"/>
    <cellStyle name="20% - Accent1 6 2 3 5 2" xfId="41412" xr:uid="{00000000-0005-0000-0000-0000B30C0000}"/>
    <cellStyle name="20% - Accent1 6 2 3 6" xfId="23169" xr:uid="{00000000-0005-0000-0000-0000B40C0000}"/>
    <cellStyle name="20% - Accent1 6 2 3 6 2" xfId="49158" xr:uid="{00000000-0005-0000-0000-0000B50C0000}"/>
    <cellStyle name="20% - Accent1 6 2 3 7" xfId="28323" xr:uid="{00000000-0005-0000-0000-0000B60C0000}"/>
    <cellStyle name="20% - Accent1 6 2 4" xfId="2885" xr:uid="{00000000-0005-0000-0000-0000B70C0000}"/>
    <cellStyle name="20% - Accent1 6 2 4 2" xfId="5571" xr:uid="{00000000-0005-0000-0000-0000B80C0000}"/>
    <cellStyle name="20% - Accent1 6 2 4 2 2" xfId="10868" xr:uid="{00000000-0005-0000-0000-0000B90C0000}"/>
    <cellStyle name="20% - Accent1 6 2 4 2 2 2" xfId="36869" xr:uid="{00000000-0005-0000-0000-0000BA0C0000}"/>
    <cellStyle name="20% - Accent1 6 2 4 2 3" xfId="18663" xr:uid="{00000000-0005-0000-0000-0000BB0C0000}"/>
    <cellStyle name="20% - Accent1 6 2 4 2 3 2" xfId="44657" xr:uid="{00000000-0005-0000-0000-0000BC0C0000}"/>
    <cellStyle name="20% - Accent1 6 2 4 2 4" xfId="26414" xr:uid="{00000000-0005-0000-0000-0000BD0C0000}"/>
    <cellStyle name="20% - Accent1 6 2 4 2 4 2" xfId="52403" xr:uid="{00000000-0005-0000-0000-0000BE0C0000}"/>
    <cellStyle name="20% - Accent1 6 2 4 2 5" xfId="31568" xr:uid="{00000000-0005-0000-0000-0000BF0C0000}"/>
    <cellStyle name="20% - Accent1 6 2 4 3" xfId="13472" xr:uid="{00000000-0005-0000-0000-0000C00C0000}"/>
    <cellStyle name="20% - Accent1 6 2 4 3 2" xfId="21267" xr:uid="{00000000-0005-0000-0000-0000C10C0000}"/>
    <cellStyle name="20% - Accent1 6 2 4 3 2 2" xfId="47261" xr:uid="{00000000-0005-0000-0000-0000C20C0000}"/>
    <cellStyle name="20% - Accent1 6 2 4 3 3" xfId="39473" xr:uid="{00000000-0005-0000-0000-0000C30C0000}"/>
    <cellStyle name="20% - Accent1 6 2 4 4" xfId="8184" xr:uid="{00000000-0005-0000-0000-0000C40C0000}"/>
    <cellStyle name="20% - Accent1 6 2 4 4 2" xfId="34180" xr:uid="{00000000-0005-0000-0000-0000C50C0000}"/>
    <cellStyle name="20% - Accent1 6 2 4 5" xfId="15974" xr:uid="{00000000-0005-0000-0000-0000C60C0000}"/>
    <cellStyle name="20% - Accent1 6 2 4 5 2" xfId="41968" xr:uid="{00000000-0005-0000-0000-0000C70C0000}"/>
    <cellStyle name="20% - Accent1 6 2 4 6" xfId="23725" xr:uid="{00000000-0005-0000-0000-0000C80C0000}"/>
    <cellStyle name="20% - Accent1 6 2 4 6 2" xfId="49714" xr:uid="{00000000-0005-0000-0000-0000C90C0000}"/>
    <cellStyle name="20% - Accent1 6 2 4 7" xfId="28879" xr:uid="{00000000-0005-0000-0000-0000CA0C0000}"/>
    <cellStyle name="20% - Accent1 6 2 5" xfId="3903" xr:uid="{00000000-0005-0000-0000-0000CB0C0000}"/>
    <cellStyle name="20% - Accent1 6 2 5 2" xfId="9201" xr:uid="{00000000-0005-0000-0000-0000CC0C0000}"/>
    <cellStyle name="20% - Accent1 6 2 5 2 2" xfId="35201" xr:uid="{00000000-0005-0000-0000-0000CD0C0000}"/>
    <cellStyle name="20% - Accent1 6 2 5 3" xfId="16995" xr:uid="{00000000-0005-0000-0000-0000CE0C0000}"/>
    <cellStyle name="20% - Accent1 6 2 5 3 2" xfId="42989" xr:uid="{00000000-0005-0000-0000-0000CF0C0000}"/>
    <cellStyle name="20% - Accent1 6 2 5 4" xfId="24746" xr:uid="{00000000-0005-0000-0000-0000D00C0000}"/>
    <cellStyle name="20% - Accent1 6 2 5 4 2" xfId="50735" xr:uid="{00000000-0005-0000-0000-0000D10C0000}"/>
    <cellStyle name="20% - Accent1 6 2 5 5" xfId="29900" xr:uid="{00000000-0005-0000-0000-0000D20C0000}"/>
    <cellStyle name="20% - Accent1 6 2 6" xfId="11375" xr:uid="{00000000-0005-0000-0000-0000D30C0000}"/>
    <cellStyle name="20% - Accent1 6 2 6 2" xfId="19170" xr:uid="{00000000-0005-0000-0000-0000D40C0000}"/>
    <cellStyle name="20% - Accent1 6 2 6 2 2" xfId="45164" xr:uid="{00000000-0005-0000-0000-0000D50C0000}"/>
    <cellStyle name="20% - Accent1 6 2 6 3" xfId="37376" xr:uid="{00000000-0005-0000-0000-0000D60C0000}"/>
    <cellStyle name="20% - Accent1 6 2 7" xfId="11880" xr:uid="{00000000-0005-0000-0000-0000D70C0000}"/>
    <cellStyle name="20% - Accent1 6 2 7 2" xfId="19675" xr:uid="{00000000-0005-0000-0000-0000D80C0000}"/>
    <cellStyle name="20% - Accent1 6 2 7 2 2" xfId="45669" xr:uid="{00000000-0005-0000-0000-0000D90C0000}"/>
    <cellStyle name="20% - Accent1 6 2 7 3" xfId="37881" xr:uid="{00000000-0005-0000-0000-0000DA0C0000}"/>
    <cellStyle name="20% - Accent1 6 2 8" xfId="6525" xr:uid="{00000000-0005-0000-0000-0000DB0C0000}"/>
    <cellStyle name="20% - Accent1 6 2 8 2" xfId="32512" xr:uid="{00000000-0005-0000-0000-0000DC0C0000}"/>
    <cellStyle name="20% - Accent1 6 2 9" xfId="14306" xr:uid="{00000000-0005-0000-0000-0000DD0C0000}"/>
    <cellStyle name="20% - Accent1 6 2 9 2" xfId="40300" xr:uid="{00000000-0005-0000-0000-0000DE0C0000}"/>
    <cellStyle name="20% - Accent1 6 3" xfId="1496" xr:uid="{00000000-0005-0000-0000-0000DF0C0000}"/>
    <cellStyle name="20% - Accent1 6 3 2" xfId="4182" xr:uid="{00000000-0005-0000-0000-0000E00C0000}"/>
    <cellStyle name="20% - Accent1 6 3 2 2" xfId="9479" xr:uid="{00000000-0005-0000-0000-0000E10C0000}"/>
    <cellStyle name="20% - Accent1 6 3 2 2 2" xfId="35480" xr:uid="{00000000-0005-0000-0000-0000E20C0000}"/>
    <cellStyle name="20% - Accent1 6 3 2 3" xfId="17274" xr:uid="{00000000-0005-0000-0000-0000E30C0000}"/>
    <cellStyle name="20% - Accent1 6 3 2 3 2" xfId="43268" xr:uid="{00000000-0005-0000-0000-0000E40C0000}"/>
    <cellStyle name="20% - Accent1 6 3 2 4" xfId="25025" xr:uid="{00000000-0005-0000-0000-0000E50C0000}"/>
    <cellStyle name="20% - Accent1 6 3 2 4 2" xfId="51014" xr:uid="{00000000-0005-0000-0000-0000E60C0000}"/>
    <cellStyle name="20% - Accent1 6 3 2 5" xfId="30179" xr:uid="{00000000-0005-0000-0000-0000E70C0000}"/>
    <cellStyle name="20% - Accent1 6 3 3" xfId="12140" xr:uid="{00000000-0005-0000-0000-0000E80C0000}"/>
    <cellStyle name="20% - Accent1 6 3 3 2" xfId="19935" xr:uid="{00000000-0005-0000-0000-0000E90C0000}"/>
    <cellStyle name="20% - Accent1 6 3 3 2 2" xfId="45929" xr:uid="{00000000-0005-0000-0000-0000EA0C0000}"/>
    <cellStyle name="20% - Accent1 6 3 3 3" xfId="38141" xr:uid="{00000000-0005-0000-0000-0000EB0C0000}"/>
    <cellStyle name="20% - Accent1 6 3 4" xfId="6801" xr:uid="{00000000-0005-0000-0000-0000EC0C0000}"/>
    <cellStyle name="20% - Accent1 6 3 4 2" xfId="32791" xr:uid="{00000000-0005-0000-0000-0000ED0C0000}"/>
    <cellStyle name="20% - Accent1 6 3 5" xfId="14585" xr:uid="{00000000-0005-0000-0000-0000EE0C0000}"/>
    <cellStyle name="20% - Accent1 6 3 5 2" xfId="40579" xr:uid="{00000000-0005-0000-0000-0000EF0C0000}"/>
    <cellStyle name="20% - Accent1 6 3 6" xfId="22336" xr:uid="{00000000-0005-0000-0000-0000F00C0000}"/>
    <cellStyle name="20% - Accent1 6 3 6 2" xfId="48325" xr:uid="{00000000-0005-0000-0000-0000F10C0000}"/>
    <cellStyle name="20% - Accent1 6 3 7" xfId="27490" xr:uid="{00000000-0005-0000-0000-0000F20C0000}"/>
    <cellStyle name="20% - Accent1 6 4" xfId="2052" xr:uid="{00000000-0005-0000-0000-0000F30C0000}"/>
    <cellStyle name="20% - Accent1 6 4 2" xfId="4738" xr:uid="{00000000-0005-0000-0000-0000F40C0000}"/>
    <cellStyle name="20% - Accent1 6 4 2 2" xfId="10035" xr:uid="{00000000-0005-0000-0000-0000F50C0000}"/>
    <cellStyle name="20% - Accent1 6 4 2 2 2" xfId="36036" xr:uid="{00000000-0005-0000-0000-0000F60C0000}"/>
    <cellStyle name="20% - Accent1 6 4 2 3" xfId="17830" xr:uid="{00000000-0005-0000-0000-0000F70C0000}"/>
    <cellStyle name="20% - Accent1 6 4 2 3 2" xfId="43824" xr:uid="{00000000-0005-0000-0000-0000F80C0000}"/>
    <cellStyle name="20% - Accent1 6 4 2 4" xfId="25581" xr:uid="{00000000-0005-0000-0000-0000F90C0000}"/>
    <cellStyle name="20% - Accent1 6 4 2 4 2" xfId="51570" xr:uid="{00000000-0005-0000-0000-0000FA0C0000}"/>
    <cellStyle name="20% - Accent1 6 4 2 5" xfId="30735" xr:uid="{00000000-0005-0000-0000-0000FB0C0000}"/>
    <cellStyle name="20% - Accent1 6 4 3" xfId="12659" xr:uid="{00000000-0005-0000-0000-0000FC0C0000}"/>
    <cellStyle name="20% - Accent1 6 4 3 2" xfId="20454" xr:uid="{00000000-0005-0000-0000-0000FD0C0000}"/>
    <cellStyle name="20% - Accent1 6 4 3 2 2" xfId="46448" xr:uid="{00000000-0005-0000-0000-0000FE0C0000}"/>
    <cellStyle name="20% - Accent1 6 4 3 3" xfId="38660" xr:uid="{00000000-0005-0000-0000-0000FF0C0000}"/>
    <cellStyle name="20% - Accent1 6 4 4" xfId="7354" xr:uid="{00000000-0005-0000-0000-0000000D0000}"/>
    <cellStyle name="20% - Accent1 6 4 4 2" xfId="33347" xr:uid="{00000000-0005-0000-0000-0000010D0000}"/>
    <cellStyle name="20% - Accent1 6 4 5" xfId="15141" xr:uid="{00000000-0005-0000-0000-0000020D0000}"/>
    <cellStyle name="20% - Accent1 6 4 5 2" xfId="41135" xr:uid="{00000000-0005-0000-0000-0000030D0000}"/>
    <cellStyle name="20% - Accent1 6 4 6" xfId="22892" xr:uid="{00000000-0005-0000-0000-0000040D0000}"/>
    <cellStyle name="20% - Accent1 6 4 6 2" xfId="48881" xr:uid="{00000000-0005-0000-0000-0000050D0000}"/>
    <cellStyle name="20% - Accent1 6 4 7" xfId="28046" xr:uid="{00000000-0005-0000-0000-0000060D0000}"/>
    <cellStyle name="20% - Accent1 6 5" xfId="2608" xr:uid="{00000000-0005-0000-0000-0000070D0000}"/>
    <cellStyle name="20% - Accent1 6 5 2" xfId="5294" xr:uid="{00000000-0005-0000-0000-0000080D0000}"/>
    <cellStyle name="20% - Accent1 6 5 2 2" xfId="10591" xr:uid="{00000000-0005-0000-0000-0000090D0000}"/>
    <cellStyle name="20% - Accent1 6 5 2 2 2" xfId="36592" xr:uid="{00000000-0005-0000-0000-00000A0D0000}"/>
    <cellStyle name="20% - Accent1 6 5 2 3" xfId="18386" xr:uid="{00000000-0005-0000-0000-00000B0D0000}"/>
    <cellStyle name="20% - Accent1 6 5 2 3 2" xfId="44380" xr:uid="{00000000-0005-0000-0000-00000C0D0000}"/>
    <cellStyle name="20% - Accent1 6 5 2 4" xfId="26137" xr:uid="{00000000-0005-0000-0000-00000D0D0000}"/>
    <cellStyle name="20% - Accent1 6 5 2 4 2" xfId="52126" xr:uid="{00000000-0005-0000-0000-00000E0D0000}"/>
    <cellStyle name="20% - Accent1 6 5 2 5" xfId="31291" xr:uid="{00000000-0005-0000-0000-00000F0D0000}"/>
    <cellStyle name="20% - Accent1 6 5 3" xfId="13195" xr:uid="{00000000-0005-0000-0000-0000100D0000}"/>
    <cellStyle name="20% - Accent1 6 5 3 2" xfId="20990" xr:uid="{00000000-0005-0000-0000-0000110D0000}"/>
    <cellStyle name="20% - Accent1 6 5 3 2 2" xfId="46984" xr:uid="{00000000-0005-0000-0000-0000120D0000}"/>
    <cellStyle name="20% - Accent1 6 5 3 3" xfId="39196" xr:uid="{00000000-0005-0000-0000-0000130D0000}"/>
    <cellStyle name="20% - Accent1 6 5 4" xfId="7907" xr:uid="{00000000-0005-0000-0000-0000140D0000}"/>
    <cellStyle name="20% - Accent1 6 5 4 2" xfId="33903" xr:uid="{00000000-0005-0000-0000-0000150D0000}"/>
    <cellStyle name="20% - Accent1 6 5 5" xfId="15697" xr:uid="{00000000-0005-0000-0000-0000160D0000}"/>
    <cellStyle name="20% - Accent1 6 5 5 2" xfId="41691" xr:uid="{00000000-0005-0000-0000-0000170D0000}"/>
    <cellStyle name="20% - Accent1 6 5 6" xfId="23448" xr:uid="{00000000-0005-0000-0000-0000180D0000}"/>
    <cellStyle name="20% - Accent1 6 5 6 2" xfId="49437" xr:uid="{00000000-0005-0000-0000-0000190D0000}"/>
    <cellStyle name="20% - Accent1 6 5 7" xfId="28602" xr:uid="{00000000-0005-0000-0000-00001A0D0000}"/>
    <cellStyle name="20% - Accent1 6 6" xfId="3626" xr:uid="{00000000-0005-0000-0000-00001B0D0000}"/>
    <cellStyle name="20% - Accent1 6 6 2" xfId="8924" xr:uid="{00000000-0005-0000-0000-00001C0D0000}"/>
    <cellStyle name="20% - Accent1 6 6 2 2" xfId="34924" xr:uid="{00000000-0005-0000-0000-00001D0D0000}"/>
    <cellStyle name="20% - Accent1 6 6 3" xfId="16718" xr:uid="{00000000-0005-0000-0000-00001E0D0000}"/>
    <cellStyle name="20% - Accent1 6 6 3 2" xfId="42712" xr:uid="{00000000-0005-0000-0000-00001F0D0000}"/>
    <cellStyle name="20% - Accent1 6 6 4" xfId="24469" xr:uid="{00000000-0005-0000-0000-0000200D0000}"/>
    <cellStyle name="20% - Accent1 6 6 4 2" xfId="50458" xr:uid="{00000000-0005-0000-0000-0000210D0000}"/>
    <cellStyle name="20% - Accent1 6 6 5" xfId="29623" xr:uid="{00000000-0005-0000-0000-0000220D0000}"/>
    <cellStyle name="20% - Accent1 6 7" xfId="11120" xr:uid="{00000000-0005-0000-0000-0000230D0000}"/>
    <cellStyle name="20% - Accent1 6 7 2" xfId="18915" xr:uid="{00000000-0005-0000-0000-0000240D0000}"/>
    <cellStyle name="20% - Accent1 6 7 2 2" xfId="44909" xr:uid="{00000000-0005-0000-0000-0000250D0000}"/>
    <cellStyle name="20% - Accent1 6 7 3" xfId="37121" xr:uid="{00000000-0005-0000-0000-0000260D0000}"/>
    <cellStyle name="20% - Accent1 6 8" xfId="11620" xr:uid="{00000000-0005-0000-0000-0000270D0000}"/>
    <cellStyle name="20% - Accent1 6 8 2" xfId="19415" xr:uid="{00000000-0005-0000-0000-0000280D0000}"/>
    <cellStyle name="20% - Accent1 6 8 2 2" xfId="45409" xr:uid="{00000000-0005-0000-0000-0000290D0000}"/>
    <cellStyle name="20% - Accent1 6 8 3" xfId="37621" xr:uid="{00000000-0005-0000-0000-00002A0D0000}"/>
    <cellStyle name="20% - Accent1 6 9" xfId="6248" xr:uid="{00000000-0005-0000-0000-00002B0D0000}"/>
    <cellStyle name="20% - Accent1 6 9 2" xfId="32235" xr:uid="{00000000-0005-0000-0000-00002C0D0000}"/>
    <cellStyle name="20% - Accent1 7" xfId="950" xr:uid="{00000000-0005-0000-0000-00002D0D0000}"/>
    <cellStyle name="20% - Accent1 7 10" xfId="14042" xr:uid="{00000000-0005-0000-0000-00002E0D0000}"/>
    <cellStyle name="20% - Accent1 7 10 2" xfId="40036" xr:uid="{00000000-0005-0000-0000-00002F0D0000}"/>
    <cellStyle name="20% - Accent1 7 11" xfId="21793" xr:uid="{00000000-0005-0000-0000-0000300D0000}"/>
    <cellStyle name="20% - Accent1 7 11 2" xfId="47782" xr:uid="{00000000-0005-0000-0000-0000310D0000}"/>
    <cellStyle name="20% - Accent1 7 12" xfId="26947" xr:uid="{00000000-0005-0000-0000-0000320D0000}"/>
    <cellStyle name="20% - Accent1 7 2" xfId="1228" xr:uid="{00000000-0005-0000-0000-0000330D0000}"/>
    <cellStyle name="20% - Accent1 7 2 10" xfId="22070" xr:uid="{00000000-0005-0000-0000-0000340D0000}"/>
    <cellStyle name="20% - Accent1 7 2 10 2" xfId="48059" xr:uid="{00000000-0005-0000-0000-0000350D0000}"/>
    <cellStyle name="20% - Accent1 7 2 11" xfId="27224" xr:uid="{00000000-0005-0000-0000-0000360D0000}"/>
    <cellStyle name="20% - Accent1 7 2 2" xfId="1786" xr:uid="{00000000-0005-0000-0000-0000370D0000}"/>
    <cellStyle name="20% - Accent1 7 2 2 2" xfId="4472" xr:uid="{00000000-0005-0000-0000-0000380D0000}"/>
    <cellStyle name="20% - Accent1 7 2 2 2 2" xfId="9769" xr:uid="{00000000-0005-0000-0000-0000390D0000}"/>
    <cellStyle name="20% - Accent1 7 2 2 2 2 2" xfId="35770" xr:uid="{00000000-0005-0000-0000-00003A0D0000}"/>
    <cellStyle name="20% - Accent1 7 2 2 2 3" xfId="17564" xr:uid="{00000000-0005-0000-0000-00003B0D0000}"/>
    <cellStyle name="20% - Accent1 7 2 2 2 3 2" xfId="43558" xr:uid="{00000000-0005-0000-0000-00003C0D0000}"/>
    <cellStyle name="20% - Accent1 7 2 2 2 4" xfId="25315" xr:uid="{00000000-0005-0000-0000-00003D0D0000}"/>
    <cellStyle name="20% - Accent1 7 2 2 2 4 2" xfId="51304" xr:uid="{00000000-0005-0000-0000-00003E0D0000}"/>
    <cellStyle name="20% - Accent1 7 2 2 2 5" xfId="30469" xr:uid="{00000000-0005-0000-0000-00003F0D0000}"/>
    <cellStyle name="20% - Accent1 7 2 2 3" xfId="12412" xr:uid="{00000000-0005-0000-0000-0000400D0000}"/>
    <cellStyle name="20% - Accent1 7 2 2 3 2" xfId="20207" xr:uid="{00000000-0005-0000-0000-0000410D0000}"/>
    <cellStyle name="20% - Accent1 7 2 2 3 2 2" xfId="46201" xr:uid="{00000000-0005-0000-0000-0000420D0000}"/>
    <cellStyle name="20% - Accent1 7 2 2 3 3" xfId="38413" xr:uid="{00000000-0005-0000-0000-0000430D0000}"/>
    <cellStyle name="20% - Accent1 7 2 2 4" xfId="7089" xr:uid="{00000000-0005-0000-0000-0000440D0000}"/>
    <cellStyle name="20% - Accent1 7 2 2 4 2" xfId="33081" xr:uid="{00000000-0005-0000-0000-0000450D0000}"/>
    <cellStyle name="20% - Accent1 7 2 2 5" xfId="14875" xr:uid="{00000000-0005-0000-0000-0000460D0000}"/>
    <cellStyle name="20% - Accent1 7 2 2 5 2" xfId="40869" xr:uid="{00000000-0005-0000-0000-0000470D0000}"/>
    <cellStyle name="20% - Accent1 7 2 2 6" xfId="22626" xr:uid="{00000000-0005-0000-0000-0000480D0000}"/>
    <cellStyle name="20% - Accent1 7 2 2 6 2" xfId="48615" xr:uid="{00000000-0005-0000-0000-0000490D0000}"/>
    <cellStyle name="20% - Accent1 7 2 2 7" xfId="27780" xr:uid="{00000000-0005-0000-0000-00004A0D0000}"/>
    <cellStyle name="20% - Accent1 7 2 3" xfId="2342" xr:uid="{00000000-0005-0000-0000-00004B0D0000}"/>
    <cellStyle name="20% - Accent1 7 2 3 2" xfId="5028" xr:uid="{00000000-0005-0000-0000-00004C0D0000}"/>
    <cellStyle name="20% - Accent1 7 2 3 2 2" xfId="10325" xr:uid="{00000000-0005-0000-0000-00004D0D0000}"/>
    <cellStyle name="20% - Accent1 7 2 3 2 2 2" xfId="36326" xr:uid="{00000000-0005-0000-0000-00004E0D0000}"/>
    <cellStyle name="20% - Accent1 7 2 3 2 3" xfId="18120" xr:uid="{00000000-0005-0000-0000-00004F0D0000}"/>
    <cellStyle name="20% - Accent1 7 2 3 2 3 2" xfId="44114" xr:uid="{00000000-0005-0000-0000-0000500D0000}"/>
    <cellStyle name="20% - Accent1 7 2 3 2 4" xfId="25871" xr:uid="{00000000-0005-0000-0000-0000510D0000}"/>
    <cellStyle name="20% - Accent1 7 2 3 2 4 2" xfId="51860" xr:uid="{00000000-0005-0000-0000-0000520D0000}"/>
    <cellStyle name="20% - Accent1 7 2 3 2 5" xfId="31025" xr:uid="{00000000-0005-0000-0000-0000530D0000}"/>
    <cellStyle name="20% - Accent1 7 2 3 3" xfId="12946" xr:uid="{00000000-0005-0000-0000-0000540D0000}"/>
    <cellStyle name="20% - Accent1 7 2 3 3 2" xfId="20741" xr:uid="{00000000-0005-0000-0000-0000550D0000}"/>
    <cellStyle name="20% - Accent1 7 2 3 3 2 2" xfId="46735" xr:uid="{00000000-0005-0000-0000-0000560D0000}"/>
    <cellStyle name="20% - Accent1 7 2 3 3 3" xfId="38947" xr:uid="{00000000-0005-0000-0000-0000570D0000}"/>
    <cellStyle name="20% - Accent1 7 2 3 4" xfId="7641" xr:uid="{00000000-0005-0000-0000-0000580D0000}"/>
    <cellStyle name="20% - Accent1 7 2 3 4 2" xfId="33637" xr:uid="{00000000-0005-0000-0000-0000590D0000}"/>
    <cellStyle name="20% - Accent1 7 2 3 5" xfId="15431" xr:uid="{00000000-0005-0000-0000-00005A0D0000}"/>
    <cellStyle name="20% - Accent1 7 2 3 5 2" xfId="41425" xr:uid="{00000000-0005-0000-0000-00005B0D0000}"/>
    <cellStyle name="20% - Accent1 7 2 3 6" xfId="23182" xr:uid="{00000000-0005-0000-0000-00005C0D0000}"/>
    <cellStyle name="20% - Accent1 7 2 3 6 2" xfId="49171" xr:uid="{00000000-0005-0000-0000-00005D0D0000}"/>
    <cellStyle name="20% - Accent1 7 2 3 7" xfId="28336" xr:uid="{00000000-0005-0000-0000-00005E0D0000}"/>
    <cellStyle name="20% - Accent1 7 2 4" xfId="2898" xr:uid="{00000000-0005-0000-0000-00005F0D0000}"/>
    <cellStyle name="20% - Accent1 7 2 4 2" xfId="5584" xr:uid="{00000000-0005-0000-0000-0000600D0000}"/>
    <cellStyle name="20% - Accent1 7 2 4 2 2" xfId="10881" xr:uid="{00000000-0005-0000-0000-0000610D0000}"/>
    <cellStyle name="20% - Accent1 7 2 4 2 2 2" xfId="36882" xr:uid="{00000000-0005-0000-0000-0000620D0000}"/>
    <cellStyle name="20% - Accent1 7 2 4 2 3" xfId="18676" xr:uid="{00000000-0005-0000-0000-0000630D0000}"/>
    <cellStyle name="20% - Accent1 7 2 4 2 3 2" xfId="44670" xr:uid="{00000000-0005-0000-0000-0000640D0000}"/>
    <cellStyle name="20% - Accent1 7 2 4 2 4" xfId="26427" xr:uid="{00000000-0005-0000-0000-0000650D0000}"/>
    <cellStyle name="20% - Accent1 7 2 4 2 4 2" xfId="52416" xr:uid="{00000000-0005-0000-0000-0000660D0000}"/>
    <cellStyle name="20% - Accent1 7 2 4 2 5" xfId="31581" xr:uid="{00000000-0005-0000-0000-0000670D0000}"/>
    <cellStyle name="20% - Accent1 7 2 4 3" xfId="13485" xr:uid="{00000000-0005-0000-0000-0000680D0000}"/>
    <cellStyle name="20% - Accent1 7 2 4 3 2" xfId="21280" xr:uid="{00000000-0005-0000-0000-0000690D0000}"/>
    <cellStyle name="20% - Accent1 7 2 4 3 2 2" xfId="47274" xr:uid="{00000000-0005-0000-0000-00006A0D0000}"/>
    <cellStyle name="20% - Accent1 7 2 4 3 3" xfId="39486" xr:uid="{00000000-0005-0000-0000-00006B0D0000}"/>
    <cellStyle name="20% - Accent1 7 2 4 4" xfId="8197" xr:uid="{00000000-0005-0000-0000-00006C0D0000}"/>
    <cellStyle name="20% - Accent1 7 2 4 4 2" xfId="34193" xr:uid="{00000000-0005-0000-0000-00006D0D0000}"/>
    <cellStyle name="20% - Accent1 7 2 4 5" xfId="15987" xr:uid="{00000000-0005-0000-0000-00006E0D0000}"/>
    <cellStyle name="20% - Accent1 7 2 4 5 2" xfId="41981" xr:uid="{00000000-0005-0000-0000-00006F0D0000}"/>
    <cellStyle name="20% - Accent1 7 2 4 6" xfId="23738" xr:uid="{00000000-0005-0000-0000-0000700D0000}"/>
    <cellStyle name="20% - Accent1 7 2 4 6 2" xfId="49727" xr:uid="{00000000-0005-0000-0000-0000710D0000}"/>
    <cellStyle name="20% - Accent1 7 2 4 7" xfId="28892" xr:uid="{00000000-0005-0000-0000-0000720D0000}"/>
    <cellStyle name="20% - Accent1 7 2 5" xfId="3916" xr:uid="{00000000-0005-0000-0000-0000730D0000}"/>
    <cellStyle name="20% - Accent1 7 2 5 2" xfId="9214" xr:uid="{00000000-0005-0000-0000-0000740D0000}"/>
    <cellStyle name="20% - Accent1 7 2 5 2 2" xfId="35214" xr:uid="{00000000-0005-0000-0000-0000750D0000}"/>
    <cellStyle name="20% - Accent1 7 2 5 3" xfId="17008" xr:uid="{00000000-0005-0000-0000-0000760D0000}"/>
    <cellStyle name="20% - Accent1 7 2 5 3 2" xfId="43002" xr:uid="{00000000-0005-0000-0000-0000770D0000}"/>
    <cellStyle name="20% - Accent1 7 2 5 4" xfId="24759" xr:uid="{00000000-0005-0000-0000-0000780D0000}"/>
    <cellStyle name="20% - Accent1 7 2 5 4 2" xfId="50748" xr:uid="{00000000-0005-0000-0000-0000790D0000}"/>
    <cellStyle name="20% - Accent1 7 2 5 5" xfId="29913" xr:uid="{00000000-0005-0000-0000-00007A0D0000}"/>
    <cellStyle name="20% - Accent1 7 2 6" xfId="11387" xr:uid="{00000000-0005-0000-0000-00007B0D0000}"/>
    <cellStyle name="20% - Accent1 7 2 6 2" xfId="19182" xr:uid="{00000000-0005-0000-0000-00007C0D0000}"/>
    <cellStyle name="20% - Accent1 7 2 6 2 2" xfId="45176" xr:uid="{00000000-0005-0000-0000-00007D0D0000}"/>
    <cellStyle name="20% - Accent1 7 2 6 3" xfId="37388" xr:uid="{00000000-0005-0000-0000-00007E0D0000}"/>
    <cellStyle name="20% - Accent1 7 2 7" xfId="11893" xr:uid="{00000000-0005-0000-0000-00007F0D0000}"/>
    <cellStyle name="20% - Accent1 7 2 7 2" xfId="19688" xr:uid="{00000000-0005-0000-0000-0000800D0000}"/>
    <cellStyle name="20% - Accent1 7 2 7 2 2" xfId="45682" xr:uid="{00000000-0005-0000-0000-0000810D0000}"/>
    <cellStyle name="20% - Accent1 7 2 7 3" xfId="37894" xr:uid="{00000000-0005-0000-0000-0000820D0000}"/>
    <cellStyle name="20% - Accent1 7 2 8" xfId="6538" xr:uid="{00000000-0005-0000-0000-0000830D0000}"/>
    <cellStyle name="20% - Accent1 7 2 8 2" xfId="32525" xr:uid="{00000000-0005-0000-0000-0000840D0000}"/>
    <cellStyle name="20% - Accent1 7 2 9" xfId="14319" xr:uid="{00000000-0005-0000-0000-0000850D0000}"/>
    <cellStyle name="20% - Accent1 7 2 9 2" xfId="40313" xr:uid="{00000000-0005-0000-0000-0000860D0000}"/>
    <cellStyle name="20% - Accent1 7 3" xfId="1509" xr:uid="{00000000-0005-0000-0000-0000870D0000}"/>
    <cellStyle name="20% - Accent1 7 3 2" xfId="4195" xr:uid="{00000000-0005-0000-0000-0000880D0000}"/>
    <cellStyle name="20% - Accent1 7 3 2 2" xfId="9492" xr:uid="{00000000-0005-0000-0000-0000890D0000}"/>
    <cellStyle name="20% - Accent1 7 3 2 2 2" xfId="35493" xr:uid="{00000000-0005-0000-0000-00008A0D0000}"/>
    <cellStyle name="20% - Accent1 7 3 2 3" xfId="17287" xr:uid="{00000000-0005-0000-0000-00008B0D0000}"/>
    <cellStyle name="20% - Accent1 7 3 2 3 2" xfId="43281" xr:uid="{00000000-0005-0000-0000-00008C0D0000}"/>
    <cellStyle name="20% - Accent1 7 3 2 4" xfId="25038" xr:uid="{00000000-0005-0000-0000-00008D0D0000}"/>
    <cellStyle name="20% - Accent1 7 3 2 4 2" xfId="51027" xr:uid="{00000000-0005-0000-0000-00008E0D0000}"/>
    <cellStyle name="20% - Accent1 7 3 2 5" xfId="30192" xr:uid="{00000000-0005-0000-0000-00008F0D0000}"/>
    <cellStyle name="20% - Accent1 7 3 3" xfId="12153" xr:uid="{00000000-0005-0000-0000-0000900D0000}"/>
    <cellStyle name="20% - Accent1 7 3 3 2" xfId="19948" xr:uid="{00000000-0005-0000-0000-0000910D0000}"/>
    <cellStyle name="20% - Accent1 7 3 3 2 2" xfId="45942" xr:uid="{00000000-0005-0000-0000-0000920D0000}"/>
    <cellStyle name="20% - Accent1 7 3 3 3" xfId="38154" xr:uid="{00000000-0005-0000-0000-0000930D0000}"/>
    <cellStyle name="20% - Accent1 7 3 4" xfId="6814" xr:uid="{00000000-0005-0000-0000-0000940D0000}"/>
    <cellStyle name="20% - Accent1 7 3 4 2" xfId="32804" xr:uid="{00000000-0005-0000-0000-0000950D0000}"/>
    <cellStyle name="20% - Accent1 7 3 5" xfId="14598" xr:uid="{00000000-0005-0000-0000-0000960D0000}"/>
    <cellStyle name="20% - Accent1 7 3 5 2" xfId="40592" xr:uid="{00000000-0005-0000-0000-0000970D0000}"/>
    <cellStyle name="20% - Accent1 7 3 6" xfId="22349" xr:uid="{00000000-0005-0000-0000-0000980D0000}"/>
    <cellStyle name="20% - Accent1 7 3 6 2" xfId="48338" xr:uid="{00000000-0005-0000-0000-0000990D0000}"/>
    <cellStyle name="20% - Accent1 7 3 7" xfId="27503" xr:uid="{00000000-0005-0000-0000-00009A0D0000}"/>
    <cellStyle name="20% - Accent1 7 4" xfId="2065" xr:uid="{00000000-0005-0000-0000-00009B0D0000}"/>
    <cellStyle name="20% - Accent1 7 4 2" xfId="4751" xr:uid="{00000000-0005-0000-0000-00009C0D0000}"/>
    <cellStyle name="20% - Accent1 7 4 2 2" xfId="10048" xr:uid="{00000000-0005-0000-0000-00009D0D0000}"/>
    <cellStyle name="20% - Accent1 7 4 2 2 2" xfId="36049" xr:uid="{00000000-0005-0000-0000-00009E0D0000}"/>
    <cellStyle name="20% - Accent1 7 4 2 3" xfId="17843" xr:uid="{00000000-0005-0000-0000-00009F0D0000}"/>
    <cellStyle name="20% - Accent1 7 4 2 3 2" xfId="43837" xr:uid="{00000000-0005-0000-0000-0000A00D0000}"/>
    <cellStyle name="20% - Accent1 7 4 2 4" xfId="25594" xr:uid="{00000000-0005-0000-0000-0000A10D0000}"/>
    <cellStyle name="20% - Accent1 7 4 2 4 2" xfId="51583" xr:uid="{00000000-0005-0000-0000-0000A20D0000}"/>
    <cellStyle name="20% - Accent1 7 4 2 5" xfId="30748" xr:uid="{00000000-0005-0000-0000-0000A30D0000}"/>
    <cellStyle name="20% - Accent1 7 4 3" xfId="12672" xr:uid="{00000000-0005-0000-0000-0000A40D0000}"/>
    <cellStyle name="20% - Accent1 7 4 3 2" xfId="20467" xr:uid="{00000000-0005-0000-0000-0000A50D0000}"/>
    <cellStyle name="20% - Accent1 7 4 3 2 2" xfId="46461" xr:uid="{00000000-0005-0000-0000-0000A60D0000}"/>
    <cellStyle name="20% - Accent1 7 4 3 3" xfId="38673" xr:uid="{00000000-0005-0000-0000-0000A70D0000}"/>
    <cellStyle name="20% - Accent1 7 4 4" xfId="7367" xr:uid="{00000000-0005-0000-0000-0000A80D0000}"/>
    <cellStyle name="20% - Accent1 7 4 4 2" xfId="33360" xr:uid="{00000000-0005-0000-0000-0000A90D0000}"/>
    <cellStyle name="20% - Accent1 7 4 5" xfId="15154" xr:uid="{00000000-0005-0000-0000-0000AA0D0000}"/>
    <cellStyle name="20% - Accent1 7 4 5 2" xfId="41148" xr:uid="{00000000-0005-0000-0000-0000AB0D0000}"/>
    <cellStyle name="20% - Accent1 7 4 6" xfId="22905" xr:uid="{00000000-0005-0000-0000-0000AC0D0000}"/>
    <cellStyle name="20% - Accent1 7 4 6 2" xfId="48894" xr:uid="{00000000-0005-0000-0000-0000AD0D0000}"/>
    <cellStyle name="20% - Accent1 7 4 7" xfId="28059" xr:uid="{00000000-0005-0000-0000-0000AE0D0000}"/>
    <cellStyle name="20% - Accent1 7 5" xfId="2621" xr:uid="{00000000-0005-0000-0000-0000AF0D0000}"/>
    <cellStyle name="20% - Accent1 7 5 2" xfId="5307" xr:uid="{00000000-0005-0000-0000-0000B00D0000}"/>
    <cellStyle name="20% - Accent1 7 5 2 2" xfId="10604" xr:uid="{00000000-0005-0000-0000-0000B10D0000}"/>
    <cellStyle name="20% - Accent1 7 5 2 2 2" xfId="36605" xr:uid="{00000000-0005-0000-0000-0000B20D0000}"/>
    <cellStyle name="20% - Accent1 7 5 2 3" xfId="18399" xr:uid="{00000000-0005-0000-0000-0000B30D0000}"/>
    <cellStyle name="20% - Accent1 7 5 2 3 2" xfId="44393" xr:uid="{00000000-0005-0000-0000-0000B40D0000}"/>
    <cellStyle name="20% - Accent1 7 5 2 4" xfId="26150" xr:uid="{00000000-0005-0000-0000-0000B50D0000}"/>
    <cellStyle name="20% - Accent1 7 5 2 4 2" xfId="52139" xr:uid="{00000000-0005-0000-0000-0000B60D0000}"/>
    <cellStyle name="20% - Accent1 7 5 2 5" xfId="31304" xr:uid="{00000000-0005-0000-0000-0000B70D0000}"/>
    <cellStyle name="20% - Accent1 7 5 3" xfId="13208" xr:uid="{00000000-0005-0000-0000-0000B80D0000}"/>
    <cellStyle name="20% - Accent1 7 5 3 2" xfId="21003" xr:uid="{00000000-0005-0000-0000-0000B90D0000}"/>
    <cellStyle name="20% - Accent1 7 5 3 2 2" xfId="46997" xr:uid="{00000000-0005-0000-0000-0000BA0D0000}"/>
    <cellStyle name="20% - Accent1 7 5 3 3" xfId="39209" xr:uid="{00000000-0005-0000-0000-0000BB0D0000}"/>
    <cellStyle name="20% - Accent1 7 5 4" xfId="7920" xr:uid="{00000000-0005-0000-0000-0000BC0D0000}"/>
    <cellStyle name="20% - Accent1 7 5 4 2" xfId="33916" xr:uid="{00000000-0005-0000-0000-0000BD0D0000}"/>
    <cellStyle name="20% - Accent1 7 5 5" xfId="15710" xr:uid="{00000000-0005-0000-0000-0000BE0D0000}"/>
    <cellStyle name="20% - Accent1 7 5 5 2" xfId="41704" xr:uid="{00000000-0005-0000-0000-0000BF0D0000}"/>
    <cellStyle name="20% - Accent1 7 5 6" xfId="23461" xr:uid="{00000000-0005-0000-0000-0000C00D0000}"/>
    <cellStyle name="20% - Accent1 7 5 6 2" xfId="49450" xr:uid="{00000000-0005-0000-0000-0000C10D0000}"/>
    <cellStyle name="20% - Accent1 7 5 7" xfId="28615" xr:uid="{00000000-0005-0000-0000-0000C20D0000}"/>
    <cellStyle name="20% - Accent1 7 6" xfId="3639" xr:uid="{00000000-0005-0000-0000-0000C30D0000}"/>
    <cellStyle name="20% - Accent1 7 6 2" xfId="8937" xr:uid="{00000000-0005-0000-0000-0000C40D0000}"/>
    <cellStyle name="20% - Accent1 7 6 2 2" xfId="34937" xr:uid="{00000000-0005-0000-0000-0000C50D0000}"/>
    <cellStyle name="20% - Accent1 7 6 3" xfId="16731" xr:uid="{00000000-0005-0000-0000-0000C60D0000}"/>
    <cellStyle name="20% - Accent1 7 6 3 2" xfId="42725" xr:uid="{00000000-0005-0000-0000-0000C70D0000}"/>
    <cellStyle name="20% - Accent1 7 6 4" xfId="24482" xr:uid="{00000000-0005-0000-0000-0000C80D0000}"/>
    <cellStyle name="20% - Accent1 7 6 4 2" xfId="50471" xr:uid="{00000000-0005-0000-0000-0000C90D0000}"/>
    <cellStyle name="20% - Accent1 7 6 5" xfId="29636" xr:uid="{00000000-0005-0000-0000-0000CA0D0000}"/>
    <cellStyle name="20% - Accent1 7 7" xfId="11132" xr:uid="{00000000-0005-0000-0000-0000CB0D0000}"/>
    <cellStyle name="20% - Accent1 7 7 2" xfId="18927" xr:uid="{00000000-0005-0000-0000-0000CC0D0000}"/>
    <cellStyle name="20% - Accent1 7 7 2 2" xfId="44921" xr:uid="{00000000-0005-0000-0000-0000CD0D0000}"/>
    <cellStyle name="20% - Accent1 7 7 3" xfId="37133" xr:uid="{00000000-0005-0000-0000-0000CE0D0000}"/>
    <cellStyle name="20% - Accent1 7 8" xfId="11632" xr:uid="{00000000-0005-0000-0000-0000CF0D0000}"/>
    <cellStyle name="20% - Accent1 7 8 2" xfId="19427" xr:uid="{00000000-0005-0000-0000-0000D00D0000}"/>
    <cellStyle name="20% - Accent1 7 8 2 2" xfId="45421" xr:uid="{00000000-0005-0000-0000-0000D10D0000}"/>
    <cellStyle name="20% - Accent1 7 8 3" xfId="37633" xr:uid="{00000000-0005-0000-0000-0000D20D0000}"/>
    <cellStyle name="20% - Accent1 7 9" xfId="6261" xr:uid="{00000000-0005-0000-0000-0000D30D0000}"/>
    <cellStyle name="20% - Accent1 7 9 2" xfId="32248" xr:uid="{00000000-0005-0000-0000-0000D40D0000}"/>
    <cellStyle name="20% - Accent1 8" xfId="964" xr:uid="{00000000-0005-0000-0000-0000D50D0000}"/>
    <cellStyle name="20% - Accent1 8 10" xfId="14056" xr:uid="{00000000-0005-0000-0000-0000D60D0000}"/>
    <cellStyle name="20% - Accent1 8 10 2" xfId="40050" xr:uid="{00000000-0005-0000-0000-0000D70D0000}"/>
    <cellStyle name="20% - Accent1 8 11" xfId="21807" xr:uid="{00000000-0005-0000-0000-0000D80D0000}"/>
    <cellStyle name="20% - Accent1 8 11 2" xfId="47796" xr:uid="{00000000-0005-0000-0000-0000D90D0000}"/>
    <cellStyle name="20% - Accent1 8 12" xfId="26961" xr:uid="{00000000-0005-0000-0000-0000DA0D0000}"/>
    <cellStyle name="20% - Accent1 8 2" xfId="1242" xr:uid="{00000000-0005-0000-0000-0000DB0D0000}"/>
    <cellStyle name="20% - Accent1 8 2 10" xfId="22084" xr:uid="{00000000-0005-0000-0000-0000DC0D0000}"/>
    <cellStyle name="20% - Accent1 8 2 10 2" xfId="48073" xr:uid="{00000000-0005-0000-0000-0000DD0D0000}"/>
    <cellStyle name="20% - Accent1 8 2 11" xfId="27238" xr:uid="{00000000-0005-0000-0000-0000DE0D0000}"/>
    <cellStyle name="20% - Accent1 8 2 2" xfId="1800" xr:uid="{00000000-0005-0000-0000-0000DF0D0000}"/>
    <cellStyle name="20% - Accent1 8 2 2 2" xfId="4486" xr:uid="{00000000-0005-0000-0000-0000E00D0000}"/>
    <cellStyle name="20% - Accent1 8 2 2 2 2" xfId="9783" xr:uid="{00000000-0005-0000-0000-0000E10D0000}"/>
    <cellStyle name="20% - Accent1 8 2 2 2 2 2" xfId="35784" xr:uid="{00000000-0005-0000-0000-0000E20D0000}"/>
    <cellStyle name="20% - Accent1 8 2 2 2 3" xfId="17578" xr:uid="{00000000-0005-0000-0000-0000E30D0000}"/>
    <cellStyle name="20% - Accent1 8 2 2 2 3 2" xfId="43572" xr:uid="{00000000-0005-0000-0000-0000E40D0000}"/>
    <cellStyle name="20% - Accent1 8 2 2 2 4" xfId="25329" xr:uid="{00000000-0005-0000-0000-0000E50D0000}"/>
    <cellStyle name="20% - Accent1 8 2 2 2 4 2" xfId="51318" xr:uid="{00000000-0005-0000-0000-0000E60D0000}"/>
    <cellStyle name="20% - Accent1 8 2 2 2 5" xfId="30483" xr:uid="{00000000-0005-0000-0000-0000E70D0000}"/>
    <cellStyle name="20% - Accent1 8 2 2 3" xfId="12425" xr:uid="{00000000-0005-0000-0000-0000E80D0000}"/>
    <cellStyle name="20% - Accent1 8 2 2 3 2" xfId="20220" xr:uid="{00000000-0005-0000-0000-0000E90D0000}"/>
    <cellStyle name="20% - Accent1 8 2 2 3 2 2" xfId="46214" xr:uid="{00000000-0005-0000-0000-0000EA0D0000}"/>
    <cellStyle name="20% - Accent1 8 2 2 3 3" xfId="38426" xr:uid="{00000000-0005-0000-0000-0000EB0D0000}"/>
    <cellStyle name="20% - Accent1 8 2 2 4" xfId="7103" xr:uid="{00000000-0005-0000-0000-0000EC0D0000}"/>
    <cellStyle name="20% - Accent1 8 2 2 4 2" xfId="33095" xr:uid="{00000000-0005-0000-0000-0000ED0D0000}"/>
    <cellStyle name="20% - Accent1 8 2 2 5" xfId="14889" xr:uid="{00000000-0005-0000-0000-0000EE0D0000}"/>
    <cellStyle name="20% - Accent1 8 2 2 5 2" xfId="40883" xr:uid="{00000000-0005-0000-0000-0000EF0D0000}"/>
    <cellStyle name="20% - Accent1 8 2 2 6" xfId="22640" xr:uid="{00000000-0005-0000-0000-0000F00D0000}"/>
    <cellStyle name="20% - Accent1 8 2 2 6 2" xfId="48629" xr:uid="{00000000-0005-0000-0000-0000F10D0000}"/>
    <cellStyle name="20% - Accent1 8 2 2 7" xfId="27794" xr:uid="{00000000-0005-0000-0000-0000F20D0000}"/>
    <cellStyle name="20% - Accent1 8 2 3" xfId="2356" xr:uid="{00000000-0005-0000-0000-0000F30D0000}"/>
    <cellStyle name="20% - Accent1 8 2 3 2" xfId="5042" xr:uid="{00000000-0005-0000-0000-0000F40D0000}"/>
    <cellStyle name="20% - Accent1 8 2 3 2 2" xfId="10339" xr:uid="{00000000-0005-0000-0000-0000F50D0000}"/>
    <cellStyle name="20% - Accent1 8 2 3 2 2 2" xfId="36340" xr:uid="{00000000-0005-0000-0000-0000F60D0000}"/>
    <cellStyle name="20% - Accent1 8 2 3 2 3" xfId="18134" xr:uid="{00000000-0005-0000-0000-0000F70D0000}"/>
    <cellStyle name="20% - Accent1 8 2 3 2 3 2" xfId="44128" xr:uid="{00000000-0005-0000-0000-0000F80D0000}"/>
    <cellStyle name="20% - Accent1 8 2 3 2 4" xfId="25885" xr:uid="{00000000-0005-0000-0000-0000F90D0000}"/>
    <cellStyle name="20% - Accent1 8 2 3 2 4 2" xfId="51874" xr:uid="{00000000-0005-0000-0000-0000FA0D0000}"/>
    <cellStyle name="20% - Accent1 8 2 3 2 5" xfId="31039" xr:uid="{00000000-0005-0000-0000-0000FB0D0000}"/>
    <cellStyle name="20% - Accent1 8 2 3 3" xfId="12960" xr:uid="{00000000-0005-0000-0000-0000FC0D0000}"/>
    <cellStyle name="20% - Accent1 8 2 3 3 2" xfId="20755" xr:uid="{00000000-0005-0000-0000-0000FD0D0000}"/>
    <cellStyle name="20% - Accent1 8 2 3 3 2 2" xfId="46749" xr:uid="{00000000-0005-0000-0000-0000FE0D0000}"/>
    <cellStyle name="20% - Accent1 8 2 3 3 3" xfId="38961" xr:uid="{00000000-0005-0000-0000-0000FF0D0000}"/>
    <cellStyle name="20% - Accent1 8 2 3 4" xfId="7655" xr:uid="{00000000-0005-0000-0000-0000000E0000}"/>
    <cellStyle name="20% - Accent1 8 2 3 4 2" xfId="33651" xr:uid="{00000000-0005-0000-0000-0000010E0000}"/>
    <cellStyle name="20% - Accent1 8 2 3 5" xfId="15445" xr:uid="{00000000-0005-0000-0000-0000020E0000}"/>
    <cellStyle name="20% - Accent1 8 2 3 5 2" xfId="41439" xr:uid="{00000000-0005-0000-0000-0000030E0000}"/>
    <cellStyle name="20% - Accent1 8 2 3 6" xfId="23196" xr:uid="{00000000-0005-0000-0000-0000040E0000}"/>
    <cellStyle name="20% - Accent1 8 2 3 6 2" xfId="49185" xr:uid="{00000000-0005-0000-0000-0000050E0000}"/>
    <cellStyle name="20% - Accent1 8 2 3 7" xfId="28350" xr:uid="{00000000-0005-0000-0000-0000060E0000}"/>
    <cellStyle name="20% - Accent1 8 2 4" xfId="2912" xr:uid="{00000000-0005-0000-0000-0000070E0000}"/>
    <cellStyle name="20% - Accent1 8 2 4 2" xfId="5598" xr:uid="{00000000-0005-0000-0000-0000080E0000}"/>
    <cellStyle name="20% - Accent1 8 2 4 2 2" xfId="10895" xr:uid="{00000000-0005-0000-0000-0000090E0000}"/>
    <cellStyle name="20% - Accent1 8 2 4 2 2 2" xfId="36896" xr:uid="{00000000-0005-0000-0000-00000A0E0000}"/>
    <cellStyle name="20% - Accent1 8 2 4 2 3" xfId="18690" xr:uid="{00000000-0005-0000-0000-00000B0E0000}"/>
    <cellStyle name="20% - Accent1 8 2 4 2 3 2" xfId="44684" xr:uid="{00000000-0005-0000-0000-00000C0E0000}"/>
    <cellStyle name="20% - Accent1 8 2 4 2 4" xfId="26441" xr:uid="{00000000-0005-0000-0000-00000D0E0000}"/>
    <cellStyle name="20% - Accent1 8 2 4 2 4 2" xfId="52430" xr:uid="{00000000-0005-0000-0000-00000E0E0000}"/>
    <cellStyle name="20% - Accent1 8 2 4 2 5" xfId="31595" xr:uid="{00000000-0005-0000-0000-00000F0E0000}"/>
    <cellStyle name="20% - Accent1 8 2 4 3" xfId="13499" xr:uid="{00000000-0005-0000-0000-0000100E0000}"/>
    <cellStyle name="20% - Accent1 8 2 4 3 2" xfId="21294" xr:uid="{00000000-0005-0000-0000-0000110E0000}"/>
    <cellStyle name="20% - Accent1 8 2 4 3 2 2" xfId="47288" xr:uid="{00000000-0005-0000-0000-0000120E0000}"/>
    <cellStyle name="20% - Accent1 8 2 4 3 3" xfId="39500" xr:uid="{00000000-0005-0000-0000-0000130E0000}"/>
    <cellStyle name="20% - Accent1 8 2 4 4" xfId="8211" xr:uid="{00000000-0005-0000-0000-0000140E0000}"/>
    <cellStyle name="20% - Accent1 8 2 4 4 2" xfId="34207" xr:uid="{00000000-0005-0000-0000-0000150E0000}"/>
    <cellStyle name="20% - Accent1 8 2 4 5" xfId="16001" xr:uid="{00000000-0005-0000-0000-0000160E0000}"/>
    <cellStyle name="20% - Accent1 8 2 4 5 2" xfId="41995" xr:uid="{00000000-0005-0000-0000-0000170E0000}"/>
    <cellStyle name="20% - Accent1 8 2 4 6" xfId="23752" xr:uid="{00000000-0005-0000-0000-0000180E0000}"/>
    <cellStyle name="20% - Accent1 8 2 4 6 2" xfId="49741" xr:uid="{00000000-0005-0000-0000-0000190E0000}"/>
    <cellStyle name="20% - Accent1 8 2 4 7" xfId="28906" xr:uid="{00000000-0005-0000-0000-00001A0E0000}"/>
    <cellStyle name="20% - Accent1 8 2 5" xfId="3930" xr:uid="{00000000-0005-0000-0000-00001B0E0000}"/>
    <cellStyle name="20% - Accent1 8 2 5 2" xfId="9228" xr:uid="{00000000-0005-0000-0000-00001C0E0000}"/>
    <cellStyle name="20% - Accent1 8 2 5 2 2" xfId="35228" xr:uid="{00000000-0005-0000-0000-00001D0E0000}"/>
    <cellStyle name="20% - Accent1 8 2 5 3" xfId="17022" xr:uid="{00000000-0005-0000-0000-00001E0E0000}"/>
    <cellStyle name="20% - Accent1 8 2 5 3 2" xfId="43016" xr:uid="{00000000-0005-0000-0000-00001F0E0000}"/>
    <cellStyle name="20% - Accent1 8 2 5 4" xfId="24773" xr:uid="{00000000-0005-0000-0000-0000200E0000}"/>
    <cellStyle name="20% - Accent1 8 2 5 4 2" xfId="50762" xr:uid="{00000000-0005-0000-0000-0000210E0000}"/>
    <cellStyle name="20% - Accent1 8 2 5 5" xfId="29927" xr:uid="{00000000-0005-0000-0000-0000220E0000}"/>
    <cellStyle name="20% - Accent1 8 2 6" xfId="11400" xr:uid="{00000000-0005-0000-0000-0000230E0000}"/>
    <cellStyle name="20% - Accent1 8 2 6 2" xfId="19195" xr:uid="{00000000-0005-0000-0000-0000240E0000}"/>
    <cellStyle name="20% - Accent1 8 2 6 2 2" xfId="45189" xr:uid="{00000000-0005-0000-0000-0000250E0000}"/>
    <cellStyle name="20% - Accent1 8 2 6 3" xfId="37401" xr:uid="{00000000-0005-0000-0000-0000260E0000}"/>
    <cellStyle name="20% - Accent1 8 2 7" xfId="11906" xr:uid="{00000000-0005-0000-0000-0000270E0000}"/>
    <cellStyle name="20% - Accent1 8 2 7 2" xfId="19701" xr:uid="{00000000-0005-0000-0000-0000280E0000}"/>
    <cellStyle name="20% - Accent1 8 2 7 2 2" xfId="45695" xr:uid="{00000000-0005-0000-0000-0000290E0000}"/>
    <cellStyle name="20% - Accent1 8 2 7 3" xfId="37907" xr:uid="{00000000-0005-0000-0000-00002A0E0000}"/>
    <cellStyle name="20% - Accent1 8 2 8" xfId="6552" xr:uid="{00000000-0005-0000-0000-00002B0E0000}"/>
    <cellStyle name="20% - Accent1 8 2 8 2" xfId="32539" xr:uid="{00000000-0005-0000-0000-00002C0E0000}"/>
    <cellStyle name="20% - Accent1 8 2 9" xfId="14333" xr:uid="{00000000-0005-0000-0000-00002D0E0000}"/>
    <cellStyle name="20% - Accent1 8 2 9 2" xfId="40327" xr:uid="{00000000-0005-0000-0000-00002E0E0000}"/>
    <cellStyle name="20% - Accent1 8 3" xfId="1523" xr:uid="{00000000-0005-0000-0000-00002F0E0000}"/>
    <cellStyle name="20% - Accent1 8 3 2" xfId="4209" xr:uid="{00000000-0005-0000-0000-0000300E0000}"/>
    <cellStyle name="20% - Accent1 8 3 2 2" xfId="9506" xr:uid="{00000000-0005-0000-0000-0000310E0000}"/>
    <cellStyle name="20% - Accent1 8 3 2 2 2" xfId="35507" xr:uid="{00000000-0005-0000-0000-0000320E0000}"/>
    <cellStyle name="20% - Accent1 8 3 2 3" xfId="17301" xr:uid="{00000000-0005-0000-0000-0000330E0000}"/>
    <cellStyle name="20% - Accent1 8 3 2 3 2" xfId="43295" xr:uid="{00000000-0005-0000-0000-0000340E0000}"/>
    <cellStyle name="20% - Accent1 8 3 2 4" xfId="25052" xr:uid="{00000000-0005-0000-0000-0000350E0000}"/>
    <cellStyle name="20% - Accent1 8 3 2 4 2" xfId="51041" xr:uid="{00000000-0005-0000-0000-0000360E0000}"/>
    <cellStyle name="20% - Accent1 8 3 2 5" xfId="30206" xr:uid="{00000000-0005-0000-0000-0000370E0000}"/>
    <cellStyle name="20% - Accent1 8 3 3" xfId="12166" xr:uid="{00000000-0005-0000-0000-0000380E0000}"/>
    <cellStyle name="20% - Accent1 8 3 3 2" xfId="19961" xr:uid="{00000000-0005-0000-0000-0000390E0000}"/>
    <cellStyle name="20% - Accent1 8 3 3 2 2" xfId="45955" xr:uid="{00000000-0005-0000-0000-00003A0E0000}"/>
    <cellStyle name="20% - Accent1 8 3 3 3" xfId="38167" xr:uid="{00000000-0005-0000-0000-00003B0E0000}"/>
    <cellStyle name="20% - Accent1 8 3 4" xfId="6828" xr:uid="{00000000-0005-0000-0000-00003C0E0000}"/>
    <cellStyle name="20% - Accent1 8 3 4 2" xfId="32818" xr:uid="{00000000-0005-0000-0000-00003D0E0000}"/>
    <cellStyle name="20% - Accent1 8 3 5" xfId="14612" xr:uid="{00000000-0005-0000-0000-00003E0E0000}"/>
    <cellStyle name="20% - Accent1 8 3 5 2" xfId="40606" xr:uid="{00000000-0005-0000-0000-00003F0E0000}"/>
    <cellStyle name="20% - Accent1 8 3 6" xfId="22363" xr:uid="{00000000-0005-0000-0000-0000400E0000}"/>
    <cellStyle name="20% - Accent1 8 3 6 2" xfId="48352" xr:uid="{00000000-0005-0000-0000-0000410E0000}"/>
    <cellStyle name="20% - Accent1 8 3 7" xfId="27517" xr:uid="{00000000-0005-0000-0000-0000420E0000}"/>
    <cellStyle name="20% - Accent1 8 4" xfId="2079" xr:uid="{00000000-0005-0000-0000-0000430E0000}"/>
    <cellStyle name="20% - Accent1 8 4 2" xfId="4765" xr:uid="{00000000-0005-0000-0000-0000440E0000}"/>
    <cellStyle name="20% - Accent1 8 4 2 2" xfId="10062" xr:uid="{00000000-0005-0000-0000-0000450E0000}"/>
    <cellStyle name="20% - Accent1 8 4 2 2 2" xfId="36063" xr:uid="{00000000-0005-0000-0000-0000460E0000}"/>
    <cellStyle name="20% - Accent1 8 4 2 3" xfId="17857" xr:uid="{00000000-0005-0000-0000-0000470E0000}"/>
    <cellStyle name="20% - Accent1 8 4 2 3 2" xfId="43851" xr:uid="{00000000-0005-0000-0000-0000480E0000}"/>
    <cellStyle name="20% - Accent1 8 4 2 4" xfId="25608" xr:uid="{00000000-0005-0000-0000-0000490E0000}"/>
    <cellStyle name="20% - Accent1 8 4 2 4 2" xfId="51597" xr:uid="{00000000-0005-0000-0000-00004A0E0000}"/>
    <cellStyle name="20% - Accent1 8 4 2 5" xfId="30762" xr:uid="{00000000-0005-0000-0000-00004B0E0000}"/>
    <cellStyle name="20% - Accent1 8 4 3" xfId="12685" xr:uid="{00000000-0005-0000-0000-00004C0E0000}"/>
    <cellStyle name="20% - Accent1 8 4 3 2" xfId="20480" xr:uid="{00000000-0005-0000-0000-00004D0E0000}"/>
    <cellStyle name="20% - Accent1 8 4 3 2 2" xfId="46474" xr:uid="{00000000-0005-0000-0000-00004E0E0000}"/>
    <cellStyle name="20% - Accent1 8 4 3 3" xfId="38686" xr:uid="{00000000-0005-0000-0000-00004F0E0000}"/>
    <cellStyle name="20% - Accent1 8 4 4" xfId="7380" xr:uid="{00000000-0005-0000-0000-0000500E0000}"/>
    <cellStyle name="20% - Accent1 8 4 4 2" xfId="33374" xr:uid="{00000000-0005-0000-0000-0000510E0000}"/>
    <cellStyle name="20% - Accent1 8 4 5" xfId="15168" xr:uid="{00000000-0005-0000-0000-0000520E0000}"/>
    <cellStyle name="20% - Accent1 8 4 5 2" xfId="41162" xr:uid="{00000000-0005-0000-0000-0000530E0000}"/>
    <cellStyle name="20% - Accent1 8 4 6" xfId="22919" xr:uid="{00000000-0005-0000-0000-0000540E0000}"/>
    <cellStyle name="20% - Accent1 8 4 6 2" xfId="48908" xr:uid="{00000000-0005-0000-0000-0000550E0000}"/>
    <cellStyle name="20% - Accent1 8 4 7" xfId="28073" xr:uid="{00000000-0005-0000-0000-0000560E0000}"/>
    <cellStyle name="20% - Accent1 8 5" xfId="2635" xr:uid="{00000000-0005-0000-0000-0000570E0000}"/>
    <cellStyle name="20% - Accent1 8 5 2" xfId="5321" xr:uid="{00000000-0005-0000-0000-0000580E0000}"/>
    <cellStyle name="20% - Accent1 8 5 2 2" xfId="10618" xr:uid="{00000000-0005-0000-0000-0000590E0000}"/>
    <cellStyle name="20% - Accent1 8 5 2 2 2" xfId="36619" xr:uid="{00000000-0005-0000-0000-00005A0E0000}"/>
    <cellStyle name="20% - Accent1 8 5 2 3" xfId="18413" xr:uid="{00000000-0005-0000-0000-00005B0E0000}"/>
    <cellStyle name="20% - Accent1 8 5 2 3 2" xfId="44407" xr:uid="{00000000-0005-0000-0000-00005C0E0000}"/>
    <cellStyle name="20% - Accent1 8 5 2 4" xfId="26164" xr:uid="{00000000-0005-0000-0000-00005D0E0000}"/>
    <cellStyle name="20% - Accent1 8 5 2 4 2" xfId="52153" xr:uid="{00000000-0005-0000-0000-00005E0E0000}"/>
    <cellStyle name="20% - Accent1 8 5 2 5" xfId="31318" xr:uid="{00000000-0005-0000-0000-00005F0E0000}"/>
    <cellStyle name="20% - Accent1 8 5 3" xfId="13222" xr:uid="{00000000-0005-0000-0000-0000600E0000}"/>
    <cellStyle name="20% - Accent1 8 5 3 2" xfId="21017" xr:uid="{00000000-0005-0000-0000-0000610E0000}"/>
    <cellStyle name="20% - Accent1 8 5 3 2 2" xfId="47011" xr:uid="{00000000-0005-0000-0000-0000620E0000}"/>
    <cellStyle name="20% - Accent1 8 5 3 3" xfId="39223" xr:uid="{00000000-0005-0000-0000-0000630E0000}"/>
    <cellStyle name="20% - Accent1 8 5 4" xfId="7934" xr:uid="{00000000-0005-0000-0000-0000640E0000}"/>
    <cellStyle name="20% - Accent1 8 5 4 2" xfId="33930" xr:uid="{00000000-0005-0000-0000-0000650E0000}"/>
    <cellStyle name="20% - Accent1 8 5 5" xfId="15724" xr:uid="{00000000-0005-0000-0000-0000660E0000}"/>
    <cellStyle name="20% - Accent1 8 5 5 2" xfId="41718" xr:uid="{00000000-0005-0000-0000-0000670E0000}"/>
    <cellStyle name="20% - Accent1 8 5 6" xfId="23475" xr:uid="{00000000-0005-0000-0000-0000680E0000}"/>
    <cellStyle name="20% - Accent1 8 5 6 2" xfId="49464" xr:uid="{00000000-0005-0000-0000-0000690E0000}"/>
    <cellStyle name="20% - Accent1 8 5 7" xfId="28629" xr:uid="{00000000-0005-0000-0000-00006A0E0000}"/>
    <cellStyle name="20% - Accent1 8 6" xfId="3653" xr:uid="{00000000-0005-0000-0000-00006B0E0000}"/>
    <cellStyle name="20% - Accent1 8 6 2" xfId="8951" xr:uid="{00000000-0005-0000-0000-00006C0E0000}"/>
    <cellStyle name="20% - Accent1 8 6 2 2" xfId="34951" xr:uid="{00000000-0005-0000-0000-00006D0E0000}"/>
    <cellStyle name="20% - Accent1 8 6 3" xfId="16745" xr:uid="{00000000-0005-0000-0000-00006E0E0000}"/>
    <cellStyle name="20% - Accent1 8 6 3 2" xfId="42739" xr:uid="{00000000-0005-0000-0000-00006F0E0000}"/>
    <cellStyle name="20% - Accent1 8 6 4" xfId="24496" xr:uid="{00000000-0005-0000-0000-0000700E0000}"/>
    <cellStyle name="20% - Accent1 8 6 4 2" xfId="50485" xr:uid="{00000000-0005-0000-0000-0000710E0000}"/>
    <cellStyle name="20% - Accent1 8 6 5" xfId="29650" xr:uid="{00000000-0005-0000-0000-0000720E0000}"/>
    <cellStyle name="20% - Accent1 8 7" xfId="11145" xr:uid="{00000000-0005-0000-0000-0000730E0000}"/>
    <cellStyle name="20% - Accent1 8 7 2" xfId="18940" xr:uid="{00000000-0005-0000-0000-0000740E0000}"/>
    <cellStyle name="20% - Accent1 8 7 2 2" xfId="44934" xr:uid="{00000000-0005-0000-0000-0000750E0000}"/>
    <cellStyle name="20% - Accent1 8 7 3" xfId="37146" xr:uid="{00000000-0005-0000-0000-0000760E0000}"/>
    <cellStyle name="20% - Accent1 8 8" xfId="11645" xr:uid="{00000000-0005-0000-0000-0000770E0000}"/>
    <cellStyle name="20% - Accent1 8 8 2" xfId="19440" xr:uid="{00000000-0005-0000-0000-0000780E0000}"/>
    <cellStyle name="20% - Accent1 8 8 2 2" xfId="45434" xr:uid="{00000000-0005-0000-0000-0000790E0000}"/>
    <cellStyle name="20% - Accent1 8 8 3" xfId="37646" xr:uid="{00000000-0005-0000-0000-00007A0E0000}"/>
    <cellStyle name="20% - Accent1 8 9" xfId="6275" xr:uid="{00000000-0005-0000-0000-00007B0E0000}"/>
    <cellStyle name="20% - Accent1 8 9 2" xfId="32262" xr:uid="{00000000-0005-0000-0000-00007C0E0000}"/>
    <cellStyle name="20% - Accent1 9" xfId="978" xr:uid="{00000000-0005-0000-0000-00007D0E0000}"/>
    <cellStyle name="20% - Accent1 9 10" xfId="14070" xr:uid="{00000000-0005-0000-0000-00007E0E0000}"/>
    <cellStyle name="20% - Accent1 9 10 2" xfId="40064" xr:uid="{00000000-0005-0000-0000-00007F0E0000}"/>
    <cellStyle name="20% - Accent1 9 11" xfId="21821" xr:uid="{00000000-0005-0000-0000-0000800E0000}"/>
    <cellStyle name="20% - Accent1 9 11 2" xfId="47810" xr:uid="{00000000-0005-0000-0000-0000810E0000}"/>
    <cellStyle name="20% - Accent1 9 12" xfId="26975" xr:uid="{00000000-0005-0000-0000-0000820E0000}"/>
    <cellStyle name="20% - Accent1 9 2" xfId="1256" xr:uid="{00000000-0005-0000-0000-0000830E0000}"/>
    <cellStyle name="20% - Accent1 9 2 10" xfId="22098" xr:uid="{00000000-0005-0000-0000-0000840E0000}"/>
    <cellStyle name="20% - Accent1 9 2 10 2" xfId="48087" xr:uid="{00000000-0005-0000-0000-0000850E0000}"/>
    <cellStyle name="20% - Accent1 9 2 11" xfId="27252" xr:uid="{00000000-0005-0000-0000-0000860E0000}"/>
    <cellStyle name="20% - Accent1 9 2 2" xfId="1814" xr:uid="{00000000-0005-0000-0000-0000870E0000}"/>
    <cellStyle name="20% - Accent1 9 2 2 2" xfId="4500" xr:uid="{00000000-0005-0000-0000-0000880E0000}"/>
    <cellStyle name="20% - Accent1 9 2 2 2 2" xfId="9797" xr:uid="{00000000-0005-0000-0000-0000890E0000}"/>
    <cellStyle name="20% - Accent1 9 2 2 2 2 2" xfId="35798" xr:uid="{00000000-0005-0000-0000-00008A0E0000}"/>
    <cellStyle name="20% - Accent1 9 2 2 2 3" xfId="17592" xr:uid="{00000000-0005-0000-0000-00008B0E0000}"/>
    <cellStyle name="20% - Accent1 9 2 2 2 3 2" xfId="43586" xr:uid="{00000000-0005-0000-0000-00008C0E0000}"/>
    <cellStyle name="20% - Accent1 9 2 2 2 4" xfId="25343" xr:uid="{00000000-0005-0000-0000-00008D0E0000}"/>
    <cellStyle name="20% - Accent1 9 2 2 2 4 2" xfId="51332" xr:uid="{00000000-0005-0000-0000-00008E0E0000}"/>
    <cellStyle name="20% - Accent1 9 2 2 2 5" xfId="30497" xr:uid="{00000000-0005-0000-0000-00008F0E0000}"/>
    <cellStyle name="20% - Accent1 9 2 2 3" xfId="12439" xr:uid="{00000000-0005-0000-0000-0000900E0000}"/>
    <cellStyle name="20% - Accent1 9 2 2 3 2" xfId="20234" xr:uid="{00000000-0005-0000-0000-0000910E0000}"/>
    <cellStyle name="20% - Accent1 9 2 2 3 2 2" xfId="46228" xr:uid="{00000000-0005-0000-0000-0000920E0000}"/>
    <cellStyle name="20% - Accent1 9 2 2 3 3" xfId="38440" xr:uid="{00000000-0005-0000-0000-0000930E0000}"/>
    <cellStyle name="20% - Accent1 9 2 2 4" xfId="7117" xr:uid="{00000000-0005-0000-0000-0000940E0000}"/>
    <cellStyle name="20% - Accent1 9 2 2 4 2" xfId="33109" xr:uid="{00000000-0005-0000-0000-0000950E0000}"/>
    <cellStyle name="20% - Accent1 9 2 2 5" xfId="14903" xr:uid="{00000000-0005-0000-0000-0000960E0000}"/>
    <cellStyle name="20% - Accent1 9 2 2 5 2" xfId="40897" xr:uid="{00000000-0005-0000-0000-0000970E0000}"/>
    <cellStyle name="20% - Accent1 9 2 2 6" xfId="22654" xr:uid="{00000000-0005-0000-0000-0000980E0000}"/>
    <cellStyle name="20% - Accent1 9 2 2 6 2" xfId="48643" xr:uid="{00000000-0005-0000-0000-0000990E0000}"/>
    <cellStyle name="20% - Accent1 9 2 2 7" xfId="27808" xr:uid="{00000000-0005-0000-0000-00009A0E0000}"/>
    <cellStyle name="20% - Accent1 9 2 3" xfId="2370" xr:uid="{00000000-0005-0000-0000-00009B0E0000}"/>
    <cellStyle name="20% - Accent1 9 2 3 2" xfId="5056" xr:uid="{00000000-0005-0000-0000-00009C0E0000}"/>
    <cellStyle name="20% - Accent1 9 2 3 2 2" xfId="10353" xr:uid="{00000000-0005-0000-0000-00009D0E0000}"/>
    <cellStyle name="20% - Accent1 9 2 3 2 2 2" xfId="36354" xr:uid="{00000000-0005-0000-0000-00009E0E0000}"/>
    <cellStyle name="20% - Accent1 9 2 3 2 3" xfId="18148" xr:uid="{00000000-0005-0000-0000-00009F0E0000}"/>
    <cellStyle name="20% - Accent1 9 2 3 2 3 2" xfId="44142" xr:uid="{00000000-0005-0000-0000-0000A00E0000}"/>
    <cellStyle name="20% - Accent1 9 2 3 2 4" xfId="25899" xr:uid="{00000000-0005-0000-0000-0000A10E0000}"/>
    <cellStyle name="20% - Accent1 9 2 3 2 4 2" xfId="51888" xr:uid="{00000000-0005-0000-0000-0000A20E0000}"/>
    <cellStyle name="20% - Accent1 9 2 3 2 5" xfId="31053" xr:uid="{00000000-0005-0000-0000-0000A30E0000}"/>
    <cellStyle name="20% - Accent1 9 2 3 3" xfId="12974" xr:uid="{00000000-0005-0000-0000-0000A40E0000}"/>
    <cellStyle name="20% - Accent1 9 2 3 3 2" xfId="20769" xr:uid="{00000000-0005-0000-0000-0000A50E0000}"/>
    <cellStyle name="20% - Accent1 9 2 3 3 2 2" xfId="46763" xr:uid="{00000000-0005-0000-0000-0000A60E0000}"/>
    <cellStyle name="20% - Accent1 9 2 3 3 3" xfId="38975" xr:uid="{00000000-0005-0000-0000-0000A70E0000}"/>
    <cellStyle name="20% - Accent1 9 2 3 4" xfId="7669" xr:uid="{00000000-0005-0000-0000-0000A80E0000}"/>
    <cellStyle name="20% - Accent1 9 2 3 4 2" xfId="33665" xr:uid="{00000000-0005-0000-0000-0000A90E0000}"/>
    <cellStyle name="20% - Accent1 9 2 3 5" xfId="15459" xr:uid="{00000000-0005-0000-0000-0000AA0E0000}"/>
    <cellStyle name="20% - Accent1 9 2 3 5 2" xfId="41453" xr:uid="{00000000-0005-0000-0000-0000AB0E0000}"/>
    <cellStyle name="20% - Accent1 9 2 3 6" xfId="23210" xr:uid="{00000000-0005-0000-0000-0000AC0E0000}"/>
    <cellStyle name="20% - Accent1 9 2 3 6 2" xfId="49199" xr:uid="{00000000-0005-0000-0000-0000AD0E0000}"/>
    <cellStyle name="20% - Accent1 9 2 3 7" xfId="28364" xr:uid="{00000000-0005-0000-0000-0000AE0E0000}"/>
    <cellStyle name="20% - Accent1 9 2 4" xfId="2926" xr:uid="{00000000-0005-0000-0000-0000AF0E0000}"/>
    <cellStyle name="20% - Accent1 9 2 4 2" xfId="5612" xr:uid="{00000000-0005-0000-0000-0000B00E0000}"/>
    <cellStyle name="20% - Accent1 9 2 4 2 2" xfId="10909" xr:uid="{00000000-0005-0000-0000-0000B10E0000}"/>
    <cellStyle name="20% - Accent1 9 2 4 2 2 2" xfId="36910" xr:uid="{00000000-0005-0000-0000-0000B20E0000}"/>
    <cellStyle name="20% - Accent1 9 2 4 2 3" xfId="18704" xr:uid="{00000000-0005-0000-0000-0000B30E0000}"/>
    <cellStyle name="20% - Accent1 9 2 4 2 3 2" xfId="44698" xr:uid="{00000000-0005-0000-0000-0000B40E0000}"/>
    <cellStyle name="20% - Accent1 9 2 4 2 4" xfId="26455" xr:uid="{00000000-0005-0000-0000-0000B50E0000}"/>
    <cellStyle name="20% - Accent1 9 2 4 2 4 2" xfId="52444" xr:uid="{00000000-0005-0000-0000-0000B60E0000}"/>
    <cellStyle name="20% - Accent1 9 2 4 2 5" xfId="31609" xr:uid="{00000000-0005-0000-0000-0000B70E0000}"/>
    <cellStyle name="20% - Accent1 9 2 4 3" xfId="13513" xr:uid="{00000000-0005-0000-0000-0000B80E0000}"/>
    <cellStyle name="20% - Accent1 9 2 4 3 2" xfId="21308" xr:uid="{00000000-0005-0000-0000-0000B90E0000}"/>
    <cellStyle name="20% - Accent1 9 2 4 3 2 2" xfId="47302" xr:uid="{00000000-0005-0000-0000-0000BA0E0000}"/>
    <cellStyle name="20% - Accent1 9 2 4 3 3" xfId="39514" xr:uid="{00000000-0005-0000-0000-0000BB0E0000}"/>
    <cellStyle name="20% - Accent1 9 2 4 4" xfId="8225" xr:uid="{00000000-0005-0000-0000-0000BC0E0000}"/>
    <cellStyle name="20% - Accent1 9 2 4 4 2" xfId="34221" xr:uid="{00000000-0005-0000-0000-0000BD0E0000}"/>
    <cellStyle name="20% - Accent1 9 2 4 5" xfId="16015" xr:uid="{00000000-0005-0000-0000-0000BE0E0000}"/>
    <cellStyle name="20% - Accent1 9 2 4 5 2" xfId="42009" xr:uid="{00000000-0005-0000-0000-0000BF0E0000}"/>
    <cellStyle name="20% - Accent1 9 2 4 6" xfId="23766" xr:uid="{00000000-0005-0000-0000-0000C00E0000}"/>
    <cellStyle name="20% - Accent1 9 2 4 6 2" xfId="49755" xr:uid="{00000000-0005-0000-0000-0000C10E0000}"/>
    <cellStyle name="20% - Accent1 9 2 4 7" xfId="28920" xr:uid="{00000000-0005-0000-0000-0000C20E0000}"/>
    <cellStyle name="20% - Accent1 9 2 5" xfId="3944" xr:uid="{00000000-0005-0000-0000-0000C30E0000}"/>
    <cellStyle name="20% - Accent1 9 2 5 2" xfId="9242" xr:uid="{00000000-0005-0000-0000-0000C40E0000}"/>
    <cellStyle name="20% - Accent1 9 2 5 2 2" xfId="35242" xr:uid="{00000000-0005-0000-0000-0000C50E0000}"/>
    <cellStyle name="20% - Accent1 9 2 5 3" xfId="17036" xr:uid="{00000000-0005-0000-0000-0000C60E0000}"/>
    <cellStyle name="20% - Accent1 9 2 5 3 2" xfId="43030" xr:uid="{00000000-0005-0000-0000-0000C70E0000}"/>
    <cellStyle name="20% - Accent1 9 2 5 4" xfId="24787" xr:uid="{00000000-0005-0000-0000-0000C80E0000}"/>
    <cellStyle name="20% - Accent1 9 2 5 4 2" xfId="50776" xr:uid="{00000000-0005-0000-0000-0000C90E0000}"/>
    <cellStyle name="20% - Accent1 9 2 5 5" xfId="29941" xr:uid="{00000000-0005-0000-0000-0000CA0E0000}"/>
    <cellStyle name="20% - Accent1 9 2 6" xfId="11414" xr:uid="{00000000-0005-0000-0000-0000CB0E0000}"/>
    <cellStyle name="20% - Accent1 9 2 6 2" xfId="19209" xr:uid="{00000000-0005-0000-0000-0000CC0E0000}"/>
    <cellStyle name="20% - Accent1 9 2 6 2 2" xfId="45203" xr:uid="{00000000-0005-0000-0000-0000CD0E0000}"/>
    <cellStyle name="20% - Accent1 9 2 6 3" xfId="37415" xr:uid="{00000000-0005-0000-0000-0000CE0E0000}"/>
    <cellStyle name="20% - Accent1 9 2 7" xfId="11920" xr:uid="{00000000-0005-0000-0000-0000CF0E0000}"/>
    <cellStyle name="20% - Accent1 9 2 7 2" xfId="19715" xr:uid="{00000000-0005-0000-0000-0000D00E0000}"/>
    <cellStyle name="20% - Accent1 9 2 7 2 2" xfId="45709" xr:uid="{00000000-0005-0000-0000-0000D10E0000}"/>
    <cellStyle name="20% - Accent1 9 2 7 3" xfId="37921" xr:uid="{00000000-0005-0000-0000-0000D20E0000}"/>
    <cellStyle name="20% - Accent1 9 2 8" xfId="6566" xr:uid="{00000000-0005-0000-0000-0000D30E0000}"/>
    <cellStyle name="20% - Accent1 9 2 8 2" xfId="32553" xr:uid="{00000000-0005-0000-0000-0000D40E0000}"/>
    <cellStyle name="20% - Accent1 9 2 9" xfId="14347" xr:uid="{00000000-0005-0000-0000-0000D50E0000}"/>
    <cellStyle name="20% - Accent1 9 2 9 2" xfId="40341" xr:uid="{00000000-0005-0000-0000-0000D60E0000}"/>
    <cellStyle name="20% - Accent1 9 3" xfId="1537" xr:uid="{00000000-0005-0000-0000-0000D70E0000}"/>
    <cellStyle name="20% - Accent1 9 3 2" xfId="4223" xr:uid="{00000000-0005-0000-0000-0000D80E0000}"/>
    <cellStyle name="20% - Accent1 9 3 2 2" xfId="9520" xr:uid="{00000000-0005-0000-0000-0000D90E0000}"/>
    <cellStyle name="20% - Accent1 9 3 2 2 2" xfId="35521" xr:uid="{00000000-0005-0000-0000-0000DA0E0000}"/>
    <cellStyle name="20% - Accent1 9 3 2 3" xfId="17315" xr:uid="{00000000-0005-0000-0000-0000DB0E0000}"/>
    <cellStyle name="20% - Accent1 9 3 2 3 2" xfId="43309" xr:uid="{00000000-0005-0000-0000-0000DC0E0000}"/>
    <cellStyle name="20% - Accent1 9 3 2 4" xfId="25066" xr:uid="{00000000-0005-0000-0000-0000DD0E0000}"/>
    <cellStyle name="20% - Accent1 9 3 2 4 2" xfId="51055" xr:uid="{00000000-0005-0000-0000-0000DE0E0000}"/>
    <cellStyle name="20% - Accent1 9 3 2 5" xfId="30220" xr:uid="{00000000-0005-0000-0000-0000DF0E0000}"/>
    <cellStyle name="20% - Accent1 9 3 3" xfId="12180" xr:uid="{00000000-0005-0000-0000-0000E00E0000}"/>
    <cellStyle name="20% - Accent1 9 3 3 2" xfId="19975" xr:uid="{00000000-0005-0000-0000-0000E10E0000}"/>
    <cellStyle name="20% - Accent1 9 3 3 2 2" xfId="45969" xr:uid="{00000000-0005-0000-0000-0000E20E0000}"/>
    <cellStyle name="20% - Accent1 9 3 3 3" xfId="38181" xr:uid="{00000000-0005-0000-0000-0000E30E0000}"/>
    <cellStyle name="20% - Accent1 9 3 4" xfId="6842" xr:uid="{00000000-0005-0000-0000-0000E40E0000}"/>
    <cellStyle name="20% - Accent1 9 3 4 2" xfId="32832" xr:uid="{00000000-0005-0000-0000-0000E50E0000}"/>
    <cellStyle name="20% - Accent1 9 3 5" xfId="14626" xr:uid="{00000000-0005-0000-0000-0000E60E0000}"/>
    <cellStyle name="20% - Accent1 9 3 5 2" xfId="40620" xr:uid="{00000000-0005-0000-0000-0000E70E0000}"/>
    <cellStyle name="20% - Accent1 9 3 6" xfId="22377" xr:uid="{00000000-0005-0000-0000-0000E80E0000}"/>
    <cellStyle name="20% - Accent1 9 3 6 2" xfId="48366" xr:uid="{00000000-0005-0000-0000-0000E90E0000}"/>
    <cellStyle name="20% - Accent1 9 3 7" xfId="27531" xr:uid="{00000000-0005-0000-0000-0000EA0E0000}"/>
    <cellStyle name="20% - Accent1 9 4" xfId="2093" xr:uid="{00000000-0005-0000-0000-0000EB0E0000}"/>
    <cellStyle name="20% - Accent1 9 4 2" xfId="4779" xr:uid="{00000000-0005-0000-0000-0000EC0E0000}"/>
    <cellStyle name="20% - Accent1 9 4 2 2" xfId="10076" xr:uid="{00000000-0005-0000-0000-0000ED0E0000}"/>
    <cellStyle name="20% - Accent1 9 4 2 2 2" xfId="36077" xr:uid="{00000000-0005-0000-0000-0000EE0E0000}"/>
    <cellStyle name="20% - Accent1 9 4 2 3" xfId="17871" xr:uid="{00000000-0005-0000-0000-0000EF0E0000}"/>
    <cellStyle name="20% - Accent1 9 4 2 3 2" xfId="43865" xr:uid="{00000000-0005-0000-0000-0000F00E0000}"/>
    <cellStyle name="20% - Accent1 9 4 2 4" xfId="25622" xr:uid="{00000000-0005-0000-0000-0000F10E0000}"/>
    <cellStyle name="20% - Accent1 9 4 2 4 2" xfId="51611" xr:uid="{00000000-0005-0000-0000-0000F20E0000}"/>
    <cellStyle name="20% - Accent1 9 4 2 5" xfId="30776" xr:uid="{00000000-0005-0000-0000-0000F30E0000}"/>
    <cellStyle name="20% - Accent1 9 4 3" xfId="12699" xr:uid="{00000000-0005-0000-0000-0000F40E0000}"/>
    <cellStyle name="20% - Accent1 9 4 3 2" xfId="20494" xr:uid="{00000000-0005-0000-0000-0000F50E0000}"/>
    <cellStyle name="20% - Accent1 9 4 3 2 2" xfId="46488" xr:uid="{00000000-0005-0000-0000-0000F60E0000}"/>
    <cellStyle name="20% - Accent1 9 4 3 3" xfId="38700" xr:uid="{00000000-0005-0000-0000-0000F70E0000}"/>
    <cellStyle name="20% - Accent1 9 4 4" xfId="7394" xr:uid="{00000000-0005-0000-0000-0000F80E0000}"/>
    <cellStyle name="20% - Accent1 9 4 4 2" xfId="33388" xr:uid="{00000000-0005-0000-0000-0000F90E0000}"/>
    <cellStyle name="20% - Accent1 9 4 5" xfId="15182" xr:uid="{00000000-0005-0000-0000-0000FA0E0000}"/>
    <cellStyle name="20% - Accent1 9 4 5 2" xfId="41176" xr:uid="{00000000-0005-0000-0000-0000FB0E0000}"/>
    <cellStyle name="20% - Accent1 9 4 6" xfId="22933" xr:uid="{00000000-0005-0000-0000-0000FC0E0000}"/>
    <cellStyle name="20% - Accent1 9 4 6 2" xfId="48922" xr:uid="{00000000-0005-0000-0000-0000FD0E0000}"/>
    <cellStyle name="20% - Accent1 9 4 7" xfId="28087" xr:uid="{00000000-0005-0000-0000-0000FE0E0000}"/>
    <cellStyle name="20% - Accent1 9 5" xfId="2649" xr:uid="{00000000-0005-0000-0000-0000FF0E0000}"/>
    <cellStyle name="20% - Accent1 9 5 2" xfId="5335" xr:uid="{00000000-0005-0000-0000-0000000F0000}"/>
    <cellStyle name="20% - Accent1 9 5 2 2" xfId="10632" xr:uid="{00000000-0005-0000-0000-0000010F0000}"/>
    <cellStyle name="20% - Accent1 9 5 2 2 2" xfId="36633" xr:uid="{00000000-0005-0000-0000-0000020F0000}"/>
    <cellStyle name="20% - Accent1 9 5 2 3" xfId="18427" xr:uid="{00000000-0005-0000-0000-0000030F0000}"/>
    <cellStyle name="20% - Accent1 9 5 2 3 2" xfId="44421" xr:uid="{00000000-0005-0000-0000-0000040F0000}"/>
    <cellStyle name="20% - Accent1 9 5 2 4" xfId="26178" xr:uid="{00000000-0005-0000-0000-0000050F0000}"/>
    <cellStyle name="20% - Accent1 9 5 2 4 2" xfId="52167" xr:uid="{00000000-0005-0000-0000-0000060F0000}"/>
    <cellStyle name="20% - Accent1 9 5 2 5" xfId="31332" xr:uid="{00000000-0005-0000-0000-0000070F0000}"/>
    <cellStyle name="20% - Accent1 9 5 3" xfId="13236" xr:uid="{00000000-0005-0000-0000-0000080F0000}"/>
    <cellStyle name="20% - Accent1 9 5 3 2" xfId="21031" xr:uid="{00000000-0005-0000-0000-0000090F0000}"/>
    <cellStyle name="20% - Accent1 9 5 3 2 2" xfId="47025" xr:uid="{00000000-0005-0000-0000-00000A0F0000}"/>
    <cellStyle name="20% - Accent1 9 5 3 3" xfId="39237" xr:uid="{00000000-0005-0000-0000-00000B0F0000}"/>
    <cellStyle name="20% - Accent1 9 5 4" xfId="7948" xr:uid="{00000000-0005-0000-0000-00000C0F0000}"/>
    <cellStyle name="20% - Accent1 9 5 4 2" xfId="33944" xr:uid="{00000000-0005-0000-0000-00000D0F0000}"/>
    <cellStyle name="20% - Accent1 9 5 5" xfId="15738" xr:uid="{00000000-0005-0000-0000-00000E0F0000}"/>
    <cellStyle name="20% - Accent1 9 5 5 2" xfId="41732" xr:uid="{00000000-0005-0000-0000-00000F0F0000}"/>
    <cellStyle name="20% - Accent1 9 5 6" xfId="23489" xr:uid="{00000000-0005-0000-0000-0000100F0000}"/>
    <cellStyle name="20% - Accent1 9 5 6 2" xfId="49478" xr:uid="{00000000-0005-0000-0000-0000110F0000}"/>
    <cellStyle name="20% - Accent1 9 5 7" xfId="28643" xr:uid="{00000000-0005-0000-0000-0000120F0000}"/>
    <cellStyle name="20% - Accent1 9 6" xfId="3667" xr:uid="{00000000-0005-0000-0000-0000130F0000}"/>
    <cellStyle name="20% - Accent1 9 6 2" xfId="8965" xr:uid="{00000000-0005-0000-0000-0000140F0000}"/>
    <cellStyle name="20% - Accent1 9 6 2 2" xfId="34965" xr:uid="{00000000-0005-0000-0000-0000150F0000}"/>
    <cellStyle name="20% - Accent1 9 6 3" xfId="16759" xr:uid="{00000000-0005-0000-0000-0000160F0000}"/>
    <cellStyle name="20% - Accent1 9 6 3 2" xfId="42753" xr:uid="{00000000-0005-0000-0000-0000170F0000}"/>
    <cellStyle name="20% - Accent1 9 6 4" xfId="24510" xr:uid="{00000000-0005-0000-0000-0000180F0000}"/>
    <cellStyle name="20% - Accent1 9 6 4 2" xfId="50499" xr:uid="{00000000-0005-0000-0000-0000190F0000}"/>
    <cellStyle name="20% - Accent1 9 6 5" xfId="29664" xr:uid="{00000000-0005-0000-0000-00001A0F0000}"/>
    <cellStyle name="20% - Accent1 9 7" xfId="11159" xr:uid="{00000000-0005-0000-0000-00001B0F0000}"/>
    <cellStyle name="20% - Accent1 9 7 2" xfId="18954" xr:uid="{00000000-0005-0000-0000-00001C0F0000}"/>
    <cellStyle name="20% - Accent1 9 7 2 2" xfId="44948" xr:uid="{00000000-0005-0000-0000-00001D0F0000}"/>
    <cellStyle name="20% - Accent1 9 7 3" xfId="37160" xr:uid="{00000000-0005-0000-0000-00001E0F0000}"/>
    <cellStyle name="20% - Accent1 9 8" xfId="11659" xr:uid="{00000000-0005-0000-0000-00001F0F0000}"/>
    <cellStyle name="20% - Accent1 9 8 2" xfId="19454" xr:uid="{00000000-0005-0000-0000-0000200F0000}"/>
    <cellStyle name="20% - Accent1 9 8 2 2" xfId="45448" xr:uid="{00000000-0005-0000-0000-0000210F0000}"/>
    <cellStyle name="20% - Accent1 9 8 3" xfId="37660" xr:uid="{00000000-0005-0000-0000-0000220F0000}"/>
    <cellStyle name="20% - Accent1 9 9" xfId="6289" xr:uid="{00000000-0005-0000-0000-0000230F0000}"/>
    <cellStyle name="20% - Accent1 9 9 2" xfId="32276" xr:uid="{00000000-0005-0000-0000-0000240F0000}"/>
    <cellStyle name="20% - Accent2" xfId="27" builtinId="34" customBuiltin="1"/>
    <cellStyle name="20% - Accent2 10" xfId="992" xr:uid="{00000000-0005-0000-0000-0000260F0000}"/>
    <cellStyle name="20% - Accent2 10 10" xfId="14084" xr:uid="{00000000-0005-0000-0000-0000270F0000}"/>
    <cellStyle name="20% - Accent2 10 10 2" xfId="40078" xr:uid="{00000000-0005-0000-0000-0000280F0000}"/>
    <cellStyle name="20% - Accent2 10 11" xfId="21835" xr:uid="{00000000-0005-0000-0000-0000290F0000}"/>
    <cellStyle name="20% - Accent2 10 11 2" xfId="47824" xr:uid="{00000000-0005-0000-0000-00002A0F0000}"/>
    <cellStyle name="20% - Accent2 10 12" xfId="26989" xr:uid="{00000000-0005-0000-0000-00002B0F0000}"/>
    <cellStyle name="20% - Accent2 10 2" xfId="1270" xr:uid="{00000000-0005-0000-0000-00002C0F0000}"/>
    <cellStyle name="20% - Accent2 10 2 10" xfId="22112" xr:uid="{00000000-0005-0000-0000-00002D0F0000}"/>
    <cellStyle name="20% - Accent2 10 2 10 2" xfId="48101" xr:uid="{00000000-0005-0000-0000-00002E0F0000}"/>
    <cellStyle name="20% - Accent2 10 2 11" xfId="27266" xr:uid="{00000000-0005-0000-0000-00002F0F0000}"/>
    <cellStyle name="20% - Accent2 10 2 2" xfId="1828" xr:uid="{00000000-0005-0000-0000-0000300F0000}"/>
    <cellStyle name="20% - Accent2 10 2 2 2" xfId="4514" xr:uid="{00000000-0005-0000-0000-0000310F0000}"/>
    <cellStyle name="20% - Accent2 10 2 2 2 2" xfId="9811" xr:uid="{00000000-0005-0000-0000-0000320F0000}"/>
    <cellStyle name="20% - Accent2 10 2 2 2 2 2" xfId="35812" xr:uid="{00000000-0005-0000-0000-0000330F0000}"/>
    <cellStyle name="20% - Accent2 10 2 2 2 3" xfId="17606" xr:uid="{00000000-0005-0000-0000-0000340F0000}"/>
    <cellStyle name="20% - Accent2 10 2 2 2 3 2" xfId="43600" xr:uid="{00000000-0005-0000-0000-0000350F0000}"/>
    <cellStyle name="20% - Accent2 10 2 2 2 4" xfId="25357" xr:uid="{00000000-0005-0000-0000-0000360F0000}"/>
    <cellStyle name="20% - Accent2 10 2 2 2 4 2" xfId="51346" xr:uid="{00000000-0005-0000-0000-0000370F0000}"/>
    <cellStyle name="20% - Accent2 10 2 2 2 5" xfId="30511" xr:uid="{00000000-0005-0000-0000-0000380F0000}"/>
    <cellStyle name="20% - Accent2 10 2 2 3" xfId="12453" xr:uid="{00000000-0005-0000-0000-0000390F0000}"/>
    <cellStyle name="20% - Accent2 10 2 2 3 2" xfId="20248" xr:uid="{00000000-0005-0000-0000-00003A0F0000}"/>
    <cellStyle name="20% - Accent2 10 2 2 3 2 2" xfId="46242" xr:uid="{00000000-0005-0000-0000-00003B0F0000}"/>
    <cellStyle name="20% - Accent2 10 2 2 3 3" xfId="38454" xr:uid="{00000000-0005-0000-0000-00003C0F0000}"/>
    <cellStyle name="20% - Accent2 10 2 2 4" xfId="7131" xr:uid="{00000000-0005-0000-0000-00003D0F0000}"/>
    <cellStyle name="20% - Accent2 10 2 2 4 2" xfId="33123" xr:uid="{00000000-0005-0000-0000-00003E0F0000}"/>
    <cellStyle name="20% - Accent2 10 2 2 5" xfId="14917" xr:uid="{00000000-0005-0000-0000-00003F0F0000}"/>
    <cellStyle name="20% - Accent2 10 2 2 5 2" xfId="40911" xr:uid="{00000000-0005-0000-0000-0000400F0000}"/>
    <cellStyle name="20% - Accent2 10 2 2 6" xfId="22668" xr:uid="{00000000-0005-0000-0000-0000410F0000}"/>
    <cellStyle name="20% - Accent2 10 2 2 6 2" xfId="48657" xr:uid="{00000000-0005-0000-0000-0000420F0000}"/>
    <cellStyle name="20% - Accent2 10 2 2 7" xfId="27822" xr:uid="{00000000-0005-0000-0000-0000430F0000}"/>
    <cellStyle name="20% - Accent2 10 2 3" xfId="2384" xr:uid="{00000000-0005-0000-0000-0000440F0000}"/>
    <cellStyle name="20% - Accent2 10 2 3 2" xfId="5070" xr:uid="{00000000-0005-0000-0000-0000450F0000}"/>
    <cellStyle name="20% - Accent2 10 2 3 2 2" xfId="10367" xr:uid="{00000000-0005-0000-0000-0000460F0000}"/>
    <cellStyle name="20% - Accent2 10 2 3 2 2 2" xfId="36368" xr:uid="{00000000-0005-0000-0000-0000470F0000}"/>
    <cellStyle name="20% - Accent2 10 2 3 2 3" xfId="18162" xr:uid="{00000000-0005-0000-0000-0000480F0000}"/>
    <cellStyle name="20% - Accent2 10 2 3 2 3 2" xfId="44156" xr:uid="{00000000-0005-0000-0000-0000490F0000}"/>
    <cellStyle name="20% - Accent2 10 2 3 2 4" xfId="25913" xr:uid="{00000000-0005-0000-0000-00004A0F0000}"/>
    <cellStyle name="20% - Accent2 10 2 3 2 4 2" xfId="51902" xr:uid="{00000000-0005-0000-0000-00004B0F0000}"/>
    <cellStyle name="20% - Accent2 10 2 3 2 5" xfId="31067" xr:uid="{00000000-0005-0000-0000-00004C0F0000}"/>
    <cellStyle name="20% - Accent2 10 2 3 3" xfId="12988" xr:uid="{00000000-0005-0000-0000-00004D0F0000}"/>
    <cellStyle name="20% - Accent2 10 2 3 3 2" xfId="20783" xr:uid="{00000000-0005-0000-0000-00004E0F0000}"/>
    <cellStyle name="20% - Accent2 10 2 3 3 2 2" xfId="46777" xr:uid="{00000000-0005-0000-0000-00004F0F0000}"/>
    <cellStyle name="20% - Accent2 10 2 3 3 3" xfId="38989" xr:uid="{00000000-0005-0000-0000-0000500F0000}"/>
    <cellStyle name="20% - Accent2 10 2 3 4" xfId="7683" xr:uid="{00000000-0005-0000-0000-0000510F0000}"/>
    <cellStyle name="20% - Accent2 10 2 3 4 2" xfId="33679" xr:uid="{00000000-0005-0000-0000-0000520F0000}"/>
    <cellStyle name="20% - Accent2 10 2 3 5" xfId="15473" xr:uid="{00000000-0005-0000-0000-0000530F0000}"/>
    <cellStyle name="20% - Accent2 10 2 3 5 2" xfId="41467" xr:uid="{00000000-0005-0000-0000-0000540F0000}"/>
    <cellStyle name="20% - Accent2 10 2 3 6" xfId="23224" xr:uid="{00000000-0005-0000-0000-0000550F0000}"/>
    <cellStyle name="20% - Accent2 10 2 3 6 2" xfId="49213" xr:uid="{00000000-0005-0000-0000-0000560F0000}"/>
    <cellStyle name="20% - Accent2 10 2 3 7" xfId="28378" xr:uid="{00000000-0005-0000-0000-0000570F0000}"/>
    <cellStyle name="20% - Accent2 10 2 4" xfId="2940" xr:uid="{00000000-0005-0000-0000-0000580F0000}"/>
    <cellStyle name="20% - Accent2 10 2 4 2" xfId="5626" xr:uid="{00000000-0005-0000-0000-0000590F0000}"/>
    <cellStyle name="20% - Accent2 10 2 4 2 2" xfId="10923" xr:uid="{00000000-0005-0000-0000-00005A0F0000}"/>
    <cellStyle name="20% - Accent2 10 2 4 2 2 2" xfId="36924" xr:uid="{00000000-0005-0000-0000-00005B0F0000}"/>
    <cellStyle name="20% - Accent2 10 2 4 2 3" xfId="18718" xr:uid="{00000000-0005-0000-0000-00005C0F0000}"/>
    <cellStyle name="20% - Accent2 10 2 4 2 3 2" xfId="44712" xr:uid="{00000000-0005-0000-0000-00005D0F0000}"/>
    <cellStyle name="20% - Accent2 10 2 4 2 4" xfId="26469" xr:uid="{00000000-0005-0000-0000-00005E0F0000}"/>
    <cellStyle name="20% - Accent2 10 2 4 2 4 2" xfId="52458" xr:uid="{00000000-0005-0000-0000-00005F0F0000}"/>
    <cellStyle name="20% - Accent2 10 2 4 2 5" xfId="31623" xr:uid="{00000000-0005-0000-0000-0000600F0000}"/>
    <cellStyle name="20% - Accent2 10 2 4 3" xfId="13527" xr:uid="{00000000-0005-0000-0000-0000610F0000}"/>
    <cellStyle name="20% - Accent2 10 2 4 3 2" xfId="21322" xr:uid="{00000000-0005-0000-0000-0000620F0000}"/>
    <cellStyle name="20% - Accent2 10 2 4 3 2 2" xfId="47316" xr:uid="{00000000-0005-0000-0000-0000630F0000}"/>
    <cellStyle name="20% - Accent2 10 2 4 3 3" xfId="39528" xr:uid="{00000000-0005-0000-0000-0000640F0000}"/>
    <cellStyle name="20% - Accent2 10 2 4 4" xfId="8239" xr:uid="{00000000-0005-0000-0000-0000650F0000}"/>
    <cellStyle name="20% - Accent2 10 2 4 4 2" xfId="34235" xr:uid="{00000000-0005-0000-0000-0000660F0000}"/>
    <cellStyle name="20% - Accent2 10 2 4 5" xfId="16029" xr:uid="{00000000-0005-0000-0000-0000670F0000}"/>
    <cellStyle name="20% - Accent2 10 2 4 5 2" xfId="42023" xr:uid="{00000000-0005-0000-0000-0000680F0000}"/>
    <cellStyle name="20% - Accent2 10 2 4 6" xfId="23780" xr:uid="{00000000-0005-0000-0000-0000690F0000}"/>
    <cellStyle name="20% - Accent2 10 2 4 6 2" xfId="49769" xr:uid="{00000000-0005-0000-0000-00006A0F0000}"/>
    <cellStyle name="20% - Accent2 10 2 4 7" xfId="28934" xr:uid="{00000000-0005-0000-0000-00006B0F0000}"/>
    <cellStyle name="20% - Accent2 10 2 5" xfId="3958" xr:uid="{00000000-0005-0000-0000-00006C0F0000}"/>
    <cellStyle name="20% - Accent2 10 2 5 2" xfId="9256" xr:uid="{00000000-0005-0000-0000-00006D0F0000}"/>
    <cellStyle name="20% - Accent2 10 2 5 2 2" xfId="35256" xr:uid="{00000000-0005-0000-0000-00006E0F0000}"/>
    <cellStyle name="20% - Accent2 10 2 5 3" xfId="17050" xr:uid="{00000000-0005-0000-0000-00006F0F0000}"/>
    <cellStyle name="20% - Accent2 10 2 5 3 2" xfId="43044" xr:uid="{00000000-0005-0000-0000-0000700F0000}"/>
    <cellStyle name="20% - Accent2 10 2 5 4" xfId="24801" xr:uid="{00000000-0005-0000-0000-0000710F0000}"/>
    <cellStyle name="20% - Accent2 10 2 5 4 2" xfId="50790" xr:uid="{00000000-0005-0000-0000-0000720F0000}"/>
    <cellStyle name="20% - Accent2 10 2 5 5" xfId="29955" xr:uid="{00000000-0005-0000-0000-0000730F0000}"/>
    <cellStyle name="20% - Accent2 10 2 6" xfId="11428" xr:uid="{00000000-0005-0000-0000-0000740F0000}"/>
    <cellStyle name="20% - Accent2 10 2 6 2" xfId="19223" xr:uid="{00000000-0005-0000-0000-0000750F0000}"/>
    <cellStyle name="20% - Accent2 10 2 6 2 2" xfId="45217" xr:uid="{00000000-0005-0000-0000-0000760F0000}"/>
    <cellStyle name="20% - Accent2 10 2 6 3" xfId="37429" xr:uid="{00000000-0005-0000-0000-0000770F0000}"/>
    <cellStyle name="20% - Accent2 10 2 7" xfId="11934" xr:uid="{00000000-0005-0000-0000-0000780F0000}"/>
    <cellStyle name="20% - Accent2 10 2 7 2" xfId="19729" xr:uid="{00000000-0005-0000-0000-0000790F0000}"/>
    <cellStyle name="20% - Accent2 10 2 7 2 2" xfId="45723" xr:uid="{00000000-0005-0000-0000-00007A0F0000}"/>
    <cellStyle name="20% - Accent2 10 2 7 3" xfId="37935" xr:uid="{00000000-0005-0000-0000-00007B0F0000}"/>
    <cellStyle name="20% - Accent2 10 2 8" xfId="6580" xr:uid="{00000000-0005-0000-0000-00007C0F0000}"/>
    <cellStyle name="20% - Accent2 10 2 8 2" xfId="32567" xr:uid="{00000000-0005-0000-0000-00007D0F0000}"/>
    <cellStyle name="20% - Accent2 10 2 9" xfId="14361" xr:uid="{00000000-0005-0000-0000-00007E0F0000}"/>
    <cellStyle name="20% - Accent2 10 2 9 2" xfId="40355" xr:uid="{00000000-0005-0000-0000-00007F0F0000}"/>
    <cellStyle name="20% - Accent2 10 3" xfId="1551" xr:uid="{00000000-0005-0000-0000-0000800F0000}"/>
    <cellStyle name="20% - Accent2 10 3 2" xfId="4237" xr:uid="{00000000-0005-0000-0000-0000810F0000}"/>
    <cellStyle name="20% - Accent2 10 3 2 2" xfId="9534" xr:uid="{00000000-0005-0000-0000-0000820F0000}"/>
    <cellStyle name="20% - Accent2 10 3 2 2 2" xfId="35535" xr:uid="{00000000-0005-0000-0000-0000830F0000}"/>
    <cellStyle name="20% - Accent2 10 3 2 3" xfId="17329" xr:uid="{00000000-0005-0000-0000-0000840F0000}"/>
    <cellStyle name="20% - Accent2 10 3 2 3 2" xfId="43323" xr:uid="{00000000-0005-0000-0000-0000850F0000}"/>
    <cellStyle name="20% - Accent2 10 3 2 4" xfId="25080" xr:uid="{00000000-0005-0000-0000-0000860F0000}"/>
    <cellStyle name="20% - Accent2 10 3 2 4 2" xfId="51069" xr:uid="{00000000-0005-0000-0000-0000870F0000}"/>
    <cellStyle name="20% - Accent2 10 3 2 5" xfId="30234" xr:uid="{00000000-0005-0000-0000-0000880F0000}"/>
    <cellStyle name="20% - Accent2 10 3 3" xfId="12194" xr:uid="{00000000-0005-0000-0000-0000890F0000}"/>
    <cellStyle name="20% - Accent2 10 3 3 2" xfId="19989" xr:uid="{00000000-0005-0000-0000-00008A0F0000}"/>
    <cellStyle name="20% - Accent2 10 3 3 2 2" xfId="45983" xr:uid="{00000000-0005-0000-0000-00008B0F0000}"/>
    <cellStyle name="20% - Accent2 10 3 3 3" xfId="38195" xr:uid="{00000000-0005-0000-0000-00008C0F0000}"/>
    <cellStyle name="20% - Accent2 10 3 4" xfId="6856" xr:uid="{00000000-0005-0000-0000-00008D0F0000}"/>
    <cellStyle name="20% - Accent2 10 3 4 2" xfId="32846" xr:uid="{00000000-0005-0000-0000-00008E0F0000}"/>
    <cellStyle name="20% - Accent2 10 3 5" xfId="14640" xr:uid="{00000000-0005-0000-0000-00008F0F0000}"/>
    <cellStyle name="20% - Accent2 10 3 5 2" xfId="40634" xr:uid="{00000000-0005-0000-0000-0000900F0000}"/>
    <cellStyle name="20% - Accent2 10 3 6" xfId="22391" xr:uid="{00000000-0005-0000-0000-0000910F0000}"/>
    <cellStyle name="20% - Accent2 10 3 6 2" xfId="48380" xr:uid="{00000000-0005-0000-0000-0000920F0000}"/>
    <cellStyle name="20% - Accent2 10 3 7" xfId="27545" xr:uid="{00000000-0005-0000-0000-0000930F0000}"/>
    <cellStyle name="20% - Accent2 10 4" xfId="2107" xr:uid="{00000000-0005-0000-0000-0000940F0000}"/>
    <cellStyle name="20% - Accent2 10 4 2" xfId="4793" xr:uid="{00000000-0005-0000-0000-0000950F0000}"/>
    <cellStyle name="20% - Accent2 10 4 2 2" xfId="10090" xr:uid="{00000000-0005-0000-0000-0000960F0000}"/>
    <cellStyle name="20% - Accent2 10 4 2 2 2" xfId="36091" xr:uid="{00000000-0005-0000-0000-0000970F0000}"/>
    <cellStyle name="20% - Accent2 10 4 2 3" xfId="17885" xr:uid="{00000000-0005-0000-0000-0000980F0000}"/>
    <cellStyle name="20% - Accent2 10 4 2 3 2" xfId="43879" xr:uid="{00000000-0005-0000-0000-0000990F0000}"/>
    <cellStyle name="20% - Accent2 10 4 2 4" xfId="25636" xr:uid="{00000000-0005-0000-0000-00009A0F0000}"/>
    <cellStyle name="20% - Accent2 10 4 2 4 2" xfId="51625" xr:uid="{00000000-0005-0000-0000-00009B0F0000}"/>
    <cellStyle name="20% - Accent2 10 4 2 5" xfId="30790" xr:uid="{00000000-0005-0000-0000-00009C0F0000}"/>
    <cellStyle name="20% - Accent2 10 4 3" xfId="12713" xr:uid="{00000000-0005-0000-0000-00009D0F0000}"/>
    <cellStyle name="20% - Accent2 10 4 3 2" xfId="20508" xr:uid="{00000000-0005-0000-0000-00009E0F0000}"/>
    <cellStyle name="20% - Accent2 10 4 3 2 2" xfId="46502" xr:uid="{00000000-0005-0000-0000-00009F0F0000}"/>
    <cellStyle name="20% - Accent2 10 4 3 3" xfId="38714" xr:uid="{00000000-0005-0000-0000-0000A00F0000}"/>
    <cellStyle name="20% - Accent2 10 4 4" xfId="7408" xr:uid="{00000000-0005-0000-0000-0000A10F0000}"/>
    <cellStyle name="20% - Accent2 10 4 4 2" xfId="33402" xr:uid="{00000000-0005-0000-0000-0000A20F0000}"/>
    <cellStyle name="20% - Accent2 10 4 5" xfId="15196" xr:uid="{00000000-0005-0000-0000-0000A30F0000}"/>
    <cellStyle name="20% - Accent2 10 4 5 2" xfId="41190" xr:uid="{00000000-0005-0000-0000-0000A40F0000}"/>
    <cellStyle name="20% - Accent2 10 4 6" xfId="22947" xr:uid="{00000000-0005-0000-0000-0000A50F0000}"/>
    <cellStyle name="20% - Accent2 10 4 6 2" xfId="48936" xr:uid="{00000000-0005-0000-0000-0000A60F0000}"/>
    <cellStyle name="20% - Accent2 10 4 7" xfId="28101" xr:uid="{00000000-0005-0000-0000-0000A70F0000}"/>
    <cellStyle name="20% - Accent2 10 5" xfId="2663" xr:uid="{00000000-0005-0000-0000-0000A80F0000}"/>
    <cellStyle name="20% - Accent2 10 5 2" xfId="5349" xr:uid="{00000000-0005-0000-0000-0000A90F0000}"/>
    <cellStyle name="20% - Accent2 10 5 2 2" xfId="10646" xr:uid="{00000000-0005-0000-0000-0000AA0F0000}"/>
    <cellStyle name="20% - Accent2 10 5 2 2 2" xfId="36647" xr:uid="{00000000-0005-0000-0000-0000AB0F0000}"/>
    <cellStyle name="20% - Accent2 10 5 2 3" xfId="18441" xr:uid="{00000000-0005-0000-0000-0000AC0F0000}"/>
    <cellStyle name="20% - Accent2 10 5 2 3 2" xfId="44435" xr:uid="{00000000-0005-0000-0000-0000AD0F0000}"/>
    <cellStyle name="20% - Accent2 10 5 2 4" xfId="26192" xr:uid="{00000000-0005-0000-0000-0000AE0F0000}"/>
    <cellStyle name="20% - Accent2 10 5 2 4 2" xfId="52181" xr:uid="{00000000-0005-0000-0000-0000AF0F0000}"/>
    <cellStyle name="20% - Accent2 10 5 2 5" xfId="31346" xr:uid="{00000000-0005-0000-0000-0000B00F0000}"/>
    <cellStyle name="20% - Accent2 10 5 3" xfId="13250" xr:uid="{00000000-0005-0000-0000-0000B10F0000}"/>
    <cellStyle name="20% - Accent2 10 5 3 2" xfId="21045" xr:uid="{00000000-0005-0000-0000-0000B20F0000}"/>
    <cellStyle name="20% - Accent2 10 5 3 2 2" xfId="47039" xr:uid="{00000000-0005-0000-0000-0000B30F0000}"/>
    <cellStyle name="20% - Accent2 10 5 3 3" xfId="39251" xr:uid="{00000000-0005-0000-0000-0000B40F0000}"/>
    <cellStyle name="20% - Accent2 10 5 4" xfId="7962" xr:uid="{00000000-0005-0000-0000-0000B50F0000}"/>
    <cellStyle name="20% - Accent2 10 5 4 2" xfId="33958" xr:uid="{00000000-0005-0000-0000-0000B60F0000}"/>
    <cellStyle name="20% - Accent2 10 5 5" xfId="15752" xr:uid="{00000000-0005-0000-0000-0000B70F0000}"/>
    <cellStyle name="20% - Accent2 10 5 5 2" xfId="41746" xr:uid="{00000000-0005-0000-0000-0000B80F0000}"/>
    <cellStyle name="20% - Accent2 10 5 6" xfId="23503" xr:uid="{00000000-0005-0000-0000-0000B90F0000}"/>
    <cellStyle name="20% - Accent2 10 5 6 2" xfId="49492" xr:uid="{00000000-0005-0000-0000-0000BA0F0000}"/>
    <cellStyle name="20% - Accent2 10 5 7" xfId="28657" xr:uid="{00000000-0005-0000-0000-0000BB0F0000}"/>
    <cellStyle name="20% - Accent2 10 6" xfId="3681" xr:uid="{00000000-0005-0000-0000-0000BC0F0000}"/>
    <cellStyle name="20% - Accent2 10 6 2" xfId="8979" xr:uid="{00000000-0005-0000-0000-0000BD0F0000}"/>
    <cellStyle name="20% - Accent2 10 6 2 2" xfId="34979" xr:uid="{00000000-0005-0000-0000-0000BE0F0000}"/>
    <cellStyle name="20% - Accent2 10 6 3" xfId="16773" xr:uid="{00000000-0005-0000-0000-0000BF0F0000}"/>
    <cellStyle name="20% - Accent2 10 6 3 2" xfId="42767" xr:uid="{00000000-0005-0000-0000-0000C00F0000}"/>
    <cellStyle name="20% - Accent2 10 6 4" xfId="24524" xr:uid="{00000000-0005-0000-0000-0000C10F0000}"/>
    <cellStyle name="20% - Accent2 10 6 4 2" xfId="50513" xr:uid="{00000000-0005-0000-0000-0000C20F0000}"/>
    <cellStyle name="20% - Accent2 10 6 5" xfId="29678" xr:uid="{00000000-0005-0000-0000-0000C30F0000}"/>
    <cellStyle name="20% - Accent2 10 7" xfId="11173" xr:uid="{00000000-0005-0000-0000-0000C40F0000}"/>
    <cellStyle name="20% - Accent2 10 7 2" xfId="18968" xr:uid="{00000000-0005-0000-0000-0000C50F0000}"/>
    <cellStyle name="20% - Accent2 10 7 2 2" xfId="44962" xr:uid="{00000000-0005-0000-0000-0000C60F0000}"/>
    <cellStyle name="20% - Accent2 10 7 3" xfId="37174" xr:uid="{00000000-0005-0000-0000-0000C70F0000}"/>
    <cellStyle name="20% - Accent2 10 8" xfId="11673" xr:uid="{00000000-0005-0000-0000-0000C80F0000}"/>
    <cellStyle name="20% - Accent2 10 8 2" xfId="19468" xr:uid="{00000000-0005-0000-0000-0000C90F0000}"/>
    <cellStyle name="20% - Accent2 10 8 2 2" xfId="45462" xr:uid="{00000000-0005-0000-0000-0000CA0F0000}"/>
    <cellStyle name="20% - Accent2 10 8 3" xfId="37674" xr:uid="{00000000-0005-0000-0000-0000CB0F0000}"/>
    <cellStyle name="20% - Accent2 10 9" xfId="6303" xr:uid="{00000000-0005-0000-0000-0000CC0F0000}"/>
    <cellStyle name="20% - Accent2 10 9 2" xfId="32290" xr:uid="{00000000-0005-0000-0000-0000CD0F0000}"/>
    <cellStyle name="20% - Accent2 11" xfId="1005" xr:uid="{00000000-0005-0000-0000-0000CE0F0000}"/>
    <cellStyle name="20% - Accent2 11 10" xfId="14097" xr:uid="{00000000-0005-0000-0000-0000CF0F0000}"/>
    <cellStyle name="20% - Accent2 11 10 2" xfId="40091" xr:uid="{00000000-0005-0000-0000-0000D00F0000}"/>
    <cellStyle name="20% - Accent2 11 11" xfId="21848" xr:uid="{00000000-0005-0000-0000-0000D10F0000}"/>
    <cellStyle name="20% - Accent2 11 11 2" xfId="47837" xr:uid="{00000000-0005-0000-0000-0000D20F0000}"/>
    <cellStyle name="20% - Accent2 11 12" xfId="27002" xr:uid="{00000000-0005-0000-0000-0000D30F0000}"/>
    <cellStyle name="20% - Accent2 11 2" xfId="1283" xr:uid="{00000000-0005-0000-0000-0000D40F0000}"/>
    <cellStyle name="20% - Accent2 11 2 10" xfId="22125" xr:uid="{00000000-0005-0000-0000-0000D50F0000}"/>
    <cellStyle name="20% - Accent2 11 2 10 2" xfId="48114" xr:uid="{00000000-0005-0000-0000-0000D60F0000}"/>
    <cellStyle name="20% - Accent2 11 2 11" xfId="27279" xr:uid="{00000000-0005-0000-0000-0000D70F0000}"/>
    <cellStyle name="20% - Accent2 11 2 2" xfId="1841" xr:uid="{00000000-0005-0000-0000-0000D80F0000}"/>
    <cellStyle name="20% - Accent2 11 2 2 2" xfId="4527" xr:uid="{00000000-0005-0000-0000-0000D90F0000}"/>
    <cellStyle name="20% - Accent2 11 2 2 2 2" xfId="9824" xr:uid="{00000000-0005-0000-0000-0000DA0F0000}"/>
    <cellStyle name="20% - Accent2 11 2 2 2 2 2" xfId="35825" xr:uid="{00000000-0005-0000-0000-0000DB0F0000}"/>
    <cellStyle name="20% - Accent2 11 2 2 2 3" xfId="17619" xr:uid="{00000000-0005-0000-0000-0000DC0F0000}"/>
    <cellStyle name="20% - Accent2 11 2 2 2 3 2" xfId="43613" xr:uid="{00000000-0005-0000-0000-0000DD0F0000}"/>
    <cellStyle name="20% - Accent2 11 2 2 2 4" xfId="25370" xr:uid="{00000000-0005-0000-0000-0000DE0F0000}"/>
    <cellStyle name="20% - Accent2 11 2 2 2 4 2" xfId="51359" xr:uid="{00000000-0005-0000-0000-0000DF0F0000}"/>
    <cellStyle name="20% - Accent2 11 2 2 2 5" xfId="30524" xr:uid="{00000000-0005-0000-0000-0000E00F0000}"/>
    <cellStyle name="20% - Accent2 11 2 2 3" xfId="12466" xr:uid="{00000000-0005-0000-0000-0000E10F0000}"/>
    <cellStyle name="20% - Accent2 11 2 2 3 2" xfId="20261" xr:uid="{00000000-0005-0000-0000-0000E20F0000}"/>
    <cellStyle name="20% - Accent2 11 2 2 3 2 2" xfId="46255" xr:uid="{00000000-0005-0000-0000-0000E30F0000}"/>
    <cellStyle name="20% - Accent2 11 2 2 3 3" xfId="38467" xr:uid="{00000000-0005-0000-0000-0000E40F0000}"/>
    <cellStyle name="20% - Accent2 11 2 2 4" xfId="7144" xr:uid="{00000000-0005-0000-0000-0000E50F0000}"/>
    <cellStyle name="20% - Accent2 11 2 2 4 2" xfId="33136" xr:uid="{00000000-0005-0000-0000-0000E60F0000}"/>
    <cellStyle name="20% - Accent2 11 2 2 5" xfId="14930" xr:uid="{00000000-0005-0000-0000-0000E70F0000}"/>
    <cellStyle name="20% - Accent2 11 2 2 5 2" xfId="40924" xr:uid="{00000000-0005-0000-0000-0000E80F0000}"/>
    <cellStyle name="20% - Accent2 11 2 2 6" xfId="22681" xr:uid="{00000000-0005-0000-0000-0000E90F0000}"/>
    <cellStyle name="20% - Accent2 11 2 2 6 2" xfId="48670" xr:uid="{00000000-0005-0000-0000-0000EA0F0000}"/>
    <cellStyle name="20% - Accent2 11 2 2 7" xfId="27835" xr:uid="{00000000-0005-0000-0000-0000EB0F0000}"/>
    <cellStyle name="20% - Accent2 11 2 3" xfId="2397" xr:uid="{00000000-0005-0000-0000-0000EC0F0000}"/>
    <cellStyle name="20% - Accent2 11 2 3 2" xfId="5083" xr:uid="{00000000-0005-0000-0000-0000ED0F0000}"/>
    <cellStyle name="20% - Accent2 11 2 3 2 2" xfId="10380" xr:uid="{00000000-0005-0000-0000-0000EE0F0000}"/>
    <cellStyle name="20% - Accent2 11 2 3 2 2 2" xfId="36381" xr:uid="{00000000-0005-0000-0000-0000EF0F0000}"/>
    <cellStyle name="20% - Accent2 11 2 3 2 3" xfId="18175" xr:uid="{00000000-0005-0000-0000-0000F00F0000}"/>
    <cellStyle name="20% - Accent2 11 2 3 2 3 2" xfId="44169" xr:uid="{00000000-0005-0000-0000-0000F10F0000}"/>
    <cellStyle name="20% - Accent2 11 2 3 2 4" xfId="25926" xr:uid="{00000000-0005-0000-0000-0000F20F0000}"/>
    <cellStyle name="20% - Accent2 11 2 3 2 4 2" xfId="51915" xr:uid="{00000000-0005-0000-0000-0000F30F0000}"/>
    <cellStyle name="20% - Accent2 11 2 3 2 5" xfId="31080" xr:uid="{00000000-0005-0000-0000-0000F40F0000}"/>
    <cellStyle name="20% - Accent2 11 2 3 3" xfId="13001" xr:uid="{00000000-0005-0000-0000-0000F50F0000}"/>
    <cellStyle name="20% - Accent2 11 2 3 3 2" xfId="20796" xr:uid="{00000000-0005-0000-0000-0000F60F0000}"/>
    <cellStyle name="20% - Accent2 11 2 3 3 2 2" xfId="46790" xr:uid="{00000000-0005-0000-0000-0000F70F0000}"/>
    <cellStyle name="20% - Accent2 11 2 3 3 3" xfId="39002" xr:uid="{00000000-0005-0000-0000-0000F80F0000}"/>
    <cellStyle name="20% - Accent2 11 2 3 4" xfId="7696" xr:uid="{00000000-0005-0000-0000-0000F90F0000}"/>
    <cellStyle name="20% - Accent2 11 2 3 4 2" xfId="33692" xr:uid="{00000000-0005-0000-0000-0000FA0F0000}"/>
    <cellStyle name="20% - Accent2 11 2 3 5" xfId="15486" xr:uid="{00000000-0005-0000-0000-0000FB0F0000}"/>
    <cellStyle name="20% - Accent2 11 2 3 5 2" xfId="41480" xr:uid="{00000000-0005-0000-0000-0000FC0F0000}"/>
    <cellStyle name="20% - Accent2 11 2 3 6" xfId="23237" xr:uid="{00000000-0005-0000-0000-0000FD0F0000}"/>
    <cellStyle name="20% - Accent2 11 2 3 6 2" xfId="49226" xr:uid="{00000000-0005-0000-0000-0000FE0F0000}"/>
    <cellStyle name="20% - Accent2 11 2 3 7" xfId="28391" xr:uid="{00000000-0005-0000-0000-0000FF0F0000}"/>
    <cellStyle name="20% - Accent2 11 2 4" xfId="2953" xr:uid="{00000000-0005-0000-0000-000000100000}"/>
    <cellStyle name="20% - Accent2 11 2 4 2" xfId="5639" xr:uid="{00000000-0005-0000-0000-000001100000}"/>
    <cellStyle name="20% - Accent2 11 2 4 2 2" xfId="10936" xr:uid="{00000000-0005-0000-0000-000002100000}"/>
    <cellStyle name="20% - Accent2 11 2 4 2 2 2" xfId="36937" xr:uid="{00000000-0005-0000-0000-000003100000}"/>
    <cellStyle name="20% - Accent2 11 2 4 2 3" xfId="18731" xr:uid="{00000000-0005-0000-0000-000004100000}"/>
    <cellStyle name="20% - Accent2 11 2 4 2 3 2" xfId="44725" xr:uid="{00000000-0005-0000-0000-000005100000}"/>
    <cellStyle name="20% - Accent2 11 2 4 2 4" xfId="26482" xr:uid="{00000000-0005-0000-0000-000006100000}"/>
    <cellStyle name="20% - Accent2 11 2 4 2 4 2" xfId="52471" xr:uid="{00000000-0005-0000-0000-000007100000}"/>
    <cellStyle name="20% - Accent2 11 2 4 2 5" xfId="31636" xr:uid="{00000000-0005-0000-0000-000008100000}"/>
    <cellStyle name="20% - Accent2 11 2 4 3" xfId="13540" xr:uid="{00000000-0005-0000-0000-000009100000}"/>
    <cellStyle name="20% - Accent2 11 2 4 3 2" xfId="21335" xr:uid="{00000000-0005-0000-0000-00000A100000}"/>
    <cellStyle name="20% - Accent2 11 2 4 3 2 2" xfId="47329" xr:uid="{00000000-0005-0000-0000-00000B100000}"/>
    <cellStyle name="20% - Accent2 11 2 4 3 3" xfId="39541" xr:uid="{00000000-0005-0000-0000-00000C100000}"/>
    <cellStyle name="20% - Accent2 11 2 4 4" xfId="8252" xr:uid="{00000000-0005-0000-0000-00000D100000}"/>
    <cellStyle name="20% - Accent2 11 2 4 4 2" xfId="34248" xr:uid="{00000000-0005-0000-0000-00000E100000}"/>
    <cellStyle name="20% - Accent2 11 2 4 5" xfId="16042" xr:uid="{00000000-0005-0000-0000-00000F100000}"/>
    <cellStyle name="20% - Accent2 11 2 4 5 2" xfId="42036" xr:uid="{00000000-0005-0000-0000-000010100000}"/>
    <cellStyle name="20% - Accent2 11 2 4 6" xfId="23793" xr:uid="{00000000-0005-0000-0000-000011100000}"/>
    <cellStyle name="20% - Accent2 11 2 4 6 2" xfId="49782" xr:uid="{00000000-0005-0000-0000-000012100000}"/>
    <cellStyle name="20% - Accent2 11 2 4 7" xfId="28947" xr:uid="{00000000-0005-0000-0000-000013100000}"/>
    <cellStyle name="20% - Accent2 11 2 5" xfId="3971" xr:uid="{00000000-0005-0000-0000-000014100000}"/>
    <cellStyle name="20% - Accent2 11 2 5 2" xfId="9269" xr:uid="{00000000-0005-0000-0000-000015100000}"/>
    <cellStyle name="20% - Accent2 11 2 5 2 2" xfId="35269" xr:uid="{00000000-0005-0000-0000-000016100000}"/>
    <cellStyle name="20% - Accent2 11 2 5 3" xfId="17063" xr:uid="{00000000-0005-0000-0000-000017100000}"/>
    <cellStyle name="20% - Accent2 11 2 5 3 2" xfId="43057" xr:uid="{00000000-0005-0000-0000-000018100000}"/>
    <cellStyle name="20% - Accent2 11 2 5 4" xfId="24814" xr:uid="{00000000-0005-0000-0000-000019100000}"/>
    <cellStyle name="20% - Accent2 11 2 5 4 2" xfId="50803" xr:uid="{00000000-0005-0000-0000-00001A100000}"/>
    <cellStyle name="20% - Accent2 11 2 5 5" xfId="29968" xr:uid="{00000000-0005-0000-0000-00001B100000}"/>
    <cellStyle name="20% - Accent2 11 2 6" xfId="11441" xr:uid="{00000000-0005-0000-0000-00001C100000}"/>
    <cellStyle name="20% - Accent2 11 2 6 2" xfId="19236" xr:uid="{00000000-0005-0000-0000-00001D100000}"/>
    <cellStyle name="20% - Accent2 11 2 6 2 2" xfId="45230" xr:uid="{00000000-0005-0000-0000-00001E100000}"/>
    <cellStyle name="20% - Accent2 11 2 6 3" xfId="37442" xr:uid="{00000000-0005-0000-0000-00001F100000}"/>
    <cellStyle name="20% - Accent2 11 2 7" xfId="11947" xr:uid="{00000000-0005-0000-0000-000020100000}"/>
    <cellStyle name="20% - Accent2 11 2 7 2" xfId="19742" xr:uid="{00000000-0005-0000-0000-000021100000}"/>
    <cellStyle name="20% - Accent2 11 2 7 2 2" xfId="45736" xr:uid="{00000000-0005-0000-0000-000022100000}"/>
    <cellStyle name="20% - Accent2 11 2 7 3" xfId="37948" xr:uid="{00000000-0005-0000-0000-000023100000}"/>
    <cellStyle name="20% - Accent2 11 2 8" xfId="6593" xr:uid="{00000000-0005-0000-0000-000024100000}"/>
    <cellStyle name="20% - Accent2 11 2 8 2" xfId="32580" xr:uid="{00000000-0005-0000-0000-000025100000}"/>
    <cellStyle name="20% - Accent2 11 2 9" xfId="14374" xr:uid="{00000000-0005-0000-0000-000026100000}"/>
    <cellStyle name="20% - Accent2 11 2 9 2" xfId="40368" xr:uid="{00000000-0005-0000-0000-000027100000}"/>
    <cellStyle name="20% - Accent2 11 3" xfId="1564" xr:uid="{00000000-0005-0000-0000-000028100000}"/>
    <cellStyle name="20% - Accent2 11 3 2" xfId="4250" xr:uid="{00000000-0005-0000-0000-000029100000}"/>
    <cellStyle name="20% - Accent2 11 3 2 2" xfId="9547" xr:uid="{00000000-0005-0000-0000-00002A100000}"/>
    <cellStyle name="20% - Accent2 11 3 2 2 2" xfId="35548" xr:uid="{00000000-0005-0000-0000-00002B100000}"/>
    <cellStyle name="20% - Accent2 11 3 2 3" xfId="17342" xr:uid="{00000000-0005-0000-0000-00002C100000}"/>
    <cellStyle name="20% - Accent2 11 3 2 3 2" xfId="43336" xr:uid="{00000000-0005-0000-0000-00002D100000}"/>
    <cellStyle name="20% - Accent2 11 3 2 4" xfId="25093" xr:uid="{00000000-0005-0000-0000-00002E100000}"/>
    <cellStyle name="20% - Accent2 11 3 2 4 2" xfId="51082" xr:uid="{00000000-0005-0000-0000-00002F100000}"/>
    <cellStyle name="20% - Accent2 11 3 2 5" xfId="30247" xr:uid="{00000000-0005-0000-0000-000030100000}"/>
    <cellStyle name="20% - Accent2 11 3 3" xfId="12207" xr:uid="{00000000-0005-0000-0000-000031100000}"/>
    <cellStyle name="20% - Accent2 11 3 3 2" xfId="20002" xr:uid="{00000000-0005-0000-0000-000032100000}"/>
    <cellStyle name="20% - Accent2 11 3 3 2 2" xfId="45996" xr:uid="{00000000-0005-0000-0000-000033100000}"/>
    <cellStyle name="20% - Accent2 11 3 3 3" xfId="38208" xr:uid="{00000000-0005-0000-0000-000034100000}"/>
    <cellStyle name="20% - Accent2 11 3 4" xfId="6869" xr:uid="{00000000-0005-0000-0000-000035100000}"/>
    <cellStyle name="20% - Accent2 11 3 4 2" xfId="32859" xr:uid="{00000000-0005-0000-0000-000036100000}"/>
    <cellStyle name="20% - Accent2 11 3 5" xfId="14653" xr:uid="{00000000-0005-0000-0000-000037100000}"/>
    <cellStyle name="20% - Accent2 11 3 5 2" xfId="40647" xr:uid="{00000000-0005-0000-0000-000038100000}"/>
    <cellStyle name="20% - Accent2 11 3 6" xfId="22404" xr:uid="{00000000-0005-0000-0000-000039100000}"/>
    <cellStyle name="20% - Accent2 11 3 6 2" xfId="48393" xr:uid="{00000000-0005-0000-0000-00003A100000}"/>
    <cellStyle name="20% - Accent2 11 3 7" xfId="27558" xr:uid="{00000000-0005-0000-0000-00003B100000}"/>
    <cellStyle name="20% - Accent2 11 4" xfId="2120" xr:uid="{00000000-0005-0000-0000-00003C100000}"/>
    <cellStyle name="20% - Accent2 11 4 2" xfId="4806" xr:uid="{00000000-0005-0000-0000-00003D100000}"/>
    <cellStyle name="20% - Accent2 11 4 2 2" xfId="10103" xr:uid="{00000000-0005-0000-0000-00003E100000}"/>
    <cellStyle name="20% - Accent2 11 4 2 2 2" xfId="36104" xr:uid="{00000000-0005-0000-0000-00003F100000}"/>
    <cellStyle name="20% - Accent2 11 4 2 3" xfId="17898" xr:uid="{00000000-0005-0000-0000-000040100000}"/>
    <cellStyle name="20% - Accent2 11 4 2 3 2" xfId="43892" xr:uid="{00000000-0005-0000-0000-000041100000}"/>
    <cellStyle name="20% - Accent2 11 4 2 4" xfId="25649" xr:uid="{00000000-0005-0000-0000-000042100000}"/>
    <cellStyle name="20% - Accent2 11 4 2 4 2" xfId="51638" xr:uid="{00000000-0005-0000-0000-000043100000}"/>
    <cellStyle name="20% - Accent2 11 4 2 5" xfId="30803" xr:uid="{00000000-0005-0000-0000-000044100000}"/>
    <cellStyle name="20% - Accent2 11 4 3" xfId="12726" xr:uid="{00000000-0005-0000-0000-000045100000}"/>
    <cellStyle name="20% - Accent2 11 4 3 2" xfId="20521" xr:uid="{00000000-0005-0000-0000-000046100000}"/>
    <cellStyle name="20% - Accent2 11 4 3 2 2" xfId="46515" xr:uid="{00000000-0005-0000-0000-000047100000}"/>
    <cellStyle name="20% - Accent2 11 4 3 3" xfId="38727" xr:uid="{00000000-0005-0000-0000-000048100000}"/>
    <cellStyle name="20% - Accent2 11 4 4" xfId="7421" xr:uid="{00000000-0005-0000-0000-000049100000}"/>
    <cellStyle name="20% - Accent2 11 4 4 2" xfId="33415" xr:uid="{00000000-0005-0000-0000-00004A100000}"/>
    <cellStyle name="20% - Accent2 11 4 5" xfId="15209" xr:uid="{00000000-0005-0000-0000-00004B100000}"/>
    <cellStyle name="20% - Accent2 11 4 5 2" xfId="41203" xr:uid="{00000000-0005-0000-0000-00004C100000}"/>
    <cellStyle name="20% - Accent2 11 4 6" xfId="22960" xr:uid="{00000000-0005-0000-0000-00004D100000}"/>
    <cellStyle name="20% - Accent2 11 4 6 2" xfId="48949" xr:uid="{00000000-0005-0000-0000-00004E100000}"/>
    <cellStyle name="20% - Accent2 11 4 7" xfId="28114" xr:uid="{00000000-0005-0000-0000-00004F100000}"/>
    <cellStyle name="20% - Accent2 11 5" xfId="2676" xr:uid="{00000000-0005-0000-0000-000050100000}"/>
    <cellStyle name="20% - Accent2 11 5 2" xfId="5362" xr:uid="{00000000-0005-0000-0000-000051100000}"/>
    <cellStyle name="20% - Accent2 11 5 2 2" xfId="10659" xr:uid="{00000000-0005-0000-0000-000052100000}"/>
    <cellStyle name="20% - Accent2 11 5 2 2 2" xfId="36660" xr:uid="{00000000-0005-0000-0000-000053100000}"/>
    <cellStyle name="20% - Accent2 11 5 2 3" xfId="18454" xr:uid="{00000000-0005-0000-0000-000054100000}"/>
    <cellStyle name="20% - Accent2 11 5 2 3 2" xfId="44448" xr:uid="{00000000-0005-0000-0000-000055100000}"/>
    <cellStyle name="20% - Accent2 11 5 2 4" xfId="26205" xr:uid="{00000000-0005-0000-0000-000056100000}"/>
    <cellStyle name="20% - Accent2 11 5 2 4 2" xfId="52194" xr:uid="{00000000-0005-0000-0000-000057100000}"/>
    <cellStyle name="20% - Accent2 11 5 2 5" xfId="31359" xr:uid="{00000000-0005-0000-0000-000058100000}"/>
    <cellStyle name="20% - Accent2 11 5 3" xfId="13263" xr:uid="{00000000-0005-0000-0000-000059100000}"/>
    <cellStyle name="20% - Accent2 11 5 3 2" xfId="21058" xr:uid="{00000000-0005-0000-0000-00005A100000}"/>
    <cellStyle name="20% - Accent2 11 5 3 2 2" xfId="47052" xr:uid="{00000000-0005-0000-0000-00005B100000}"/>
    <cellStyle name="20% - Accent2 11 5 3 3" xfId="39264" xr:uid="{00000000-0005-0000-0000-00005C100000}"/>
    <cellStyle name="20% - Accent2 11 5 4" xfId="7975" xr:uid="{00000000-0005-0000-0000-00005D100000}"/>
    <cellStyle name="20% - Accent2 11 5 4 2" xfId="33971" xr:uid="{00000000-0005-0000-0000-00005E100000}"/>
    <cellStyle name="20% - Accent2 11 5 5" xfId="15765" xr:uid="{00000000-0005-0000-0000-00005F100000}"/>
    <cellStyle name="20% - Accent2 11 5 5 2" xfId="41759" xr:uid="{00000000-0005-0000-0000-000060100000}"/>
    <cellStyle name="20% - Accent2 11 5 6" xfId="23516" xr:uid="{00000000-0005-0000-0000-000061100000}"/>
    <cellStyle name="20% - Accent2 11 5 6 2" xfId="49505" xr:uid="{00000000-0005-0000-0000-000062100000}"/>
    <cellStyle name="20% - Accent2 11 5 7" xfId="28670" xr:uid="{00000000-0005-0000-0000-000063100000}"/>
    <cellStyle name="20% - Accent2 11 6" xfId="3694" xr:uid="{00000000-0005-0000-0000-000064100000}"/>
    <cellStyle name="20% - Accent2 11 6 2" xfId="8992" xr:uid="{00000000-0005-0000-0000-000065100000}"/>
    <cellStyle name="20% - Accent2 11 6 2 2" xfId="34992" xr:uid="{00000000-0005-0000-0000-000066100000}"/>
    <cellStyle name="20% - Accent2 11 6 3" xfId="16786" xr:uid="{00000000-0005-0000-0000-000067100000}"/>
    <cellStyle name="20% - Accent2 11 6 3 2" xfId="42780" xr:uid="{00000000-0005-0000-0000-000068100000}"/>
    <cellStyle name="20% - Accent2 11 6 4" xfId="24537" xr:uid="{00000000-0005-0000-0000-000069100000}"/>
    <cellStyle name="20% - Accent2 11 6 4 2" xfId="50526" xr:uid="{00000000-0005-0000-0000-00006A100000}"/>
    <cellStyle name="20% - Accent2 11 6 5" xfId="29691" xr:uid="{00000000-0005-0000-0000-00006B100000}"/>
    <cellStyle name="20% - Accent2 11 7" xfId="11186" xr:uid="{00000000-0005-0000-0000-00006C100000}"/>
    <cellStyle name="20% - Accent2 11 7 2" xfId="18981" xr:uid="{00000000-0005-0000-0000-00006D100000}"/>
    <cellStyle name="20% - Accent2 11 7 2 2" xfId="44975" xr:uid="{00000000-0005-0000-0000-00006E100000}"/>
    <cellStyle name="20% - Accent2 11 7 3" xfId="37187" xr:uid="{00000000-0005-0000-0000-00006F100000}"/>
    <cellStyle name="20% - Accent2 11 8" xfId="11686" xr:uid="{00000000-0005-0000-0000-000070100000}"/>
    <cellStyle name="20% - Accent2 11 8 2" xfId="19481" xr:uid="{00000000-0005-0000-0000-000071100000}"/>
    <cellStyle name="20% - Accent2 11 8 2 2" xfId="45475" xr:uid="{00000000-0005-0000-0000-000072100000}"/>
    <cellStyle name="20% - Accent2 11 8 3" xfId="37687" xr:uid="{00000000-0005-0000-0000-000073100000}"/>
    <cellStyle name="20% - Accent2 11 9" xfId="6316" xr:uid="{00000000-0005-0000-0000-000074100000}"/>
    <cellStyle name="20% - Accent2 11 9 2" xfId="32303" xr:uid="{00000000-0005-0000-0000-000075100000}"/>
    <cellStyle name="20% - Accent2 12" xfId="1018" xr:uid="{00000000-0005-0000-0000-000076100000}"/>
    <cellStyle name="20% - Accent2 12 10" xfId="14110" xr:uid="{00000000-0005-0000-0000-000077100000}"/>
    <cellStyle name="20% - Accent2 12 10 2" xfId="40104" xr:uid="{00000000-0005-0000-0000-000078100000}"/>
    <cellStyle name="20% - Accent2 12 11" xfId="21861" xr:uid="{00000000-0005-0000-0000-000079100000}"/>
    <cellStyle name="20% - Accent2 12 11 2" xfId="47850" xr:uid="{00000000-0005-0000-0000-00007A100000}"/>
    <cellStyle name="20% - Accent2 12 12" xfId="27015" xr:uid="{00000000-0005-0000-0000-00007B100000}"/>
    <cellStyle name="20% - Accent2 12 2" xfId="1296" xr:uid="{00000000-0005-0000-0000-00007C100000}"/>
    <cellStyle name="20% - Accent2 12 2 10" xfId="22138" xr:uid="{00000000-0005-0000-0000-00007D100000}"/>
    <cellStyle name="20% - Accent2 12 2 10 2" xfId="48127" xr:uid="{00000000-0005-0000-0000-00007E100000}"/>
    <cellStyle name="20% - Accent2 12 2 11" xfId="27292" xr:uid="{00000000-0005-0000-0000-00007F100000}"/>
    <cellStyle name="20% - Accent2 12 2 2" xfId="1854" xr:uid="{00000000-0005-0000-0000-000080100000}"/>
    <cellStyle name="20% - Accent2 12 2 2 2" xfId="4540" xr:uid="{00000000-0005-0000-0000-000081100000}"/>
    <cellStyle name="20% - Accent2 12 2 2 2 2" xfId="9837" xr:uid="{00000000-0005-0000-0000-000082100000}"/>
    <cellStyle name="20% - Accent2 12 2 2 2 2 2" xfId="35838" xr:uid="{00000000-0005-0000-0000-000083100000}"/>
    <cellStyle name="20% - Accent2 12 2 2 2 3" xfId="17632" xr:uid="{00000000-0005-0000-0000-000084100000}"/>
    <cellStyle name="20% - Accent2 12 2 2 2 3 2" xfId="43626" xr:uid="{00000000-0005-0000-0000-000085100000}"/>
    <cellStyle name="20% - Accent2 12 2 2 2 4" xfId="25383" xr:uid="{00000000-0005-0000-0000-000086100000}"/>
    <cellStyle name="20% - Accent2 12 2 2 2 4 2" xfId="51372" xr:uid="{00000000-0005-0000-0000-000087100000}"/>
    <cellStyle name="20% - Accent2 12 2 2 2 5" xfId="30537" xr:uid="{00000000-0005-0000-0000-000088100000}"/>
    <cellStyle name="20% - Accent2 12 2 2 3" xfId="12479" xr:uid="{00000000-0005-0000-0000-000089100000}"/>
    <cellStyle name="20% - Accent2 12 2 2 3 2" xfId="20274" xr:uid="{00000000-0005-0000-0000-00008A100000}"/>
    <cellStyle name="20% - Accent2 12 2 2 3 2 2" xfId="46268" xr:uid="{00000000-0005-0000-0000-00008B100000}"/>
    <cellStyle name="20% - Accent2 12 2 2 3 3" xfId="38480" xr:uid="{00000000-0005-0000-0000-00008C100000}"/>
    <cellStyle name="20% - Accent2 12 2 2 4" xfId="7157" xr:uid="{00000000-0005-0000-0000-00008D100000}"/>
    <cellStyle name="20% - Accent2 12 2 2 4 2" xfId="33149" xr:uid="{00000000-0005-0000-0000-00008E100000}"/>
    <cellStyle name="20% - Accent2 12 2 2 5" xfId="14943" xr:uid="{00000000-0005-0000-0000-00008F100000}"/>
    <cellStyle name="20% - Accent2 12 2 2 5 2" xfId="40937" xr:uid="{00000000-0005-0000-0000-000090100000}"/>
    <cellStyle name="20% - Accent2 12 2 2 6" xfId="22694" xr:uid="{00000000-0005-0000-0000-000091100000}"/>
    <cellStyle name="20% - Accent2 12 2 2 6 2" xfId="48683" xr:uid="{00000000-0005-0000-0000-000092100000}"/>
    <cellStyle name="20% - Accent2 12 2 2 7" xfId="27848" xr:uid="{00000000-0005-0000-0000-000093100000}"/>
    <cellStyle name="20% - Accent2 12 2 3" xfId="2410" xr:uid="{00000000-0005-0000-0000-000094100000}"/>
    <cellStyle name="20% - Accent2 12 2 3 2" xfId="5096" xr:uid="{00000000-0005-0000-0000-000095100000}"/>
    <cellStyle name="20% - Accent2 12 2 3 2 2" xfId="10393" xr:uid="{00000000-0005-0000-0000-000096100000}"/>
    <cellStyle name="20% - Accent2 12 2 3 2 2 2" xfId="36394" xr:uid="{00000000-0005-0000-0000-000097100000}"/>
    <cellStyle name="20% - Accent2 12 2 3 2 3" xfId="18188" xr:uid="{00000000-0005-0000-0000-000098100000}"/>
    <cellStyle name="20% - Accent2 12 2 3 2 3 2" xfId="44182" xr:uid="{00000000-0005-0000-0000-000099100000}"/>
    <cellStyle name="20% - Accent2 12 2 3 2 4" xfId="25939" xr:uid="{00000000-0005-0000-0000-00009A100000}"/>
    <cellStyle name="20% - Accent2 12 2 3 2 4 2" xfId="51928" xr:uid="{00000000-0005-0000-0000-00009B100000}"/>
    <cellStyle name="20% - Accent2 12 2 3 2 5" xfId="31093" xr:uid="{00000000-0005-0000-0000-00009C100000}"/>
    <cellStyle name="20% - Accent2 12 2 3 3" xfId="13014" xr:uid="{00000000-0005-0000-0000-00009D100000}"/>
    <cellStyle name="20% - Accent2 12 2 3 3 2" xfId="20809" xr:uid="{00000000-0005-0000-0000-00009E100000}"/>
    <cellStyle name="20% - Accent2 12 2 3 3 2 2" xfId="46803" xr:uid="{00000000-0005-0000-0000-00009F100000}"/>
    <cellStyle name="20% - Accent2 12 2 3 3 3" xfId="39015" xr:uid="{00000000-0005-0000-0000-0000A0100000}"/>
    <cellStyle name="20% - Accent2 12 2 3 4" xfId="7709" xr:uid="{00000000-0005-0000-0000-0000A1100000}"/>
    <cellStyle name="20% - Accent2 12 2 3 4 2" xfId="33705" xr:uid="{00000000-0005-0000-0000-0000A2100000}"/>
    <cellStyle name="20% - Accent2 12 2 3 5" xfId="15499" xr:uid="{00000000-0005-0000-0000-0000A3100000}"/>
    <cellStyle name="20% - Accent2 12 2 3 5 2" xfId="41493" xr:uid="{00000000-0005-0000-0000-0000A4100000}"/>
    <cellStyle name="20% - Accent2 12 2 3 6" xfId="23250" xr:uid="{00000000-0005-0000-0000-0000A5100000}"/>
    <cellStyle name="20% - Accent2 12 2 3 6 2" xfId="49239" xr:uid="{00000000-0005-0000-0000-0000A6100000}"/>
    <cellStyle name="20% - Accent2 12 2 3 7" xfId="28404" xr:uid="{00000000-0005-0000-0000-0000A7100000}"/>
    <cellStyle name="20% - Accent2 12 2 4" xfId="2966" xr:uid="{00000000-0005-0000-0000-0000A8100000}"/>
    <cellStyle name="20% - Accent2 12 2 4 2" xfId="5652" xr:uid="{00000000-0005-0000-0000-0000A9100000}"/>
    <cellStyle name="20% - Accent2 12 2 4 2 2" xfId="10949" xr:uid="{00000000-0005-0000-0000-0000AA100000}"/>
    <cellStyle name="20% - Accent2 12 2 4 2 2 2" xfId="36950" xr:uid="{00000000-0005-0000-0000-0000AB100000}"/>
    <cellStyle name="20% - Accent2 12 2 4 2 3" xfId="18744" xr:uid="{00000000-0005-0000-0000-0000AC100000}"/>
    <cellStyle name="20% - Accent2 12 2 4 2 3 2" xfId="44738" xr:uid="{00000000-0005-0000-0000-0000AD100000}"/>
    <cellStyle name="20% - Accent2 12 2 4 2 4" xfId="26495" xr:uid="{00000000-0005-0000-0000-0000AE100000}"/>
    <cellStyle name="20% - Accent2 12 2 4 2 4 2" xfId="52484" xr:uid="{00000000-0005-0000-0000-0000AF100000}"/>
    <cellStyle name="20% - Accent2 12 2 4 2 5" xfId="31649" xr:uid="{00000000-0005-0000-0000-0000B0100000}"/>
    <cellStyle name="20% - Accent2 12 2 4 3" xfId="13553" xr:uid="{00000000-0005-0000-0000-0000B1100000}"/>
    <cellStyle name="20% - Accent2 12 2 4 3 2" xfId="21348" xr:uid="{00000000-0005-0000-0000-0000B2100000}"/>
    <cellStyle name="20% - Accent2 12 2 4 3 2 2" xfId="47342" xr:uid="{00000000-0005-0000-0000-0000B3100000}"/>
    <cellStyle name="20% - Accent2 12 2 4 3 3" xfId="39554" xr:uid="{00000000-0005-0000-0000-0000B4100000}"/>
    <cellStyle name="20% - Accent2 12 2 4 4" xfId="8265" xr:uid="{00000000-0005-0000-0000-0000B5100000}"/>
    <cellStyle name="20% - Accent2 12 2 4 4 2" xfId="34261" xr:uid="{00000000-0005-0000-0000-0000B6100000}"/>
    <cellStyle name="20% - Accent2 12 2 4 5" xfId="16055" xr:uid="{00000000-0005-0000-0000-0000B7100000}"/>
    <cellStyle name="20% - Accent2 12 2 4 5 2" xfId="42049" xr:uid="{00000000-0005-0000-0000-0000B8100000}"/>
    <cellStyle name="20% - Accent2 12 2 4 6" xfId="23806" xr:uid="{00000000-0005-0000-0000-0000B9100000}"/>
    <cellStyle name="20% - Accent2 12 2 4 6 2" xfId="49795" xr:uid="{00000000-0005-0000-0000-0000BA100000}"/>
    <cellStyle name="20% - Accent2 12 2 4 7" xfId="28960" xr:uid="{00000000-0005-0000-0000-0000BB100000}"/>
    <cellStyle name="20% - Accent2 12 2 5" xfId="3984" xr:uid="{00000000-0005-0000-0000-0000BC100000}"/>
    <cellStyle name="20% - Accent2 12 2 5 2" xfId="9282" xr:uid="{00000000-0005-0000-0000-0000BD100000}"/>
    <cellStyle name="20% - Accent2 12 2 5 2 2" xfId="35282" xr:uid="{00000000-0005-0000-0000-0000BE100000}"/>
    <cellStyle name="20% - Accent2 12 2 5 3" xfId="17076" xr:uid="{00000000-0005-0000-0000-0000BF100000}"/>
    <cellStyle name="20% - Accent2 12 2 5 3 2" xfId="43070" xr:uid="{00000000-0005-0000-0000-0000C0100000}"/>
    <cellStyle name="20% - Accent2 12 2 5 4" xfId="24827" xr:uid="{00000000-0005-0000-0000-0000C1100000}"/>
    <cellStyle name="20% - Accent2 12 2 5 4 2" xfId="50816" xr:uid="{00000000-0005-0000-0000-0000C2100000}"/>
    <cellStyle name="20% - Accent2 12 2 5 5" xfId="29981" xr:uid="{00000000-0005-0000-0000-0000C3100000}"/>
    <cellStyle name="20% - Accent2 12 2 6" xfId="11454" xr:uid="{00000000-0005-0000-0000-0000C4100000}"/>
    <cellStyle name="20% - Accent2 12 2 6 2" xfId="19249" xr:uid="{00000000-0005-0000-0000-0000C5100000}"/>
    <cellStyle name="20% - Accent2 12 2 6 2 2" xfId="45243" xr:uid="{00000000-0005-0000-0000-0000C6100000}"/>
    <cellStyle name="20% - Accent2 12 2 6 3" xfId="37455" xr:uid="{00000000-0005-0000-0000-0000C7100000}"/>
    <cellStyle name="20% - Accent2 12 2 7" xfId="11960" xr:uid="{00000000-0005-0000-0000-0000C8100000}"/>
    <cellStyle name="20% - Accent2 12 2 7 2" xfId="19755" xr:uid="{00000000-0005-0000-0000-0000C9100000}"/>
    <cellStyle name="20% - Accent2 12 2 7 2 2" xfId="45749" xr:uid="{00000000-0005-0000-0000-0000CA100000}"/>
    <cellStyle name="20% - Accent2 12 2 7 3" xfId="37961" xr:uid="{00000000-0005-0000-0000-0000CB100000}"/>
    <cellStyle name="20% - Accent2 12 2 8" xfId="6606" xr:uid="{00000000-0005-0000-0000-0000CC100000}"/>
    <cellStyle name="20% - Accent2 12 2 8 2" xfId="32593" xr:uid="{00000000-0005-0000-0000-0000CD100000}"/>
    <cellStyle name="20% - Accent2 12 2 9" xfId="14387" xr:uid="{00000000-0005-0000-0000-0000CE100000}"/>
    <cellStyle name="20% - Accent2 12 2 9 2" xfId="40381" xr:uid="{00000000-0005-0000-0000-0000CF100000}"/>
    <cellStyle name="20% - Accent2 12 3" xfId="1577" xr:uid="{00000000-0005-0000-0000-0000D0100000}"/>
    <cellStyle name="20% - Accent2 12 3 2" xfId="4263" xr:uid="{00000000-0005-0000-0000-0000D1100000}"/>
    <cellStyle name="20% - Accent2 12 3 2 2" xfId="9560" xr:uid="{00000000-0005-0000-0000-0000D2100000}"/>
    <cellStyle name="20% - Accent2 12 3 2 2 2" xfId="35561" xr:uid="{00000000-0005-0000-0000-0000D3100000}"/>
    <cellStyle name="20% - Accent2 12 3 2 3" xfId="17355" xr:uid="{00000000-0005-0000-0000-0000D4100000}"/>
    <cellStyle name="20% - Accent2 12 3 2 3 2" xfId="43349" xr:uid="{00000000-0005-0000-0000-0000D5100000}"/>
    <cellStyle name="20% - Accent2 12 3 2 4" xfId="25106" xr:uid="{00000000-0005-0000-0000-0000D6100000}"/>
    <cellStyle name="20% - Accent2 12 3 2 4 2" xfId="51095" xr:uid="{00000000-0005-0000-0000-0000D7100000}"/>
    <cellStyle name="20% - Accent2 12 3 2 5" xfId="30260" xr:uid="{00000000-0005-0000-0000-0000D8100000}"/>
    <cellStyle name="20% - Accent2 12 3 3" xfId="12220" xr:uid="{00000000-0005-0000-0000-0000D9100000}"/>
    <cellStyle name="20% - Accent2 12 3 3 2" xfId="20015" xr:uid="{00000000-0005-0000-0000-0000DA100000}"/>
    <cellStyle name="20% - Accent2 12 3 3 2 2" xfId="46009" xr:uid="{00000000-0005-0000-0000-0000DB100000}"/>
    <cellStyle name="20% - Accent2 12 3 3 3" xfId="38221" xr:uid="{00000000-0005-0000-0000-0000DC100000}"/>
    <cellStyle name="20% - Accent2 12 3 4" xfId="6882" xr:uid="{00000000-0005-0000-0000-0000DD100000}"/>
    <cellStyle name="20% - Accent2 12 3 4 2" xfId="32872" xr:uid="{00000000-0005-0000-0000-0000DE100000}"/>
    <cellStyle name="20% - Accent2 12 3 5" xfId="14666" xr:uid="{00000000-0005-0000-0000-0000DF100000}"/>
    <cellStyle name="20% - Accent2 12 3 5 2" xfId="40660" xr:uid="{00000000-0005-0000-0000-0000E0100000}"/>
    <cellStyle name="20% - Accent2 12 3 6" xfId="22417" xr:uid="{00000000-0005-0000-0000-0000E1100000}"/>
    <cellStyle name="20% - Accent2 12 3 6 2" xfId="48406" xr:uid="{00000000-0005-0000-0000-0000E2100000}"/>
    <cellStyle name="20% - Accent2 12 3 7" xfId="27571" xr:uid="{00000000-0005-0000-0000-0000E3100000}"/>
    <cellStyle name="20% - Accent2 12 4" xfId="2133" xr:uid="{00000000-0005-0000-0000-0000E4100000}"/>
    <cellStyle name="20% - Accent2 12 4 2" xfId="4819" xr:uid="{00000000-0005-0000-0000-0000E5100000}"/>
    <cellStyle name="20% - Accent2 12 4 2 2" xfId="10116" xr:uid="{00000000-0005-0000-0000-0000E6100000}"/>
    <cellStyle name="20% - Accent2 12 4 2 2 2" xfId="36117" xr:uid="{00000000-0005-0000-0000-0000E7100000}"/>
    <cellStyle name="20% - Accent2 12 4 2 3" xfId="17911" xr:uid="{00000000-0005-0000-0000-0000E8100000}"/>
    <cellStyle name="20% - Accent2 12 4 2 3 2" xfId="43905" xr:uid="{00000000-0005-0000-0000-0000E9100000}"/>
    <cellStyle name="20% - Accent2 12 4 2 4" xfId="25662" xr:uid="{00000000-0005-0000-0000-0000EA100000}"/>
    <cellStyle name="20% - Accent2 12 4 2 4 2" xfId="51651" xr:uid="{00000000-0005-0000-0000-0000EB100000}"/>
    <cellStyle name="20% - Accent2 12 4 2 5" xfId="30816" xr:uid="{00000000-0005-0000-0000-0000EC100000}"/>
    <cellStyle name="20% - Accent2 12 4 3" xfId="12739" xr:uid="{00000000-0005-0000-0000-0000ED100000}"/>
    <cellStyle name="20% - Accent2 12 4 3 2" xfId="20534" xr:uid="{00000000-0005-0000-0000-0000EE100000}"/>
    <cellStyle name="20% - Accent2 12 4 3 2 2" xfId="46528" xr:uid="{00000000-0005-0000-0000-0000EF100000}"/>
    <cellStyle name="20% - Accent2 12 4 3 3" xfId="38740" xr:uid="{00000000-0005-0000-0000-0000F0100000}"/>
    <cellStyle name="20% - Accent2 12 4 4" xfId="7434" xr:uid="{00000000-0005-0000-0000-0000F1100000}"/>
    <cellStyle name="20% - Accent2 12 4 4 2" xfId="33428" xr:uid="{00000000-0005-0000-0000-0000F2100000}"/>
    <cellStyle name="20% - Accent2 12 4 5" xfId="15222" xr:uid="{00000000-0005-0000-0000-0000F3100000}"/>
    <cellStyle name="20% - Accent2 12 4 5 2" xfId="41216" xr:uid="{00000000-0005-0000-0000-0000F4100000}"/>
    <cellStyle name="20% - Accent2 12 4 6" xfId="22973" xr:uid="{00000000-0005-0000-0000-0000F5100000}"/>
    <cellStyle name="20% - Accent2 12 4 6 2" xfId="48962" xr:uid="{00000000-0005-0000-0000-0000F6100000}"/>
    <cellStyle name="20% - Accent2 12 4 7" xfId="28127" xr:uid="{00000000-0005-0000-0000-0000F7100000}"/>
    <cellStyle name="20% - Accent2 12 5" xfId="2689" xr:uid="{00000000-0005-0000-0000-0000F8100000}"/>
    <cellStyle name="20% - Accent2 12 5 2" xfId="5375" xr:uid="{00000000-0005-0000-0000-0000F9100000}"/>
    <cellStyle name="20% - Accent2 12 5 2 2" xfId="10672" xr:uid="{00000000-0005-0000-0000-0000FA100000}"/>
    <cellStyle name="20% - Accent2 12 5 2 2 2" xfId="36673" xr:uid="{00000000-0005-0000-0000-0000FB100000}"/>
    <cellStyle name="20% - Accent2 12 5 2 3" xfId="18467" xr:uid="{00000000-0005-0000-0000-0000FC100000}"/>
    <cellStyle name="20% - Accent2 12 5 2 3 2" xfId="44461" xr:uid="{00000000-0005-0000-0000-0000FD100000}"/>
    <cellStyle name="20% - Accent2 12 5 2 4" xfId="26218" xr:uid="{00000000-0005-0000-0000-0000FE100000}"/>
    <cellStyle name="20% - Accent2 12 5 2 4 2" xfId="52207" xr:uid="{00000000-0005-0000-0000-0000FF100000}"/>
    <cellStyle name="20% - Accent2 12 5 2 5" xfId="31372" xr:uid="{00000000-0005-0000-0000-000000110000}"/>
    <cellStyle name="20% - Accent2 12 5 3" xfId="13276" xr:uid="{00000000-0005-0000-0000-000001110000}"/>
    <cellStyle name="20% - Accent2 12 5 3 2" xfId="21071" xr:uid="{00000000-0005-0000-0000-000002110000}"/>
    <cellStyle name="20% - Accent2 12 5 3 2 2" xfId="47065" xr:uid="{00000000-0005-0000-0000-000003110000}"/>
    <cellStyle name="20% - Accent2 12 5 3 3" xfId="39277" xr:uid="{00000000-0005-0000-0000-000004110000}"/>
    <cellStyle name="20% - Accent2 12 5 4" xfId="7988" xr:uid="{00000000-0005-0000-0000-000005110000}"/>
    <cellStyle name="20% - Accent2 12 5 4 2" xfId="33984" xr:uid="{00000000-0005-0000-0000-000006110000}"/>
    <cellStyle name="20% - Accent2 12 5 5" xfId="15778" xr:uid="{00000000-0005-0000-0000-000007110000}"/>
    <cellStyle name="20% - Accent2 12 5 5 2" xfId="41772" xr:uid="{00000000-0005-0000-0000-000008110000}"/>
    <cellStyle name="20% - Accent2 12 5 6" xfId="23529" xr:uid="{00000000-0005-0000-0000-000009110000}"/>
    <cellStyle name="20% - Accent2 12 5 6 2" xfId="49518" xr:uid="{00000000-0005-0000-0000-00000A110000}"/>
    <cellStyle name="20% - Accent2 12 5 7" xfId="28683" xr:uid="{00000000-0005-0000-0000-00000B110000}"/>
    <cellStyle name="20% - Accent2 12 6" xfId="3707" xr:uid="{00000000-0005-0000-0000-00000C110000}"/>
    <cellStyle name="20% - Accent2 12 6 2" xfId="9005" xr:uid="{00000000-0005-0000-0000-00000D110000}"/>
    <cellStyle name="20% - Accent2 12 6 2 2" xfId="35005" xr:uid="{00000000-0005-0000-0000-00000E110000}"/>
    <cellStyle name="20% - Accent2 12 6 3" xfId="16799" xr:uid="{00000000-0005-0000-0000-00000F110000}"/>
    <cellStyle name="20% - Accent2 12 6 3 2" xfId="42793" xr:uid="{00000000-0005-0000-0000-000010110000}"/>
    <cellStyle name="20% - Accent2 12 6 4" xfId="24550" xr:uid="{00000000-0005-0000-0000-000011110000}"/>
    <cellStyle name="20% - Accent2 12 6 4 2" xfId="50539" xr:uid="{00000000-0005-0000-0000-000012110000}"/>
    <cellStyle name="20% - Accent2 12 6 5" xfId="29704" xr:uid="{00000000-0005-0000-0000-000013110000}"/>
    <cellStyle name="20% - Accent2 12 7" xfId="11199" xr:uid="{00000000-0005-0000-0000-000014110000}"/>
    <cellStyle name="20% - Accent2 12 7 2" xfId="18994" xr:uid="{00000000-0005-0000-0000-000015110000}"/>
    <cellStyle name="20% - Accent2 12 7 2 2" xfId="44988" xr:uid="{00000000-0005-0000-0000-000016110000}"/>
    <cellStyle name="20% - Accent2 12 7 3" xfId="37200" xr:uid="{00000000-0005-0000-0000-000017110000}"/>
    <cellStyle name="20% - Accent2 12 8" xfId="11699" xr:uid="{00000000-0005-0000-0000-000018110000}"/>
    <cellStyle name="20% - Accent2 12 8 2" xfId="19494" xr:uid="{00000000-0005-0000-0000-000019110000}"/>
    <cellStyle name="20% - Accent2 12 8 2 2" xfId="45488" xr:uid="{00000000-0005-0000-0000-00001A110000}"/>
    <cellStyle name="20% - Accent2 12 8 3" xfId="37700" xr:uid="{00000000-0005-0000-0000-00001B110000}"/>
    <cellStyle name="20% - Accent2 12 9" xfId="6329" xr:uid="{00000000-0005-0000-0000-00001C110000}"/>
    <cellStyle name="20% - Accent2 12 9 2" xfId="32316" xr:uid="{00000000-0005-0000-0000-00001D110000}"/>
    <cellStyle name="20% - Accent2 13" xfId="1034" xr:uid="{00000000-0005-0000-0000-00001E110000}"/>
    <cellStyle name="20% - Accent2 13 10" xfId="14126" xr:uid="{00000000-0005-0000-0000-00001F110000}"/>
    <cellStyle name="20% - Accent2 13 10 2" xfId="40120" xr:uid="{00000000-0005-0000-0000-000020110000}"/>
    <cellStyle name="20% - Accent2 13 11" xfId="21877" xr:uid="{00000000-0005-0000-0000-000021110000}"/>
    <cellStyle name="20% - Accent2 13 11 2" xfId="47866" xr:uid="{00000000-0005-0000-0000-000022110000}"/>
    <cellStyle name="20% - Accent2 13 12" xfId="27031" xr:uid="{00000000-0005-0000-0000-000023110000}"/>
    <cellStyle name="20% - Accent2 13 2" xfId="1312" xr:uid="{00000000-0005-0000-0000-000024110000}"/>
    <cellStyle name="20% - Accent2 13 2 10" xfId="22154" xr:uid="{00000000-0005-0000-0000-000025110000}"/>
    <cellStyle name="20% - Accent2 13 2 10 2" xfId="48143" xr:uid="{00000000-0005-0000-0000-000026110000}"/>
    <cellStyle name="20% - Accent2 13 2 11" xfId="27308" xr:uid="{00000000-0005-0000-0000-000027110000}"/>
    <cellStyle name="20% - Accent2 13 2 2" xfId="1870" xr:uid="{00000000-0005-0000-0000-000028110000}"/>
    <cellStyle name="20% - Accent2 13 2 2 2" xfId="4556" xr:uid="{00000000-0005-0000-0000-000029110000}"/>
    <cellStyle name="20% - Accent2 13 2 2 2 2" xfId="9853" xr:uid="{00000000-0005-0000-0000-00002A110000}"/>
    <cellStyle name="20% - Accent2 13 2 2 2 2 2" xfId="35854" xr:uid="{00000000-0005-0000-0000-00002B110000}"/>
    <cellStyle name="20% - Accent2 13 2 2 2 3" xfId="17648" xr:uid="{00000000-0005-0000-0000-00002C110000}"/>
    <cellStyle name="20% - Accent2 13 2 2 2 3 2" xfId="43642" xr:uid="{00000000-0005-0000-0000-00002D110000}"/>
    <cellStyle name="20% - Accent2 13 2 2 2 4" xfId="25399" xr:uid="{00000000-0005-0000-0000-00002E110000}"/>
    <cellStyle name="20% - Accent2 13 2 2 2 4 2" xfId="51388" xr:uid="{00000000-0005-0000-0000-00002F110000}"/>
    <cellStyle name="20% - Accent2 13 2 2 2 5" xfId="30553" xr:uid="{00000000-0005-0000-0000-000030110000}"/>
    <cellStyle name="20% - Accent2 13 2 2 3" xfId="12495" xr:uid="{00000000-0005-0000-0000-000031110000}"/>
    <cellStyle name="20% - Accent2 13 2 2 3 2" xfId="20290" xr:uid="{00000000-0005-0000-0000-000032110000}"/>
    <cellStyle name="20% - Accent2 13 2 2 3 2 2" xfId="46284" xr:uid="{00000000-0005-0000-0000-000033110000}"/>
    <cellStyle name="20% - Accent2 13 2 2 3 3" xfId="38496" xr:uid="{00000000-0005-0000-0000-000034110000}"/>
    <cellStyle name="20% - Accent2 13 2 2 4" xfId="7173" xr:uid="{00000000-0005-0000-0000-000035110000}"/>
    <cellStyle name="20% - Accent2 13 2 2 4 2" xfId="33165" xr:uid="{00000000-0005-0000-0000-000036110000}"/>
    <cellStyle name="20% - Accent2 13 2 2 5" xfId="14959" xr:uid="{00000000-0005-0000-0000-000037110000}"/>
    <cellStyle name="20% - Accent2 13 2 2 5 2" xfId="40953" xr:uid="{00000000-0005-0000-0000-000038110000}"/>
    <cellStyle name="20% - Accent2 13 2 2 6" xfId="22710" xr:uid="{00000000-0005-0000-0000-000039110000}"/>
    <cellStyle name="20% - Accent2 13 2 2 6 2" xfId="48699" xr:uid="{00000000-0005-0000-0000-00003A110000}"/>
    <cellStyle name="20% - Accent2 13 2 2 7" xfId="27864" xr:uid="{00000000-0005-0000-0000-00003B110000}"/>
    <cellStyle name="20% - Accent2 13 2 3" xfId="2426" xr:uid="{00000000-0005-0000-0000-00003C110000}"/>
    <cellStyle name="20% - Accent2 13 2 3 2" xfId="5112" xr:uid="{00000000-0005-0000-0000-00003D110000}"/>
    <cellStyle name="20% - Accent2 13 2 3 2 2" xfId="10409" xr:uid="{00000000-0005-0000-0000-00003E110000}"/>
    <cellStyle name="20% - Accent2 13 2 3 2 2 2" xfId="36410" xr:uid="{00000000-0005-0000-0000-00003F110000}"/>
    <cellStyle name="20% - Accent2 13 2 3 2 3" xfId="18204" xr:uid="{00000000-0005-0000-0000-000040110000}"/>
    <cellStyle name="20% - Accent2 13 2 3 2 3 2" xfId="44198" xr:uid="{00000000-0005-0000-0000-000041110000}"/>
    <cellStyle name="20% - Accent2 13 2 3 2 4" xfId="25955" xr:uid="{00000000-0005-0000-0000-000042110000}"/>
    <cellStyle name="20% - Accent2 13 2 3 2 4 2" xfId="51944" xr:uid="{00000000-0005-0000-0000-000043110000}"/>
    <cellStyle name="20% - Accent2 13 2 3 2 5" xfId="31109" xr:uid="{00000000-0005-0000-0000-000044110000}"/>
    <cellStyle name="20% - Accent2 13 2 3 3" xfId="13030" xr:uid="{00000000-0005-0000-0000-000045110000}"/>
    <cellStyle name="20% - Accent2 13 2 3 3 2" xfId="20825" xr:uid="{00000000-0005-0000-0000-000046110000}"/>
    <cellStyle name="20% - Accent2 13 2 3 3 2 2" xfId="46819" xr:uid="{00000000-0005-0000-0000-000047110000}"/>
    <cellStyle name="20% - Accent2 13 2 3 3 3" xfId="39031" xr:uid="{00000000-0005-0000-0000-000048110000}"/>
    <cellStyle name="20% - Accent2 13 2 3 4" xfId="7725" xr:uid="{00000000-0005-0000-0000-000049110000}"/>
    <cellStyle name="20% - Accent2 13 2 3 4 2" xfId="33721" xr:uid="{00000000-0005-0000-0000-00004A110000}"/>
    <cellStyle name="20% - Accent2 13 2 3 5" xfId="15515" xr:uid="{00000000-0005-0000-0000-00004B110000}"/>
    <cellStyle name="20% - Accent2 13 2 3 5 2" xfId="41509" xr:uid="{00000000-0005-0000-0000-00004C110000}"/>
    <cellStyle name="20% - Accent2 13 2 3 6" xfId="23266" xr:uid="{00000000-0005-0000-0000-00004D110000}"/>
    <cellStyle name="20% - Accent2 13 2 3 6 2" xfId="49255" xr:uid="{00000000-0005-0000-0000-00004E110000}"/>
    <cellStyle name="20% - Accent2 13 2 3 7" xfId="28420" xr:uid="{00000000-0005-0000-0000-00004F110000}"/>
    <cellStyle name="20% - Accent2 13 2 4" xfId="2982" xr:uid="{00000000-0005-0000-0000-000050110000}"/>
    <cellStyle name="20% - Accent2 13 2 4 2" xfId="5668" xr:uid="{00000000-0005-0000-0000-000051110000}"/>
    <cellStyle name="20% - Accent2 13 2 4 2 2" xfId="10965" xr:uid="{00000000-0005-0000-0000-000052110000}"/>
    <cellStyle name="20% - Accent2 13 2 4 2 2 2" xfId="36966" xr:uid="{00000000-0005-0000-0000-000053110000}"/>
    <cellStyle name="20% - Accent2 13 2 4 2 3" xfId="18760" xr:uid="{00000000-0005-0000-0000-000054110000}"/>
    <cellStyle name="20% - Accent2 13 2 4 2 3 2" xfId="44754" xr:uid="{00000000-0005-0000-0000-000055110000}"/>
    <cellStyle name="20% - Accent2 13 2 4 2 4" xfId="26511" xr:uid="{00000000-0005-0000-0000-000056110000}"/>
    <cellStyle name="20% - Accent2 13 2 4 2 4 2" xfId="52500" xr:uid="{00000000-0005-0000-0000-000057110000}"/>
    <cellStyle name="20% - Accent2 13 2 4 2 5" xfId="31665" xr:uid="{00000000-0005-0000-0000-000058110000}"/>
    <cellStyle name="20% - Accent2 13 2 4 3" xfId="13569" xr:uid="{00000000-0005-0000-0000-000059110000}"/>
    <cellStyle name="20% - Accent2 13 2 4 3 2" xfId="21364" xr:uid="{00000000-0005-0000-0000-00005A110000}"/>
    <cellStyle name="20% - Accent2 13 2 4 3 2 2" xfId="47358" xr:uid="{00000000-0005-0000-0000-00005B110000}"/>
    <cellStyle name="20% - Accent2 13 2 4 3 3" xfId="39570" xr:uid="{00000000-0005-0000-0000-00005C110000}"/>
    <cellStyle name="20% - Accent2 13 2 4 4" xfId="8281" xr:uid="{00000000-0005-0000-0000-00005D110000}"/>
    <cellStyle name="20% - Accent2 13 2 4 4 2" xfId="34277" xr:uid="{00000000-0005-0000-0000-00005E110000}"/>
    <cellStyle name="20% - Accent2 13 2 4 5" xfId="16071" xr:uid="{00000000-0005-0000-0000-00005F110000}"/>
    <cellStyle name="20% - Accent2 13 2 4 5 2" xfId="42065" xr:uid="{00000000-0005-0000-0000-000060110000}"/>
    <cellStyle name="20% - Accent2 13 2 4 6" xfId="23822" xr:uid="{00000000-0005-0000-0000-000061110000}"/>
    <cellStyle name="20% - Accent2 13 2 4 6 2" xfId="49811" xr:uid="{00000000-0005-0000-0000-000062110000}"/>
    <cellStyle name="20% - Accent2 13 2 4 7" xfId="28976" xr:uid="{00000000-0005-0000-0000-000063110000}"/>
    <cellStyle name="20% - Accent2 13 2 5" xfId="4000" xr:uid="{00000000-0005-0000-0000-000064110000}"/>
    <cellStyle name="20% - Accent2 13 2 5 2" xfId="9298" xr:uid="{00000000-0005-0000-0000-000065110000}"/>
    <cellStyle name="20% - Accent2 13 2 5 2 2" xfId="35298" xr:uid="{00000000-0005-0000-0000-000066110000}"/>
    <cellStyle name="20% - Accent2 13 2 5 3" xfId="17092" xr:uid="{00000000-0005-0000-0000-000067110000}"/>
    <cellStyle name="20% - Accent2 13 2 5 3 2" xfId="43086" xr:uid="{00000000-0005-0000-0000-000068110000}"/>
    <cellStyle name="20% - Accent2 13 2 5 4" xfId="24843" xr:uid="{00000000-0005-0000-0000-000069110000}"/>
    <cellStyle name="20% - Accent2 13 2 5 4 2" xfId="50832" xr:uid="{00000000-0005-0000-0000-00006A110000}"/>
    <cellStyle name="20% - Accent2 13 2 5 5" xfId="29997" xr:uid="{00000000-0005-0000-0000-00006B110000}"/>
    <cellStyle name="20% - Accent2 13 2 6" xfId="11470" xr:uid="{00000000-0005-0000-0000-00006C110000}"/>
    <cellStyle name="20% - Accent2 13 2 6 2" xfId="19265" xr:uid="{00000000-0005-0000-0000-00006D110000}"/>
    <cellStyle name="20% - Accent2 13 2 6 2 2" xfId="45259" xr:uid="{00000000-0005-0000-0000-00006E110000}"/>
    <cellStyle name="20% - Accent2 13 2 6 3" xfId="37471" xr:uid="{00000000-0005-0000-0000-00006F110000}"/>
    <cellStyle name="20% - Accent2 13 2 7" xfId="11976" xr:uid="{00000000-0005-0000-0000-000070110000}"/>
    <cellStyle name="20% - Accent2 13 2 7 2" xfId="19771" xr:uid="{00000000-0005-0000-0000-000071110000}"/>
    <cellStyle name="20% - Accent2 13 2 7 2 2" xfId="45765" xr:uid="{00000000-0005-0000-0000-000072110000}"/>
    <cellStyle name="20% - Accent2 13 2 7 3" xfId="37977" xr:uid="{00000000-0005-0000-0000-000073110000}"/>
    <cellStyle name="20% - Accent2 13 2 8" xfId="6622" xr:uid="{00000000-0005-0000-0000-000074110000}"/>
    <cellStyle name="20% - Accent2 13 2 8 2" xfId="32609" xr:uid="{00000000-0005-0000-0000-000075110000}"/>
    <cellStyle name="20% - Accent2 13 2 9" xfId="14403" xr:uid="{00000000-0005-0000-0000-000076110000}"/>
    <cellStyle name="20% - Accent2 13 2 9 2" xfId="40397" xr:uid="{00000000-0005-0000-0000-000077110000}"/>
    <cellStyle name="20% - Accent2 13 3" xfId="1593" xr:uid="{00000000-0005-0000-0000-000078110000}"/>
    <cellStyle name="20% - Accent2 13 3 2" xfId="4279" xr:uid="{00000000-0005-0000-0000-000079110000}"/>
    <cellStyle name="20% - Accent2 13 3 2 2" xfId="9576" xr:uid="{00000000-0005-0000-0000-00007A110000}"/>
    <cellStyle name="20% - Accent2 13 3 2 2 2" xfId="35577" xr:uid="{00000000-0005-0000-0000-00007B110000}"/>
    <cellStyle name="20% - Accent2 13 3 2 3" xfId="17371" xr:uid="{00000000-0005-0000-0000-00007C110000}"/>
    <cellStyle name="20% - Accent2 13 3 2 3 2" xfId="43365" xr:uid="{00000000-0005-0000-0000-00007D110000}"/>
    <cellStyle name="20% - Accent2 13 3 2 4" xfId="25122" xr:uid="{00000000-0005-0000-0000-00007E110000}"/>
    <cellStyle name="20% - Accent2 13 3 2 4 2" xfId="51111" xr:uid="{00000000-0005-0000-0000-00007F110000}"/>
    <cellStyle name="20% - Accent2 13 3 2 5" xfId="30276" xr:uid="{00000000-0005-0000-0000-000080110000}"/>
    <cellStyle name="20% - Accent2 13 3 3" xfId="12236" xr:uid="{00000000-0005-0000-0000-000081110000}"/>
    <cellStyle name="20% - Accent2 13 3 3 2" xfId="20031" xr:uid="{00000000-0005-0000-0000-000082110000}"/>
    <cellStyle name="20% - Accent2 13 3 3 2 2" xfId="46025" xr:uid="{00000000-0005-0000-0000-000083110000}"/>
    <cellStyle name="20% - Accent2 13 3 3 3" xfId="38237" xr:uid="{00000000-0005-0000-0000-000084110000}"/>
    <cellStyle name="20% - Accent2 13 3 4" xfId="6898" xr:uid="{00000000-0005-0000-0000-000085110000}"/>
    <cellStyle name="20% - Accent2 13 3 4 2" xfId="32888" xr:uid="{00000000-0005-0000-0000-000086110000}"/>
    <cellStyle name="20% - Accent2 13 3 5" xfId="14682" xr:uid="{00000000-0005-0000-0000-000087110000}"/>
    <cellStyle name="20% - Accent2 13 3 5 2" xfId="40676" xr:uid="{00000000-0005-0000-0000-000088110000}"/>
    <cellStyle name="20% - Accent2 13 3 6" xfId="22433" xr:uid="{00000000-0005-0000-0000-000089110000}"/>
    <cellStyle name="20% - Accent2 13 3 6 2" xfId="48422" xr:uid="{00000000-0005-0000-0000-00008A110000}"/>
    <cellStyle name="20% - Accent2 13 3 7" xfId="27587" xr:uid="{00000000-0005-0000-0000-00008B110000}"/>
    <cellStyle name="20% - Accent2 13 4" xfId="2149" xr:uid="{00000000-0005-0000-0000-00008C110000}"/>
    <cellStyle name="20% - Accent2 13 4 2" xfId="4835" xr:uid="{00000000-0005-0000-0000-00008D110000}"/>
    <cellStyle name="20% - Accent2 13 4 2 2" xfId="10132" xr:uid="{00000000-0005-0000-0000-00008E110000}"/>
    <cellStyle name="20% - Accent2 13 4 2 2 2" xfId="36133" xr:uid="{00000000-0005-0000-0000-00008F110000}"/>
    <cellStyle name="20% - Accent2 13 4 2 3" xfId="17927" xr:uid="{00000000-0005-0000-0000-000090110000}"/>
    <cellStyle name="20% - Accent2 13 4 2 3 2" xfId="43921" xr:uid="{00000000-0005-0000-0000-000091110000}"/>
    <cellStyle name="20% - Accent2 13 4 2 4" xfId="25678" xr:uid="{00000000-0005-0000-0000-000092110000}"/>
    <cellStyle name="20% - Accent2 13 4 2 4 2" xfId="51667" xr:uid="{00000000-0005-0000-0000-000093110000}"/>
    <cellStyle name="20% - Accent2 13 4 2 5" xfId="30832" xr:uid="{00000000-0005-0000-0000-000094110000}"/>
    <cellStyle name="20% - Accent2 13 4 3" xfId="12755" xr:uid="{00000000-0005-0000-0000-000095110000}"/>
    <cellStyle name="20% - Accent2 13 4 3 2" xfId="20550" xr:uid="{00000000-0005-0000-0000-000096110000}"/>
    <cellStyle name="20% - Accent2 13 4 3 2 2" xfId="46544" xr:uid="{00000000-0005-0000-0000-000097110000}"/>
    <cellStyle name="20% - Accent2 13 4 3 3" xfId="38756" xr:uid="{00000000-0005-0000-0000-000098110000}"/>
    <cellStyle name="20% - Accent2 13 4 4" xfId="7450" xr:uid="{00000000-0005-0000-0000-000099110000}"/>
    <cellStyle name="20% - Accent2 13 4 4 2" xfId="33444" xr:uid="{00000000-0005-0000-0000-00009A110000}"/>
    <cellStyle name="20% - Accent2 13 4 5" xfId="15238" xr:uid="{00000000-0005-0000-0000-00009B110000}"/>
    <cellStyle name="20% - Accent2 13 4 5 2" xfId="41232" xr:uid="{00000000-0005-0000-0000-00009C110000}"/>
    <cellStyle name="20% - Accent2 13 4 6" xfId="22989" xr:uid="{00000000-0005-0000-0000-00009D110000}"/>
    <cellStyle name="20% - Accent2 13 4 6 2" xfId="48978" xr:uid="{00000000-0005-0000-0000-00009E110000}"/>
    <cellStyle name="20% - Accent2 13 4 7" xfId="28143" xr:uid="{00000000-0005-0000-0000-00009F110000}"/>
    <cellStyle name="20% - Accent2 13 5" xfId="2705" xr:uid="{00000000-0005-0000-0000-0000A0110000}"/>
    <cellStyle name="20% - Accent2 13 5 2" xfId="5391" xr:uid="{00000000-0005-0000-0000-0000A1110000}"/>
    <cellStyle name="20% - Accent2 13 5 2 2" xfId="10688" xr:uid="{00000000-0005-0000-0000-0000A2110000}"/>
    <cellStyle name="20% - Accent2 13 5 2 2 2" xfId="36689" xr:uid="{00000000-0005-0000-0000-0000A3110000}"/>
    <cellStyle name="20% - Accent2 13 5 2 3" xfId="18483" xr:uid="{00000000-0005-0000-0000-0000A4110000}"/>
    <cellStyle name="20% - Accent2 13 5 2 3 2" xfId="44477" xr:uid="{00000000-0005-0000-0000-0000A5110000}"/>
    <cellStyle name="20% - Accent2 13 5 2 4" xfId="26234" xr:uid="{00000000-0005-0000-0000-0000A6110000}"/>
    <cellStyle name="20% - Accent2 13 5 2 4 2" xfId="52223" xr:uid="{00000000-0005-0000-0000-0000A7110000}"/>
    <cellStyle name="20% - Accent2 13 5 2 5" xfId="31388" xr:uid="{00000000-0005-0000-0000-0000A8110000}"/>
    <cellStyle name="20% - Accent2 13 5 3" xfId="13292" xr:uid="{00000000-0005-0000-0000-0000A9110000}"/>
    <cellStyle name="20% - Accent2 13 5 3 2" xfId="21087" xr:uid="{00000000-0005-0000-0000-0000AA110000}"/>
    <cellStyle name="20% - Accent2 13 5 3 2 2" xfId="47081" xr:uid="{00000000-0005-0000-0000-0000AB110000}"/>
    <cellStyle name="20% - Accent2 13 5 3 3" xfId="39293" xr:uid="{00000000-0005-0000-0000-0000AC110000}"/>
    <cellStyle name="20% - Accent2 13 5 4" xfId="8004" xr:uid="{00000000-0005-0000-0000-0000AD110000}"/>
    <cellStyle name="20% - Accent2 13 5 4 2" xfId="34000" xr:uid="{00000000-0005-0000-0000-0000AE110000}"/>
    <cellStyle name="20% - Accent2 13 5 5" xfId="15794" xr:uid="{00000000-0005-0000-0000-0000AF110000}"/>
    <cellStyle name="20% - Accent2 13 5 5 2" xfId="41788" xr:uid="{00000000-0005-0000-0000-0000B0110000}"/>
    <cellStyle name="20% - Accent2 13 5 6" xfId="23545" xr:uid="{00000000-0005-0000-0000-0000B1110000}"/>
    <cellStyle name="20% - Accent2 13 5 6 2" xfId="49534" xr:uid="{00000000-0005-0000-0000-0000B2110000}"/>
    <cellStyle name="20% - Accent2 13 5 7" xfId="28699" xr:uid="{00000000-0005-0000-0000-0000B3110000}"/>
    <cellStyle name="20% - Accent2 13 6" xfId="3723" xr:uid="{00000000-0005-0000-0000-0000B4110000}"/>
    <cellStyle name="20% - Accent2 13 6 2" xfId="9021" xr:uid="{00000000-0005-0000-0000-0000B5110000}"/>
    <cellStyle name="20% - Accent2 13 6 2 2" xfId="35021" xr:uid="{00000000-0005-0000-0000-0000B6110000}"/>
    <cellStyle name="20% - Accent2 13 6 3" xfId="16815" xr:uid="{00000000-0005-0000-0000-0000B7110000}"/>
    <cellStyle name="20% - Accent2 13 6 3 2" xfId="42809" xr:uid="{00000000-0005-0000-0000-0000B8110000}"/>
    <cellStyle name="20% - Accent2 13 6 4" xfId="24566" xr:uid="{00000000-0005-0000-0000-0000B9110000}"/>
    <cellStyle name="20% - Accent2 13 6 4 2" xfId="50555" xr:uid="{00000000-0005-0000-0000-0000BA110000}"/>
    <cellStyle name="20% - Accent2 13 6 5" xfId="29720" xr:uid="{00000000-0005-0000-0000-0000BB110000}"/>
    <cellStyle name="20% - Accent2 13 7" xfId="11215" xr:uid="{00000000-0005-0000-0000-0000BC110000}"/>
    <cellStyle name="20% - Accent2 13 7 2" xfId="19010" xr:uid="{00000000-0005-0000-0000-0000BD110000}"/>
    <cellStyle name="20% - Accent2 13 7 2 2" xfId="45004" xr:uid="{00000000-0005-0000-0000-0000BE110000}"/>
    <cellStyle name="20% - Accent2 13 7 3" xfId="37216" xr:uid="{00000000-0005-0000-0000-0000BF110000}"/>
    <cellStyle name="20% - Accent2 13 8" xfId="11715" xr:uid="{00000000-0005-0000-0000-0000C0110000}"/>
    <cellStyle name="20% - Accent2 13 8 2" xfId="19510" xr:uid="{00000000-0005-0000-0000-0000C1110000}"/>
    <cellStyle name="20% - Accent2 13 8 2 2" xfId="45504" xr:uid="{00000000-0005-0000-0000-0000C2110000}"/>
    <cellStyle name="20% - Accent2 13 8 3" xfId="37716" xr:uid="{00000000-0005-0000-0000-0000C3110000}"/>
    <cellStyle name="20% - Accent2 13 9" xfId="6345" xr:uid="{00000000-0005-0000-0000-0000C4110000}"/>
    <cellStyle name="20% - Accent2 13 9 2" xfId="32332" xr:uid="{00000000-0005-0000-0000-0000C5110000}"/>
    <cellStyle name="20% - Accent2 14" xfId="1044" xr:uid="{00000000-0005-0000-0000-0000C6110000}"/>
    <cellStyle name="20% - Accent2 14 10" xfId="14136" xr:uid="{00000000-0005-0000-0000-0000C7110000}"/>
    <cellStyle name="20% - Accent2 14 10 2" xfId="40130" xr:uid="{00000000-0005-0000-0000-0000C8110000}"/>
    <cellStyle name="20% - Accent2 14 11" xfId="21887" xr:uid="{00000000-0005-0000-0000-0000C9110000}"/>
    <cellStyle name="20% - Accent2 14 11 2" xfId="47876" xr:uid="{00000000-0005-0000-0000-0000CA110000}"/>
    <cellStyle name="20% - Accent2 14 12" xfId="27041" xr:uid="{00000000-0005-0000-0000-0000CB110000}"/>
    <cellStyle name="20% - Accent2 14 2" xfId="1322" xr:uid="{00000000-0005-0000-0000-0000CC110000}"/>
    <cellStyle name="20% - Accent2 14 2 10" xfId="22164" xr:uid="{00000000-0005-0000-0000-0000CD110000}"/>
    <cellStyle name="20% - Accent2 14 2 10 2" xfId="48153" xr:uid="{00000000-0005-0000-0000-0000CE110000}"/>
    <cellStyle name="20% - Accent2 14 2 11" xfId="27318" xr:uid="{00000000-0005-0000-0000-0000CF110000}"/>
    <cellStyle name="20% - Accent2 14 2 2" xfId="1880" xr:uid="{00000000-0005-0000-0000-0000D0110000}"/>
    <cellStyle name="20% - Accent2 14 2 2 2" xfId="4566" xr:uid="{00000000-0005-0000-0000-0000D1110000}"/>
    <cellStyle name="20% - Accent2 14 2 2 2 2" xfId="9863" xr:uid="{00000000-0005-0000-0000-0000D2110000}"/>
    <cellStyle name="20% - Accent2 14 2 2 2 2 2" xfId="35864" xr:uid="{00000000-0005-0000-0000-0000D3110000}"/>
    <cellStyle name="20% - Accent2 14 2 2 2 3" xfId="17658" xr:uid="{00000000-0005-0000-0000-0000D4110000}"/>
    <cellStyle name="20% - Accent2 14 2 2 2 3 2" xfId="43652" xr:uid="{00000000-0005-0000-0000-0000D5110000}"/>
    <cellStyle name="20% - Accent2 14 2 2 2 4" xfId="25409" xr:uid="{00000000-0005-0000-0000-0000D6110000}"/>
    <cellStyle name="20% - Accent2 14 2 2 2 4 2" xfId="51398" xr:uid="{00000000-0005-0000-0000-0000D7110000}"/>
    <cellStyle name="20% - Accent2 14 2 2 2 5" xfId="30563" xr:uid="{00000000-0005-0000-0000-0000D8110000}"/>
    <cellStyle name="20% - Accent2 14 2 2 3" xfId="12505" xr:uid="{00000000-0005-0000-0000-0000D9110000}"/>
    <cellStyle name="20% - Accent2 14 2 2 3 2" xfId="20300" xr:uid="{00000000-0005-0000-0000-0000DA110000}"/>
    <cellStyle name="20% - Accent2 14 2 2 3 2 2" xfId="46294" xr:uid="{00000000-0005-0000-0000-0000DB110000}"/>
    <cellStyle name="20% - Accent2 14 2 2 3 3" xfId="38506" xr:uid="{00000000-0005-0000-0000-0000DC110000}"/>
    <cellStyle name="20% - Accent2 14 2 2 4" xfId="7183" xr:uid="{00000000-0005-0000-0000-0000DD110000}"/>
    <cellStyle name="20% - Accent2 14 2 2 4 2" xfId="33175" xr:uid="{00000000-0005-0000-0000-0000DE110000}"/>
    <cellStyle name="20% - Accent2 14 2 2 5" xfId="14969" xr:uid="{00000000-0005-0000-0000-0000DF110000}"/>
    <cellStyle name="20% - Accent2 14 2 2 5 2" xfId="40963" xr:uid="{00000000-0005-0000-0000-0000E0110000}"/>
    <cellStyle name="20% - Accent2 14 2 2 6" xfId="22720" xr:uid="{00000000-0005-0000-0000-0000E1110000}"/>
    <cellStyle name="20% - Accent2 14 2 2 6 2" xfId="48709" xr:uid="{00000000-0005-0000-0000-0000E2110000}"/>
    <cellStyle name="20% - Accent2 14 2 2 7" xfId="27874" xr:uid="{00000000-0005-0000-0000-0000E3110000}"/>
    <cellStyle name="20% - Accent2 14 2 3" xfId="2436" xr:uid="{00000000-0005-0000-0000-0000E4110000}"/>
    <cellStyle name="20% - Accent2 14 2 3 2" xfId="5122" xr:uid="{00000000-0005-0000-0000-0000E5110000}"/>
    <cellStyle name="20% - Accent2 14 2 3 2 2" xfId="10419" xr:uid="{00000000-0005-0000-0000-0000E6110000}"/>
    <cellStyle name="20% - Accent2 14 2 3 2 2 2" xfId="36420" xr:uid="{00000000-0005-0000-0000-0000E7110000}"/>
    <cellStyle name="20% - Accent2 14 2 3 2 3" xfId="18214" xr:uid="{00000000-0005-0000-0000-0000E8110000}"/>
    <cellStyle name="20% - Accent2 14 2 3 2 3 2" xfId="44208" xr:uid="{00000000-0005-0000-0000-0000E9110000}"/>
    <cellStyle name="20% - Accent2 14 2 3 2 4" xfId="25965" xr:uid="{00000000-0005-0000-0000-0000EA110000}"/>
    <cellStyle name="20% - Accent2 14 2 3 2 4 2" xfId="51954" xr:uid="{00000000-0005-0000-0000-0000EB110000}"/>
    <cellStyle name="20% - Accent2 14 2 3 2 5" xfId="31119" xr:uid="{00000000-0005-0000-0000-0000EC110000}"/>
    <cellStyle name="20% - Accent2 14 2 3 3" xfId="13040" xr:uid="{00000000-0005-0000-0000-0000ED110000}"/>
    <cellStyle name="20% - Accent2 14 2 3 3 2" xfId="20835" xr:uid="{00000000-0005-0000-0000-0000EE110000}"/>
    <cellStyle name="20% - Accent2 14 2 3 3 2 2" xfId="46829" xr:uid="{00000000-0005-0000-0000-0000EF110000}"/>
    <cellStyle name="20% - Accent2 14 2 3 3 3" xfId="39041" xr:uid="{00000000-0005-0000-0000-0000F0110000}"/>
    <cellStyle name="20% - Accent2 14 2 3 4" xfId="7735" xr:uid="{00000000-0005-0000-0000-0000F1110000}"/>
    <cellStyle name="20% - Accent2 14 2 3 4 2" xfId="33731" xr:uid="{00000000-0005-0000-0000-0000F2110000}"/>
    <cellStyle name="20% - Accent2 14 2 3 5" xfId="15525" xr:uid="{00000000-0005-0000-0000-0000F3110000}"/>
    <cellStyle name="20% - Accent2 14 2 3 5 2" xfId="41519" xr:uid="{00000000-0005-0000-0000-0000F4110000}"/>
    <cellStyle name="20% - Accent2 14 2 3 6" xfId="23276" xr:uid="{00000000-0005-0000-0000-0000F5110000}"/>
    <cellStyle name="20% - Accent2 14 2 3 6 2" xfId="49265" xr:uid="{00000000-0005-0000-0000-0000F6110000}"/>
    <cellStyle name="20% - Accent2 14 2 3 7" xfId="28430" xr:uid="{00000000-0005-0000-0000-0000F7110000}"/>
    <cellStyle name="20% - Accent2 14 2 4" xfId="2992" xr:uid="{00000000-0005-0000-0000-0000F8110000}"/>
    <cellStyle name="20% - Accent2 14 2 4 2" xfId="5678" xr:uid="{00000000-0005-0000-0000-0000F9110000}"/>
    <cellStyle name="20% - Accent2 14 2 4 2 2" xfId="10975" xr:uid="{00000000-0005-0000-0000-0000FA110000}"/>
    <cellStyle name="20% - Accent2 14 2 4 2 2 2" xfId="36976" xr:uid="{00000000-0005-0000-0000-0000FB110000}"/>
    <cellStyle name="20% - Accent2 14 2 4 2 3" xfId="18770" xr:uid="{00000000-0005-0000-0000-0000FC110000}"/>
    <cellStyle name="20% - Accent2 14 2 4 2 3 2" xfId="44764" xr:uid="{00000000-0005-0000-0000-0000FD110000}"/>
    <cellStyle name="20% - Accent2 14 2 4 2 4" xfId="26521" xr:uid="{00000000-0005-0000-0000-0000FE110000}"/>
    <cellStyle name="20% - Accent2 14 2 4 2 4 2" xfId="52510" xr:uid="{00000000-0005-0000-0000-0000FF110000}"/>
    <cellStyle name="20% - Accent2 14 2 4 2 5" xfId="31675" xr:uid="{00000000-0005-0000-0000-000000120000}"/>
    <cellStyle name="20% - Accent2 14 2 4 3" xfId="13579" xr:uid="{00000000-0005-0000-0000-000001120000}"/>
    <cellStyle name="20% - Accent2 14 2 4 3 2" xfId="21374" xr:uid="{00000000-0005-0000-0000-000002120000}"/>
    <cellStyle name="20% - Accent2 14 2 4 3 2 2" xfId="47368" xr:uid="{00000000-0005-0000-0000-000003120000}"/>
    <cellStyle name="20% - Accent2 14 2 4 3 3" xfId="39580" xr:uid="{00000000-0005-0000-0000-000004120000}"/>
    <cellStyle name="20% - Accent2 14 2 4 4" xfId="8291" xr:uid="{00000000-0005-0000-0000-000005120000}"/>
    <cellStyle name="20% - Accent2 14 2 4 4 2" xfId="34287" xr:uid="{00000000-0005-0000-0000-000006120000}"/>
    <cellStyle name="20% - Accent2 14 2 4 5" xfId="16081" xr:uid="{00000000-0005-0000-0000-000007120000}"/>
    <cellStyle name="20% - Accent2 14 2 4 5 2" xfId="42075" xr:uid="{00000000-0005-0000-0000-000008120000}"/>
    <cellStyle name="20% - Accent2 14 2 4 6" xfId="23832" xr:uid="{00000000-0005-0000-0000-000009120000}"/>
    <cellStyle name="20% - Accent2 14 2 4 6 2" xfId="49821" xr:uid="{00000000-0005-0000-0000-00000A120000}"/>
    <cellStyle name="20% - Accent2 14 2 4 7" xfId="28986" xr:uid="{00000000-0005-0000-0000-00000B120000}"/>
    <cellStyle name="20% - Accent2 14 2 5" xfId="4010" xr:uid="{00000000-0005-0000-0000-00000C120000}"/>
    <cellStyle name="20% - Accent2 14 2 5 2" xfId="9308" xr:uid="{00000000-0005-0000-0000-00000D120000}"/>
    <cellStyle name="20% - Accent2 14 2 5 2 2" xfId="35308" xr:uid="{00000000-0005-0000-0000-00000E120000}"/>
    <cellStyle name="20% - Accent2 14 2 5 3" xfId="17102" xr:uid="{00000000-0005-0000-0000-00000F120000}"/>
    <cellStyle name="20% - Accent2 14 2 5 3 2" xfId="43096" xr:uid="{00000000-0005-0000-0000-000010120000}"/>
    <cellStyle name="20% - Accent2 14 2 5 4" xfId="24853" xr:uid="{00000000-0005-0000-0000-000011120000}"/>
    <cellStyle name="20% - Accent2 14 2 5 4 2" xfId="50842" xr:uid="{00000000-0005-0000-0000-000012120000}"/>
    <cellStyle name="20% - Accent2 14 2 5 5" xfId="30007" xr:uid="{00000000-0005-0000-0000-000013120000}"/>
    <cellStyle name="20% - Accent2 14 2 6" xfId="11480" xr:uid="{00000000-0005-0000-0000-000014120000}"/>
    <cellStyle name="20% - Accent2 14 2 6 2" xfId="19275" xr:uid="{00000000-0005-0000-0000-000015120000}"/>
    <cellStyle name="20% - Accent2 14 2 6 2 2" xfId="45269" xr:uid="{00000000-0005-0000-0000-000016120000}"/>
    <cellStyle name="20% - Accent2 14 2 6 3" xfId="37481" xr:uid="{00000000-0005-0000-0000-000017120000}"/>
    <cellStyle name="20% - Accent2 14 2 7" xfId="11986" xr:uid="{00000000-0005-0000-0000-000018120000}"/>
    <cellStyle name="20% - Accent2 14 2 7 2" xfId="19781" xr:uid="{00000000-0005-0000-0000-000019120000}"/>
    <cellStyle name="20% - Accent2 14 2 7 2 2" xfId="45775" xr:uid="{00000000-0005-0000-0000-00001A120000}"/>
    <cellStyle name="20% - Accent2 14 2 7 3" xfId="37987" xr:uid="{00000000-0005-0000-0000-00001B120000}"/>
    <cellStyle name="20% - Accent2 14 2 8" xfId="6632" xr:uid="{00000000-0005-0000-0000-00001C120000}"/>
    <cellStyle name="20% - Accent2 14 2 8 2" xfId="32619" xr:uid="{00000000-0005-0000-0000-00001D120000}"/>
    <cellStyle name="20% - Accent2 14 2 9" xfId="14413" xr:uid="{00000000-0005-0000-0000-00001E120000}"/>
    <cellStyle name="20% - Accent2 14 2 9 2" xfId="40407" xr:uid="{00000000-0005-0000-0000-00001F120000}"/>
    <cellStyle name="20% - Accent2 14 3" xfId="1603" xr:uid="{00000000-0005-0000-0000-000020120000}"/>
    <cellStyle name="20% - Accent2 14 3 2" xfId="4289" xr:uid="{00000000-0005-0000-0000-000021120000}"/>
    <cellStyle name="20% - Accent2 14 3 2 2" xfId="9586" xr:uid="{00000000-0005-0000-0000-000022120000}"/>
    <cellStyle name="20% - Accent2 14 3 2 2 2" xfId="35587" xr:uid="{00000000-0005-0000-0000-000023120000}"/>
    <cellStyle name="20% - Accent2 14 3 2 3" xfId="17381" xr:uid="{00000000-0005-0000-0000-000024120000}"/>
    <cellStyle name="20% - Accent2 14 3 2 3 2" xfId="43375" xr:uid="{00000000-0005-0000-0000-000025120000}"/>
    <cellStyle name="20% - Accent2 14 3 2 4" xfId="25132" xr:uid="{00000000-0005-0000-0000-000026120000}"/>
    <cellStyle name="20% - Accent2 14 3 2 4 2" xfId="51121" xr:uid="{00000000-0005-0000-0000-000027120000}"/>
    <cellStyle name="20% - Accent2 14 3 2 5" xfId="30286" xr:uid="{00000000-0005-0000-0000-000028120000}"/>
    <cellStyle name="20% - Accent2 14 3 3" xfId="12246" xr:uid="{00000000-0005-0000-0000-000029120000}"/>
    <cellStyle name="20% - Accent2 14 3 3 2" xfId="20041" xr:uid="{00000000-0005-0000-0000-00002A120000}"/>
    <cellStyle name="20% - Accent2 14 3 3 2 2" xfId="46035" xr:uid="{00000000-0005-0000-0000-00002B120000}"/>
    <cellStyle name="20% - Accent2 14 3 3 3" xfId="38247" xr:uid="{00000000-0005-0000-0000-00002C120000}"/>
    <cellStyle name="20% - Accent2 14 3 4" xfId="6908" xr:uid="{00000000-0005-0000-0000-00002D120000}"/>
    <cellStyle name="20% - Accent2 14 3 4 2" xfId="32898" xr:uid="{00000000-0005-0000-0000-00002E120000}"/>
    <cellStyle name="20% - Accent2 14 3 5" xfId="14692" xr:uid="{00000000-0005-0000-0000-00002F120000}"/>
    <cellStyle name="20% - Accent2 14 3 5 2" xfId="40686" xr:uid="{00000000-0005-0000-0000-000030120000}"/>
    <cellStyle name="20% - Accent2 14 3 6" xfId="22443" xr:uid="{00000000-0005-0000-0000-000031120000}"/>
    <cellStyle name="20% - Accent2 14 3 6 2" xfId="48432" xr:uid="{00000000-0005-0000-0000-000032120000}"/>
    <cellStyle name="20% - Accent2 14 3 7" xfId="27597" xr:uid="{00000000-0005-0000-0000-000033120000}"/>
    <cellStyle name="20% - Accent2 14 4" xfId="2159" xr:uid="{00000000-0005-0000-0000-000034120000}"/>
    <cellStyle name="20% - Accent2 14 4 2" xfId="4845" xr:uid="{00000000-0005-0000-0000-000035120000}"/>
    <cellStyle name="20% - Accent2 14 4 2 2" xfId="10142" xr:uid="{00000000-0005-0000-0000-000036120000}"/>
    <cellStyle name="20% - Accent2 14 4 2 2 2" xfId="36143" xr:uid="{00000000-0005-0000-0000-000037120000}"/>
    <cellStyle name="20% - Accent2 14 4 2 3" xfId="17937" xr:uid="{00000000-0005-0000-0000-000038120000}"/>
    <cellStyle name="20% - Accent2 14 4 2 3 2" xfId="43931" xr:uid="{00000000-0005-0000-0000-000039120000}"/>
    <cellStyle name="20% - Accent2 14 4 2 4" xfId="25688" xr:uid="{00000000-0005-0000-0000-00003A120000}"/>
    <cellStyle name="20% - Accent2 14 4 2 4 2" xfId="51677" xr:uid="{00000000-0005-0000-0000-00003B120000}"/>
    <cellStyle name="20% - Accent2 14 4 2 5" xfId="30842" xr:uid="{00000000-0005-0000-0000-00003C120000}"/>
    <cellStyle name="20% - Accent2 14 4 3" xfId="12765" xr:uid="{00000000-0005-0000-0000-00003D120000}"/>
    <cellStyle name="20% - Accent2 14 4 3 2" xfId="20560" xr:uid="{00000000-0005-0000-0000-00003E120000}"/>
    <cellStyle name="20% - Accent2 14 4 3 2 2" xfId="46554" xr:uid="{00000000-0005-0000-0000-00003F120000}"/>
    <cellStyle name="20% - Accent2 14 4 3 3" xfId="38766" xr:uid="{00000000-0005-0000-0000-000040120000}"/>
    <cellStyle name="20% - Accent2 14 4 4" xfId="7460" xr:uid="{00000000-0005-0000-0000-000041120000}"/>
    <cellStyle name="20% - Accent2 14 4 4 2" xfId="33454" xr:uid="{00000000-0005-0000-0000-000042120000}"/>
    <cellStyle name="20% - Accent2 14 4 5" xfId="15248" xr:uid="{00000000-0005-0000-0000-000043120000}"/>
    <cellStyle name="20% - Accent2 14 4 5 2" xfId="41242" xr:uid="{00000000-0005-0000-0000-000044120000}"/>
    <cellStyle name="20% - Accent2 14 4 6" xfId="22999" xr:uid="{00000000-0005-0000-0000-000045120000}"/>
    <cellStyle name="20% - Accent2 14 4 6 2" xfId="48988" xr:uid="{00000000-0005-0000-0000-000046120000}"/>
    <cellStyle name="20% - Accent2 14 4 7" xfId="28153" xr:uid="{00000000-0005-0000-0000-000047120000}"/>
    <cellStyle name="20% - Accent2 14 5" xfId="2715" xr:uid="{00000000-0005-0000-0000-000048120000}"/>
    <cellStyle name="20% - Accent2 14 5 2" xfId="5401" xr:uid="{00000000-0005-0000-0000-000049120000}"/>
    <cellStyle name="20% - Accent2 14 5 2 2" xfId="10698" xr:uid="{00000000-0005-0000-0000-00004A120000}"/>
    <cellStyle name="20% - Accent2 14 5 2 2 2" xfId="36699" xr:uid="{00000000-0005-0000-0000-00004B120000}"/>
    <cellStyle name="20% - Accent2 14 5 2 3" xfId="18493" xr:uid="{00000000-0005-0000-0000-00004C120000}"/>
    <cellStyle name="20% - Accent2 14 5 2 3 2" xfId="44487" xr:uid="{00000000-0005-0000-0000-00004D120000}"/>
    <cellStyle name="20% - Accent2 14 5 2 4" xfId="26244" xr:uid="{00000000-0005-0000-0000-00004E120000}"/>
    <cellStyle name="20% - Accent2 14 5 2 4 2" xfId="52233" xr:uid="{00000000-0005-0000-0000-00004F120000}"/>
    <cellStyle name="20% - Accent2 14 5 2 5" xfId="31398" xr:uid="{00000000-0005-0000-0000-000050120000}"/>
    <cellStyle name="20% - Accent2 14 5 3" xfId="13302" xr:uid="{00000000-0005-0000-0000-000051120000}"/>
    <cellStyle name="20% - Accent2 14 5 3 2" xfId="21097" xr:uid="{00000000-0005-0000-0000-000052120000}"/>
    <cellStyle name="20% - Accent2 14 5 3 2 2" xfId="47091" xr:uid="{00000000-0005-0000-0000-000053120000}"/>
    <cellStyle name="20% - Accent2 14 5 3 3" xfId="39303" xr:uid="{00000000-0005-0000-0000-000054120000}"/>
    <cellStyle name="20% - Accent2 14 5 4" xfId="8014" xr:uid="{00000000-0005-0000-0000-000055120000}"/>
    <cellStyle name="20% - Accent2 14 5 4 2" xfId="34010" xr:uid="{00000000-0005-0000-0000-000056120000}"/>
    <cellStyle name="20% - Accent2 14 5 5" xfId="15804" xr:uid="{00000000-0005-0000-0000-000057120000}"/>
    <cellStyle name="20% - Accent2 14 5 5 2" xfId="41798" xr:uid="{00000000-0005-0000-0000-000058120000}"/>
    <cellStyle name="20% - Accent2 14 5 6" xfId="23555" xr:uid="{00000000-0005-0000-0000-000059120000}"/>
    <cellStyle name="20% - Accent2 14 5 6 2" xfId="49544" xr:uid="{00000000-0005-0000-0000-00005A120000}"/>
    <cellStyle name="20% - Accent2 14 5 7" xfId="28709" xr:uid="{00000000-0005-0000-0000-00005B120000}"/>
    <cellStyle name="20% - Accent2 14 6" xfId="3733" xr:uid="{00000000-0005-0000-0000-00005C120000}"/>
    <cellStyle name="20% - Accent2 14 6 2" xfId="9031" xr:uid="{00000000-0005-0000-0000-00005D120000}"/>
    <cellStyle name="20% - Accent2 14 6 2 2" xfId="35031" xr:uid="{00000000-0005-0000-0000-00005E120000}"/>
    <cellStyle name="20% - Accent2 14 6 3" xfId="16825" xr:uid="{00000000-0005-0000-0000-00005F120000}"/>
    <cellStyle name="20% - Accent2 14 6 3 2" xfId="42819" xr:uid="{00000000-0005-0000-0000-000060120000}"/>
    <cellStyle name="20% - Accent2 14 6 4" xfId="24576" xr:uid="{00000000-0005-0000-0000-000061120000}"/>
    <cellStyle name="20% - Accent2 14 6 4 2" xfId="50565" xr:uid="{00000000-0005-0000-0000-000062120000}"/>
    <cellStyle name="20% - Accent2 14 6 5" xfId="29730" xr:uid="{00000000-0005-0000-0000-000063120000}"/>
    <cellStyle name="20% - Accent2 14 7" xfId="11225" xr:uid="{00000000-0005-0000-0000-000064120000}"/>
    <cellStyle name="20% - Accent2 14 7 2" xfId="19020" xr:uid="{00000000-0005-0000-0000-000065120000}"/>
    <cellStyle name="20% - Accent2 14 7 2 2" xfId="45014" xr:uid="{00000000-0005-0000-0000-000066120000}"/>
    <cellStyle name="20% - Accent2 14 7 3" xfId="37226" xr:uid="{00000000-0005-0000-0000-000067120000}"/>
    <cellStyle name="20% - Accent2 14 8" xfId="11725" xr:uid="{00000000-0005-0000-0000-000068120000}"/>
    <cellStyle name="20% - Accent2 14 8 2" xfId="19520" xr:uid="{00000000-0005-0000-0000-000069120000}"/>
    <cellStyle name="20% - Accent2 14 8 2 2" xfId="45514" xr:uid="{00000000-0005-0000-0000-00006A120000}"/>
    <cellStyle name="20% - Accent2 14 8 3" xfId="37726" xr:uid="{00000000-0005-0000-0000-00006B120000}"/>
    <cellStyle name="20% - Accent2 14 9" xfId="6355" xr:uid="{00000000-0005-0000-0000-00006C120000}"/>
    <cellStyle name="20% - Accent2 14 9 2" xfId="32342" xr:uid="{00000000-0005-0000-0000-00006D120000}"/>
    <cellStyle name="20% - Accent2 15" xfId="1060" xr:uid="{00000000-0005-0000-0000-00006E120000}"/>
    <cellStyle name="20% - Accent2 15 10" xfId="14152" xr:uid="{00000000-0005-0000-0000-00006F120000}"/>
    <cellStyle name="20% - Accent2 15 10 2" xfId="40146" xr:uid="{00000000-0005-0000-0000-000070120000}"/>
    <cellStyle name="20% - Accent2 15 11" xfId="21903" xr:uid="{00000000-0005-0000-0000-000071120000}"/>
    <cellStyle name="20% - Accent2 15 11 2" xfId="47892" xr:uid="{00000000-0005-0000-0000-000072120000}"/>
    <cellStyle name="20% - Accent2 15 12" xfId="27057" xr:uid="{00000000-0005-0000-0000-000073120000}"/>
    <cellStyle name="20% - Accent2 15 2" xfId="1338" xr:uid="{00000000-0005-0000-0000-000074120000}"/>
    <cellStyle name="20% - Accent2 15 2 10" xfId="22180" xr:uid="{00000000-0005-0000-0000-000075120000}"/>
    <cellStyle name="20% - Accent2 15 2 10 2" xfId="48169" xr:uid="{00000000-0005-0000-0000-000076120000}"/>
    <cellStyle name="20% - Accent2 15 2 11" xfId="27334" xr:uid="{00000000-0005-0000-0000-000077120000}"/>
    <cellStyle name="20% - Accent2 15 2 2" xfId="1896" xr:uid="{00000000-0005-0000-0000-000078120000}"/>
    <cellStyle name="20% - Accent2 15 2 2 2" xfId="4582" xr:uid="{00000000-0005-0000-0000-000079120000}"/>
    <cellStyle name="20% - Accent2 15 2 2 2 2" xfId="9879" xr:uid="{00000000-0005-0000-0000-00007A120000}"/>
    <cellStyle name="20% - Accent2 15 2 2 2 2 2" xfId="35880" xr:uid="{00000000-0005-0000-0000-00007B120000}"/>
    <cellStyle name="20% - Accent2 15 2 2 2 3" xfId="17674" xr:uid="{00000000-0005-0000-0000-00007C120000}"/>
    <cellStyle name="20% - Accent2 15 2 2 2 3 2" xfId="43668" xr:uid="{00000000-0005-0000-0000-00007D120000}"/>
    <cellStyle name="20% - Accent2 15 2 2 2 4" xfId="25425" xr:uid="{00000000-0005-0000-0000-00007E120000}"/>
    <cellStyle name="20% - Accent2 15 2 2 2 4 2" xfId="51414" xr:uid="{00000000-0005-0000-0000-00007F120000}"/>
    <cellStyle name="20% - Accent2 15 2 2 2 5" xfId="30579" xr:uid="{00000000-0005-0000-0000-000080120000}"/>
    <cellStyle name="20% - Accent2 15 2 2 3" xfId="12521" xr:uid="{00000000-0005-0000-0000-000081120000}"/>
    <cellStyle name="20% - Accent2 15 2 2 3 2" xfId="20316" xr:uid="{00000000-0005-0000-0000-000082120000}"/>
    <cellStyle name="20% - Accent2 15 2 2 3 2 2" xfId="46310" xr:uid="{00000000-0005-0000-0000-000083120000}"/>
    <cellStyle name="20% - Accent2 15 2 2 3 3" xfId="38522" xr:uid="{00000000-0005-0000-0000-000084120000}"/>
    <cellStyle name="20% - Accent2 15 2 2 4" xfId="7199" xr:uid="{00000000-0005-0000-0000-000085120000}"/>
    <cellStyle name="20% - Accent2 15 2 2 4 2" xfId="33191" xr:uid="{00000000-0005-0000-0000-000086120000}"/>
    <cellStyle name="20% - Accent2 15 2 2 5" xfId="14985" xr:uid="{00000000-0005-0000-0000-000087120000}"/>
    <cellStyle name="20% - Accent2 15 2 2 5 2" xfId="40979" xr:uid="{00000000-0005-0000-0000-000088120000}"/>
    <cellStyle name="20% - Accent2 15 2 2 6" xfId="22736" xr:uid="{00000000-0005-0000-0000-000089120000}"/>
    <cellStyle name="20% - Accent2 15 2 2 6 2" xfId="48725" xr:uid="{00000000-0005-0000-0000-00008A120000}"/>
    <cellStyle name="20% - Accent2 15 2 2 7" xfId="27890" xr:uid="{00000000-0005-0000-0000-00008B120000}"/>
    <cellStyle name="20% - Accent2 15 2 3" xfId="2452" xr:uid="{00000000-0005-0000-0000-00008C120000}"/>
    <cellStyle name="20% - Accent2 15 2 3 2" xfId="5138" xr:uid="{00000000-0005-0000-0000-00008D120000}"/>
    <cellStyle name="20% - Accent2 15 2 3 2 2" xfId="10435" xr:uid="{00000000-0005-0000-0000-00008E120000}"/>
    <cellStyle name="20% - Accent2 15 2 3 2 2 2" xfId="36436" xr:uid="{00000000-0005-0000-0000-00008F120000}"/>
    <cellStyle name="20% - Accent2 15 2 3 2 3" xfId="18230" xr:uid="{00000000-0005-0000-0000-000090120000}"/>
    <cellStyle name="20% - Accent2 15 2 3 2 3 2" xfId="44224" xr:uid="{00000000-0005-0000-0000-000091120000}"/>
    <cellStyle name="20% - Accent2 15 2 3 2 4" xfId="25981" xr:uid="{00000000-0005-0000-0000-000092120000}"/>
    <cellStyle name="20% - Accent2 15 2 3 2 4 2" xfId="51970" xr:uid="{00000000-0005-0000-0000-000093120000}"/>
    <cellStyle name="20% - Accent2 15 2 3 2 5" xfId="31135" xr:uid="{00000000-0005-0000-0000-000094120000}"/>
    <cellStyle name="20% - Accent2 15 2 3 3" xfId="13056" xr:uid="{00000000-0005-0000-0000-000095120000}"/>
    <cellStyle name="20% - Accent2 15 2 3 3 2" xfId="20851" xr:uid="{00000000-0005-0000-0000-000096120000}"/>
    <cellStyle name="20% - Accent2 15 2 3 3 2 2" xfId="46845" xr:uid="{00000000-0005-0000-0000-000097120000}"/>
    <cellStyle name="20% - Accent2 15 2 3 3 3" xfId="39057" xr:uid="{00000000-0005-0000-0000-000098120000}"/>
    <cellStyle name="20% - Accent2 15 2 3 4" xfId="7751" xr:uid="{00000000-0005-0000-0000-000099120000}"/>
    <cellStyle name="20% - Accent2 15 2 3 4 2" xfId="33747" xr:uid="{00000000-0005-0000-0000-00009A120000}"/>
    <cellStyle name="20% - Accent2 15 2 3 5" xfId="15541" xr:uid="{00000000-0005-0000-0000-00009B120000}"/>
    <cellStyle name="20% - Accent2 15 2 3 5 2" xfId="41535" xr:uid="{00000000-0005-0000-0000-00009C120000}"/>
    <cellStyle name="20% - Accent2 15 2 3 6" xfId="23292" xr:uid="{00000000-0005-0000-0000-00009D120000}"/>
    <cellStyle name="20% - Accent2 15 2 3 6 2" xfId="49281" xr:uid="{00000000-0005-0000-0000-00009E120000}"/>
    <cellStyle name="20% - Accent2 15 2 3 7" xfId="28446" xr:uid="{00000000-0005-0000-0000-00009F120000}"/>
    <cellStyle name="20% - Accent2 15 2 4" xfId="3008" xr:uid="{00000000-0005-0000-0000-0000A0120000}"/>
    <cellStyle name="20% - Accent2 15 2 4 2" xfId="5694" xr:uid="{00000000-0005-0000-0000-0000A1120000}"/>
    <cellStyle name="20% - Accent2 15 2 4 2 2" xfId="10991" xr:uid="{00000000-0005-0000-0000-0000A2120000}"/>
    <cellStyle name="20% - Accent2 15 2 4 2 2 2" xfId="36992" xr:uid="{00000000-0005-0000-0000-0000A3120000}"/>
    <cellStyle name="20% - Accent2 15 2 4 2 3" xfId="18786" xr:uid="{00000000-0005-0000-0000-0000A4120000}"/>
    <cellStyle name="20% - Accent2 15 2 4 2 3 2" xfId="44780" xr:uid="{00000000-0005-0000-0000-0000A5120000}"/>
    <cellStyle name="20% - Accent2 15 2 4 2 4" xfId="26537" xr:uid="{00000000-0005-0000-0000-0000A6120000}"/>
    <cellStyle name="20% - Accent2 15 2 4 2 4 2" xfId="52526" xr:uid="{00000000-0005-0000-0000-0000A7120000}"/>
    <cellStyle name="20% - Accent2 15 2 4 2 5" xfId="31691" xr:uid="{00000000-0005-0000-0000-0000A8120000}"/>
    <cellStyle name="20% - Accent2 15 2 4 3" xfId="13595" xr:uid="{00000000-0005-0000-0000-0000A9120000}"/>
    <cellStyle name="20% - Accent2 15 2 4 3 2" xfId="21390" xr:uid="{00000000-0005-0000-0000-0000AA120000}"/>
    <cellStyle name="20% - Accent2 15 2 4 3 2 2" xfId="47384" xr:uid="{00000000-0005-0000-0000-0000AB120000}"/>
    <cellStyle name="20% - Accent2 15 2 4 3 3" xfId="39596" xr:uid="{00000000-0005-0000-0000-0000AC120000}"/>
    <cellStyle name="20% - Accent2 15 2 4 4" xfId="8307" xr:uid="{00000000-0005-0000-0000-0000AD120000}"/>
    <cellStyle name="20% - Accent2 15 2 4 4 2" xfId="34303" xr:uid="{00000000-0005-0000-0000-0000AE120000}"/>
    <cellStyle name="20% - Accent2 15 2 4 5" xfId="16097" xr:uid="{00000000-0005-0000-0000-0000AF120000}"/>
    <cellStyle name="20% - Accent2 15 2 4 5 2" xfId="42091" xr:uid="{00000000-0005-0000-0000-0000B0120000}"/>
    <cellStyle name="20% - Accent2 15 2 4 6" xfId="23848" xr:uid="{00000000-0005-0000-0000-0000B1120000}"/>
    <cellStyle name="20% - Accent2 15 2 4 6 2" xfId="49837" xr:uid="{00000000-0005-0000-0000-0000B2120000}"/>
    <cellStyle name="20% - Accent2 15 2 4 7" xfId="29002" xr:uid="{00000000-0005-0000-0000-0000B3120000}"/>
    <cellStyle name="20% - Accent2 15 2 5" xfId="4026" xr:uid="{00000000-0005-0000-0000-0000B4120000}"/>
    <cellStyle name="20% - Accent2 15 2 5 2" xfId="9324" xr:uid="{00000000-0005-0000-0000-0000B5120000}"/>
    <cellStyle name="20% - Accent2 15 2 5 2 2" xfId="35324" xr:uid="{00000000-0005-0000-0000-0000B6120000}"/>
    <cellStyle name="20% - Accent2 15 2 5 3" xfId="17118" xr:uid="{00000000-0005-0000-0000-0000B7120000}"/>
    <cellStyle name="20% - Accent2 15 2 5 3 2" xfId="43112" xr:uid="{00000000-0005-0000-0000-0000B8120000}"/>
    <cellStyle name="20% - Accent2 15 2 5 4" xfId="24869" xr:uid="{00000000-0005-0000-0000-0000B9120000}"/>
    <cellStyle name="20% - Accent2 15 2 5 4 2" xfId="50858" xr:uid="{00000000-0005-0000-0000-0000BA120000}"/>
    <cellStyle name="20% - Accent2 15 2 5 5" xfId="30023" xr:uid="{00000000-0005-0000-0000-0000BB120000}"/>
    <cellStyle name="20% - Accent2 15 2 6" xfId="11496" xr:uid="{00000000-0005-0000-0000-0000BC120000}"/>
    <cellStyle name="20% - Accent2 15 2 6 2" xfId="19291" xr:uid="{00000000-0005-0000-0000-0000BD120000}"/>
    <cellStyle name="20% - Accent2 15 2 6 2 2" xfId="45285" xr:uid="{00000000-0005-0000-0000-0000BE120000}"/>
    <cellStyle name="20% - Accent2 15 2 6 3" xfId="37497" xr:uid="{00000000-0005-0000-0000-0000BF120000}"/>
    <cellStyle name="20% - Accent2 15 2 7" xfId="12002" xr:uid="{00000000-0005-0000-0000-0000C0120000}"/>
    <cellStyle name="20% - Accent2 15 2 7 2" xfId="19797" xr:uid="{00000000-0005-0000-0000-0000C1120000}"/>
    <cellStyle name="20% - Accent2 15 2 7 2 2" xfId="45791" xr:uid="{00000000-0005-0000-0000-0000C2120000}"/>
    <cellStyle name="20% - Accent2 15 2 7 3" xfId="38003" xr:uid="{00000000-0005-0000-0000-0000C3120000}"/>
    <cellStyle name="20% - Accent2 15 2 8" xfId="6648" xr:uid="{00000000-0005-0000-0000-0000C4120000}"/>
    <cellStyle name="20% - Accent2 15 2 8 2" xfId="32635" xr:uid="{00000000-0005-0000-0000-0000C5120000}"/>
    <cellStyle name="20% - Accent2 15 2 9" xfId="14429" xr:uid="{00000000-0005-0000-0000-0000C6120000}"/>
    <cellStyle name="20% - Accent2 15 2 9 2" xfId="40423" xr:uid="{00000000-0005-0000-0000-0000C7120000}"/>
    <cellStyle name="20% - Accent2 15 3" xfId="1619" xr:uid="{00000000-0005-0000-0000-0000C8120000}"/>
    <cellStyle name="20% - Accent2 15 3 2" xfId="4305" xr:uid="{00000000-0005-0000-0000-0000C9120000}"/>
    <cellStyle name="20% - Accent2 15 3 2 2" xfId="9602" xr:uid="{00000000-0005-0000-0000-0000CA120000}"/>
    <cellStyle name="20% - Accent2 15 3 2 2 2" xfId="35603" xr:uid="{00000000-0005-0000-0000-0000CB120000}"/>
    <cellStyle name="20% - Accent2 15 3 2 3" xfId="17397" xr:uid="{00000000-0005-0000-0000-0000CC120000}"/>
    <cellStyle name="20% - Accent2 15 3 2 3 2" xfId="43391" xr:uid="{00000000-0005-0000-0000-0000CD120000}"/>
    <cellStyle name="20% - Accent2 15 3 2 4" xfId="25148" xr:uid="{00000000-0005-0000-0000-0000CE120000}"/>
    <cellStyle name="20% - Accent2 15 3 2 4 2" xfId="51137" xr:uid="{00000000-0005-0000-0000-0000CF120000}"/>
    <cellStyle name="20% - Accent2 15 3 2 5" xfId="30302" xr:uid="{00000000-0005-0000-0000-0000D0120000}"/>
    <cellStyle name="20% - Accent2 15 3 3" xfId="12262" xr:uid="{00000000-0005-0000-0000-0000D1120000}"/>
    <cellStyle name="20% - Accent2 15 3 3 2" xfId="20057" xr:uid="{00000000-0005-0000-0000-0000D2120000}"/>
    <cellStyle name="20% - Accent2 15 3 3 2 2" xfId="46051" xr:uid="{00000000-0005-0000-0000-0000D3120000}"/>
    <cellStyle name="20% - Accent2 15 3 3 3" xfId="38263" xr:uid="{00000000-0005-0000-0000-0000D4120000}"/>
    <cellStyle name="20% - Accent2 15 3 4" xfId="6924" xr:uid="{00000000-0005-0000-0000-0000D5120000}"/>
    <cellStyle name="20% - Accent2 15 3 4 2" xfId="32914" xr:uid="{00000000-0005-0000-0000-0000D6120000}"/>
    <cellStyle name="20% - Accent2 15 3 5" xfId="14708" xr:uid="{00000000-0005-0000-0000-0000D7120000}"/>
    <cellStyle name="20% - Accent2 15 3 5 2" xfId="40702" xr:uid="{00000000-0005-0000-0000-0000D8120000}"/>
    <cellStyle name="20% - Accent2 15 3 6" xfId="22459" xr:uid="{00000000-0005-0000-0000-0000D9120000}"/>
    <cellStyle name="20% - Accent2 15 3 6 2" xfId="48448" xr:uid="{00000000-0005-0000-0000-0000DA120000}"/>
    <cellStyle name="20% - Accent2 15 3 7" xfId="27613" xr:uid="{00000000-0005-0000-0000-0000DB120000}"/>
    <cellStyle name="20% - Accent2 15 4" xfId="2175" xr:uid="{00000000-0005-0000-0000-0000DC120000}"/>
    <cellStyle name="20% - Accent2 15 4 2" xfId="4861" xr:uid="{00000000-0005-0000-0000-0000DD120000}"/>
    <cellStyle name="20% - Accent2 15 4 2 2" xfId="10158" xr:uid="{00000000-0005-0000-0000-0000DE120000}"/>
    <cellStyle name="20% - Accent2 15 4 2 2 2" xfId="36159" xr:uid="{00000000-0005-0000-0000-0000DF120000}"/>
    <cellStyle name="20% - Accent2 15 4 2 3" xfId="17953" xr:uid="{00000000-0005-0000-0000-0000E0120000}"/>
    <cellStyle name="20% - Accent2 15 4 2 3 2" xfId="43947" xr:uid="{00000000-0005-0000-0000-0000E1120000}"/>
    <cellStyle name="20% - Accent2 15 4 2 4" xfId="25704" xr:uid="{00000000-0005-0000-0000-0000E2120000}"/>
    <cellStyle name="20% - Accent2 15 4 2 4 2" xfId="51693" xr:uid="{00000000-0005-0000-0000-0000E3120000}"/>
    <cellStyle name="20% - Accent2 15 4 2 5" xfId="30858" xr:uid="{00000000-0005-0000-0000-0000E4120000}"/>
    <cellStyle name="20% - Accent2 15 4 3" xfId="12781" xr:uid="{00000000-0005-0000-0000-0000E5120000}"/>
    <cellStyle name="20% - Accent2 15 4 3 2" xfId="20576" xr:uid="{00000000-0005-0000-0000-0000E6120000}"/>
    <cellStyle name="20% - Accent2 15 4 3 2 2" xfId="46570" xr:uid="{00000000-0005-0000-0000-0000E7120000}"/>
    <cellStyle name="20% - Accent2 15 4 3 3" xfId="38782" xr:uid="{00000000-0005-0000-0000-0000E8120000}"/>
    <cellStyle name="20% - Accent2 15 4 4" xfId="7476" xr:uid="{00000000-0005-0000-0000-0000E9120000}"/>
    <cellStyle name="20% - Accent2 15 4 4 2" xfId="33470" xr:uid="{00000000-0005-0000-0000-0000EA120000}"/>
    <cellStyle name="20% - Accent2 15 4 5" xfId="15264" xr:uid="{00000000-0005-0000-0000-0000EB120000}"/>
    <cellStyle name="20% - Accent2 15 4 5 2" xfId="41258" xr:uid="{00000000-0005-0000-0000-0000EC120000}"/>
    <cellStyle name="20% - Accent2 15 4 6" xfId="23015" xr:uid="{00000000-0005-0000-0000-0000ED120000}"/>
    <cellStyle name="20% - Accent2 15 4 6 2" xfId="49004" xr:uid="{00000000-0005-0000-0000-0000EE120000}"/>
    <cellStyle name="20% - Accent2 15 4 7" xfId="28169" xr:uid="{00000000-0005-0000-0000-0000EF120000}"/>
    <cellStyle name="20% - Accent2 15 5" xfId="2731" xr:uid="{00000000-0005-0000-0000-0000F0120000}"/>
    <cellStyle name="20% - Accent2 15 5 2" xfId="5417" xr:uid="{00000000-0005-0000-0000-0000F1120000}"/>
    <cellStyle name="20% - Accent2 15 5 2 2" xfId="10714" xr:uid="{00000000-0005-0000-0000-0000F2120000}"/>
    <cellStyle name="20% - Accent2 15 5 2 2 2" xfId="36715" xr:uid="{00000000-0005-0000-0000-0000F3120000}"/>
    <cellStyle name="20% - Accent2 15 5 2 3" xfId="18509" xr:uid="{00000000-0005-0000-0000-0000F4120000}"/>
    <cellStyle name="20% - Accent2 15 5 2 3 2" xfId="44503" xr:uid="{00000000-0005-0000-0000-0000F5120000}"/>
    <cellStyle name="20% - Accent2 15 5 2 4" xfId="26260" xr:uid="{00000000-0005-0000-0000-0000F6120000}"/>
    <cellStyle name="20% - Accent2 15 5 2 4 2" xfId="52249" xr:uid="{00000000-0005-0000-0000-0000F7120000}"/>
    <cellStyle name="20% - Accent2 15 5 2 5" xfId="31414" xr:uid="{00000000-0005-0000-0000-0000F8120000}"/>
    <cellStyle name="20% - Accent2 15 5 3" xfId="13318" xr:uid="{00000000-0005-0000-0000-0000F9120000}"/>
    <cellStyle name="20% - Accent2 15 5 3 2" xfId="21113" xr:uid="{00000000-0005-0000-0000-0000FA120000}"/>
    <cellStyle name="20% - Accent2 15 5 3 2 2" xfId="47107" xr:uid="{00000000-0005-0000-0000-0000FB120000}"/>
    <cellStyle name="20% - Accent2 15 5 3 3" xfId="39319" xr:uid="{00000000-0005-0000-0000-0000FC120000}"/>
    <cellStyle name="20% - Accent2 15 5 4" xfId="8030" xr:uid="{00000000-0005-0000-0000-0000FD120000}"/>
    <cellStyle name="20% - Accent2 15 5 4 2" xfId="34026" xr:uid="{00000000-0005-0000-0000-0000FE120000}"/>
    <cellStyle name="20% - Accent2 15 5 5" xfId="15820" xr:uid="{00000000-0005-0000-0000-0000FF120000}"/>
    <cellStyle name="20% - Accent2 15 5 5 2" xfId="41814" xr:uid="{00000000-0005-0000-0000-000000130000}"/>
    <cellStyle name="20% - Accent2 15 5 6" xfId="23571" xr:uid="{00000000-0005-0000-0000-000001130000}"/>
    <cellStyle name="20% - Accent2 15 5 6 2" xfId="49560" xr:uid="{00000000-0005-0000-0000-000002130000}"/>
    <cellStyle name="20% - Accent2 15 5 7" xfId="28725" xr:uid="{00000000-0005-0000-0000-000003130000}"/>
    <cellStyle name="20% - Accent2 15 6" xfId="3749" xr:uid="{00000000-0005-0000-0000-000004130000}"/>
    <cellStyle name="20% - Accent2 15 6 2" xfId="9047" xr:uid="{00000000-0005-0000-0000-000005130000}"/>
    <cellStyle name="20% - Accent2 15 6 2 2" xfId="35047" xr:uid="{00000000-0005-0000-0000-000006130000}"/>
    <cellStyle name="20% - Accent2 15 6 3" xfId="16841" xr:uid="{00000000-0005-0000-0000-000007130000}"/>
    <cellStyle name="20% - Accent2 15 6 3 2" xfId="42835" xr:uid="{00000000-0005-0000-0000-000008130000}"/>
    <cellStyle name="20% - Accent2 15 6 4" xfId="24592" xr:uid="{00000000-0005-0000-0000-000009130000}"/>
    <cellStyle name="20% - Accent2 15 6 4 2" xfId="50581" xr:uid="{00000000-0005-0000-0000-00000A130000}"/>
    <cellStyle name="20% - Accent2 15 6 5" xfId="29746" xr:uid="{00000000-0005-0000-0000-00000B130000}"/>
    <cellStyle name="20% - Accent2 15 7" xfId="11241" xr:uid="{00000000-0005-0000-0000-00000C130000}"/>
    <cellStyle name="20% - Accent2 15 7 2" xfId="19036" xr:uid="{00000000-0005-0000-0000-00000D130000}"/>
    <cellStyle name="20% - Accent2 15 7 2 2" xfId="45030" xr:uid="{00000000-0005-0000-0000-00000E130000}"/>
    <cellStyle name="20% - Accent2 15 7 3" xfId="37242" xr:uid="{00000000-0005-0000-0000-00000F130000}"/>
    <cellStyle name="20% - Accent2 15 8" xfId="11741" xr:uid="{00000000-0005-0000-0000-000010130000}"/>
    <cellStyle name="20% - Accent2 15 8 2" xfId="19536" xr:uid="{00000000-0005-0000-0000-000011130000}"/>
    <cellStyle name="20% - Accent2 15 8 2 2" xfId="45530" xr:uid="{00000000-0005-0000-0000-000012130000}"/>
    <cellStyle name="20% - Accent2 15 8 3" xfId="37742" xr:uid="{00000000-0005-0000-0000-000013130000}"/>
    <cellStyle name="20% - Accent2 15 9" xfId="6371" xr:uid="{00000000-0005-0000-0000-000014130000}"/>
    <cellStyle name="20% - Accent2 15 9 2" xfId="32358" xr:uid="{00000000-0005-0000-0000-000015130000}"/>
    <cellStyle name="20% - Accent2 16" xfId="1070" xr:uid="{00000000-0005-0000-0000-000016130000}"/>
    <cellStyle name="20% - Accent2 16 10" xfId="14162" xr:uid="{00000000-0005-0000-0000-000017130000}"/>
    <cellStyle name="20% - Accent2 16 10 2" xfId="40156" xr:uid="{00000000-0005-0000-0000-000018130000}"/>
    <cellStyle name="20% - Accent2 16 11" xfId="21913" xr:uid="{00000000-0005-0000-0000-000019130000}"/>
    <cellStyle name="20% - Accent2 16 11 2" xfId="47902" xr:uid="{00000000-0005-0000-0000-00001A130000}"/>
    <cellStyle name="20% - Accent2 16 12" xfId="27067" xr:uid="{00000000-0005-0000-0000-00001B130000}"/>
    <cellStyle name="20% - Accent2 16 2" xfId="1348" xr:uid="{00000000-0005-0000-0000-00001C130000}"/>
    <cellStyle name="20% - Accent2 16 2 10" xfId="22190" xr:uid="{00000000-0005-0000-0000-00001D130000}"/>
    <cellStyle name="20% - Accent2 16 2 10 2" xfId="48179" xr:uid="{00000000-0005-0000-0000-00001E130000}"/>
    <cellStyle name="20% - Accent2 16 2 11" xfId="27344" xr:uid="{00000000-0005-0000-0000-00001F130000}"/>
    <cellStyle name="20% - Accent2 16 2 2" xfId="1906" xr:uid="{00000000-0005-0000-0000-000020130000}"/>
    <cellStyle name="20% - Accent2 16 2 2 2" xfId="4592" xr:uid="{00000000-0005-0000-0000-000021130000}"/>
    <cellStyle name="20% - Accent2 16 2 2 2 2" xfId="9889" xr:uid="{00000000-0005-0000-0000-000022130000}"/>
    <cellStyle name="20% - Accent2 16 2 2 2 2 2" xfId="35890" xr:uid="{00000000-0005-0000-0000-000023130000}"/>
    <cellStyle name="20% - Accent2 16 2 2 2 3" xfId="17684" xr:uid="{00000000-0005-0000-0000-000024130000}"/>
    <cellStyle name="20% - Accent2 16 2 2 2 3 2" xfId="43678" xr:uid="{00000000-0005-0000-0000-000025130000}"/>
    <cellStyle name="20% - Accent2 16 2 2 2 4" xfId="25435" xr:uid="{00000000-0005-0000-0000-000026130000}"/>
    <cellStyle name="20% - Accent2 16 2 2 2 4 2" xfId="51424" xr:uid="{00000000-0005-0000-0000-000027130000}"/>
    <cellStyle name="20% - Accent2 16 2 2 2 5" xfId="30589" xr:uid="{00000000-0005-0000-0000-000028130000}"/>
    <cellStyle name="20% - Accent2 16 2 2 3" xfId="12531" xr:uid="{00000000-0005-0000-0000-000029130000}"/>
    <cellStyle name="20% - Accent2 16 2 2 3 2" xfId="20326" xr:uid="{00000000-0005-0000-0000-00002A130000}"/>
    <cellStyle name="20% - Accent2 16 2 2 3 2 2" xfId="46320" xr:uid="{00000000-0005-0000-0000-00002B130000}"/>
    <cellStyle name="20% - Accent2 16 2 2 3 3" xfId="38532" xr:uid="{00000000-0005-0000-0000-00002C130000}"/>
    <cellStyle name="20% - Accent2 16 2 2 4" xfId="7209" xr:uid="{00000000-0005-0000-0000-00002D130000}"/>
    <cellStyle name="20% - Accent2 16 2 2 4 2" xfId="33201" xr:uid="{00000000-0005-0000-0000-00002E130000}"/>
    <cellStyle name="20% - Accent2 16 2 2 5" xfId="14995" xr:uid="{00000000-0005-0000-0000-00002F130000}"/>
    <cellStyle name="20% - Accent2 16 2 2 5 2" xfId="40989" xr:uid="{00000000-0005-0000-0000-000030130000}"/>
    <cellStyle name="20% - Accent2 16 2 2 6" xfId="22746" xr:uid="{00000000-0005-0000-0000-000031130000}"/>
    <cellStyle name="20% - Accent2 16 2 2 6 2" xfId="48735" xr:uid="{00000000-0005-0000-0000-000032130000}"/>
    <cellStyle name="20% - Accent2 16 2 2 7" xfId="27900" xr:uid="{00000000-0005-0000-0000-000033130000}"/>
    <cellStyle name="20% - Accent2 16 2 3" xfId="2462" xr:uid="{00000000-0005-0000-0000-000034130000}"/>
    <cellStyle name="20% - Accent2 16 2 3 2" xfId="5148" xr:uid="{00000000-0005-0000-0000-000035130000}"/>
    <cellStyle name="20% - Accent2 16 2 3 2 2" xfId="10445" xr:uid="{00000000-0005-0000-0000-000036130000}"/>
    <cellStyle name="20% - Accent2 16 2 3 2 2 2" xfId="36446" xr:uid="{00000000-0005-0000-0000-000037130000}"/>
    <cellStyle name="20% - Accent2 16 2 3 2 3" xfId="18240" xr:uid="{00000000-0005-0000-0000-000038130000}"/>
    <cellStyle name="20% - Accent2 16 2 3 2 3 2" xfId="44234" xr:uid="{00000000-0005-0000-0000-000039130000}"/>
    <cellStyle name="20% - Accent2 16 2 3 2 4" xfId="25991" xr:uid="{00000000-0005-0000-0000-00003A130000}"/>
    <cellStyle name="20% - Accent2 16 2 3 2 4 2" xfId="51980" xr:uid="{00000000-0005-0000-0000-00003B130000}"/>
    <cellStyle name="20% - Accent2 16 2 3 2 5" xfId="31145" xr:uid="{00000000-0005-0000-0000-00003C130000}"/>
    <cellStyle name="20% - Accent2 16 2 3 3" xfId="13066" xr:uid="{00000000-0005-0000-0000-00003D130000}"/>
    <cellStyle name="20% - Accent2 16 2 3 3 2" xfId="20861" xr:uid="{00000000-0005-0000-0000-00003E130000}"/>
    <cellStyle name="20% - Accent2 16 2 3 3 2 2" xfId="46855" xr:uid="{00000000-0005-0000-0000-00003F130000}"/>
    <cellStyle name="20% - Accent2 16 2 3 3 3" xfId="39067" xr:uid="{00000000-0005-0000-0000-000040130000}"/>
    <cellStyle name="20% - Accent2 16 2 3 4" xfId="7761" xr:uid="{00000000-0005-0000-0000-000041130000}"/>
    <cellStyle name="20% - Accent2 16 2 3 4 2" xfId="33757" xr:uid="{00000000-0005-0000-0000-000042130000}"/>
    <cellStyle name="20% - Accent2 16 2 3 5" xfId="15551" xr:uid="{00000000-0005-0000-0000-000043130000}"/>
    <cellStyle name="20% - Accent2 16 2 3 5 2" xfId="41545" xr:uid="{00000000-0005-0000-0000-000044130000}"/>
    <cellStyle name="20% - Accent2 16 2 3 6" xfId="23302" xr:uid="{00000000-0005-0000-0000-000045130000}"/>
    <cellStyle name="20% - Accent2 16 2 3 6 2" xfId="49291" xr:uid="{00000000-0005-0000-0000-000046130000}"/>
    <cellStyle name="20% - Accent2 16 2 3 7" xfId="28456" xr:uid="{00000000-0005-0000-0000-000047130000}"/>
    <cellStyle name="20% - Accent2 16 2 4" xfId="3018" xr:uid="{00000000-0005-0000-0000-000048130000}"/>
    <cellStyle name="20% - Accent2 16 2 4 2" xfId="5704" xr:uid="{00000000-0005-0000-0000-000049130000}"/>
    <cellStyle name="20% - Accent2 16 2 4 2 2" xfId="11001" xr:uid="{00000000-0005-0000-0000-00004A130000}"/>
    <cellStyle name="20% - Accent2 16 2 4 2 2 2" xfId="37002" xr:uid="{00000000-0005-0000-0000-00004B130000}"/>
    <cellStyle name="20% - Accent2 16 2 4 2 3" xfId="18796" xr:uid="{00000000-0005-0000-0000-00004C130000}"/>
    <cellStyle name="20% - Accent2 16 2 4 2 3 2" xfId="44790" xr:uid="{00000000-0005-0000-0000-00004D130000}"/>
    <cellStyle name="20% - Accent2 16 2 4 2 4" xfId="26547" xr:uid="{00000000-0005-0000-0000-00004E130000}"/>
    <cellStyle name="20% - Accent2 16 2 4 2 4 2" xfId="52536" xr:uid="{00000000-0005-0000-0000-00004F130000}"/>
    <cellStyle name="20% - Accent2 16 2 4 2 5" xfId="31701" xr:uid="{00000000-0005-0000-0000-000050130000}"/>
    <cellStyle name="20% - Accent2 16 2 4 3" xfId="13605" xr:uid="{00000000-0005-0000-0000-000051130000}"/>
    <cellStyle name="20% - Accent2 16 2 4 3 2" xfId="21400" xr:uid="{00000000-0005-0000-0000-000052130000}"/>
    <cellStyle name="20% - Accent2 16 2 4 3 2 2" xfId="47394" xr:uid="{00000000-0005-0000-0000-000053130000}"/>
    <cellStyle name="20% - Accent2 16 2 4 3 3" xfId="39606" xr:uid="{00000000-0005-0000-0000-000054130000}"/>
    <cellStyle name="20% - Accent2 16 2 4 4" xfId="8317" xr:uid="{00000000-0005-0000-0000-000055130000}"/>
    <cellStyle name="20% - Accent2 16 2 4 4 2" xfId="34313" xr:uid="{00000000-0005-0000-0000-000056130000}"/>
    <cellStyle name="20% - Accent2 16 2 4 5" xfId="16107" xr:uid="{00000000-0005-0000-0000-000057130000}"/>
    <cellStyle name="20% - Accent2 16 2 4 5 2" xfId="42101" xr:uid="{00000000-0005-0000-0000-000058130000}"/>
    <cellStyle name="20% - Accent2 16 2 4 6" xfId="23858" xr:uid="{00000000-0005-0000-0000-000059130000}"/>
    <cellStyle name="20% - Accent2 16 2 4 6 2" xfId="49847" xr:uid="{00000000-0005-0000-0000-00005A130000}"/>
    <cellStyle name="20% - Accent2 16 2 4 7" xfId="29012" xr:uid="{00000000-0005-0000-0000-00005B130000}"/>
    <cellStyle name="20% - Accent2 16 2 5" xfId="4036" xr:uid="{00000000-0005-0000-0000-00005C130000}"/>
    <cellStyle name="20% - Accent2 16 2 5 2" xfId="9334" xr:uid="{00000000-0005-0000-0000-00005D130000}"/>
    <cellStyle name="20% - Accent2 16 2 5 2 2" xfId="35334" xr:uid="{00000000-0005-0000-0000-00005E130000}"/>
    <cellStyle name="20% - Accent2 16 2 5 3" xfId="17128" xr:uid="{00000000-0005-0000-0000-00005F130000}"/>
    <cellStyle name="20% - Accent2 16 2 5 3 2" xfId="43122" xr:uid="{00000000-0005-0000-0000-000060130000}"/>
    <cellStyle name="20% - Accent2 16 2 5 4" xfId="24879" xr:uid="{00000000-0005-0000-0000-000061130000}"/>
    <cellStyle name="20% - Accent2 16 2 5 4 2" xfId="50868" xr:uid="{00000000-0005-0000-0000-000062130000}"/>
    <cellStyle name="20% - Accent2 16 2 5 5" xfId="30033" xr:uid="{00000000-0005-0000-0000-000063130000}"/>
    <cellStyle name="20% - Accent2 16 2 6" xfId="11506" xr:uid="{00000000-0005-0000-0000-000064130000}"/>
    <cellStyle name="20% - Accent2 16 2 6 2" xfId="19301" xr:uid="{00000000-0005-0000-0000-000065130000}"/>
    <cellStyle name="20% - Accent2 16 2 6 2 2" xfId="45295" xr:uid="{00000000-0005-0000-0000-000066130000}"/>
    <cellStyle name="20% - Accent2 16 2 6 3" xfId="37507" xr:uid="{00000000-0005-0000-0000-000067130000}"/>
    <cellStyle name="20% - Accent2 16 2 7" xfId="12012" xr:uid="{00000000-0005-0000-0000-000068130000}"/>
    <cellStyle name="20% - Accent2 16 2 7 2" xfId="19807" xr:uid="{00000000-0005-0000-0000-000069130000}"/>
    <cellStyle name="20% - Accent2 16 2 7 2 2" xfId="45801" xr:uid="{00000000-0005-0000-0000-00006A130000}"/>
    <cellStyle name="20% - Accent2 16 2 7 3" xfId="38013" xr:uid="{00000000-0005-0000-0000-00006B130000}"/>
    <cellStyle name="20% - Accent2 16 2 8" xfId="6658" xr:uid="{00000000-0005-0000-0000-00006C130000}"/>
    <cellStyle name="20% - Accent2 16 2 8 2" xfId="32645" xr:uid="{00000000-0005-0000-0000-00006D130000}"/>
    <cellStyle name="20% - Accent2 16 2 9" xfId="14439" xr:uid="{00000000-0005-0000-0000-00006E130000}"/>
    <cellStyle name="20% - Accent2 16 2 9 2" xfId="40433" xr:uid="{00000000-0005-0000-0000-00006F130000}"/>
    <cellStyle name="20% - Accent2 16 3" xfId="1629" xr:uid="{00000000-0005-0000-0000-000070130000}"/>
    <cellStyle name="20% - Accent2 16 3 2" xfId="4315" xr:uid="{00000000-0005-0000-0000-000071130000}"/>
    <cellStyle name="20% - Accent2 16 3 2 2" xfId="9612" xr:uid="{00000000-0005-0000-0000-000072130000}"/>
    <cellStyle name="20% - Accent2 16 3 2 2 2" xfId="35613" xr:uid="{00000000-0005-0000-0000-000073130000}"/>
    <cellStyle name="20% - Accent2 16 3 2 3" xfId="17407" xr:uid="{00000000-0005-0000-0000-000074130000}"/>
    <cellStyle name="20% - Accent2 16 3 2 3 2" xfId="43401" xr:uid="{00000000-0005-0000-0000-000075130000}"/>
    <cellStyle name="20% - Accent2 16 3 2 4" xfId="25158" xr:uid="{00000000-0005-0000-0000-000076130000}"/>
    <cellStyle name="20% - Accent2 16 3 2 4 2" xfId="51147" xr:uid="{00000000-0005-0000-0000-000077130000}"/>
    <cellStyle name="20% - Accent2 16 3 2 5" xfId="30312" xr:uid="{00000000-0005-0000-0000-000078130000}"/>
    <cellStyle name="20% - Accent2 16 3 3" xfId="12272" xr:uid="{00000000-0005-0000-0000-000079130000}"/>
    <cellStyle name="20% - Accent2 16 3 3 2" xfId="20067" xr:uid="{00000000-0005-0000-0000-00007A130000}"/>
    <cellStyle name="20% - Accent2 16 3 3 2 2" xfId="46061" xr:uid="{00000000-0005-0000-0000-00007B130000}"/>
    <cellStyle name="20% - Accent2 16 3 3 3" xfId="38273" xr:uid="{00000000-0005-0000-0000-00007C130000}"/>
    <cellStyle name="20% - Accent2 16 3 4" xfId="6934" xr:uid="{00000000-0005-0000-0000-00007D130000}"/>
    <cellStyle name="20% - Accent2 16 3 4 2" xfId="32924" xr:uid="{00000000-0005-0000-0000-00007E130000}"/>
    <cellStyle name="20% - Accent2 16 3 5" xfId="14718" xr:uid="{00000000-0005-0000-0000-00007F130000}"/>
    <cellStyle name="20% - Accent2 16 3 5 2" xfId="40712" xr:uid="{00000000-0005-0000-0000-000080130000}"/>
    <cellStyle name="20% - Accent2 16 3 6" xfId="22469" xr:uid="{00000000-0005-0000-0000-000081130000}"/>
    <cellStyle name="20% - Accent2 16 3 6 2" xfId="48458" xr:uid="{00000000-0005-0000-0000-000082130000}"/>
    <cellStyle name="20% - Accent2 16 3 7" xfId="27623" xr:uid="{00000000-0005-0000-0000-000083130000}"/>
    <cellStyle name="20% - Accent2 16 4" xfId="2185" xr:uid="{00000000-0005-0000-0000-000084130000}"/>
    <cellStyle name="20% - Accent2 16 4 2" xfId="4871" xr:uid="{00000000-0005-0000-0000-000085130000}"/>
    <cellStyle name="20% - Accent2 16 4 2 2" xfId="10168" xr:uid="{00000000-0005-0000-0000-000086130000}"/>
    <cellStyle name="20% - Accent2 16 4 2 2 2" xfId="36169" xr:uid="{00000000-0005-0000-0000-000087130000}"/>
    <cellStyle name="20% - Accent2 16 4 2 3" xfId="17963" xr:uid="{00000000-0005-0000-0000-000088130000}"/>
    <cellStyle name="20% - Accent2 16 4 2 3 2" xfId="43957" xr:uid="{00000000-0005-0000-0000-000089130000}"/>
    <cellStyle name="20% - Accent2 16 4 2 4" xfId="25714" xr:uid="{00000000-0005-0000-0000-00008A130000}"/>
    <cellStyle name="20% - Accent2 16 4 2 4 2" xfId="51703" xr:uid="{00000000-0005-0000-0000-00008B130000}"/>
    <cellStyle name="20% - Accent2 16 4 2 5" xfId="30868" xr:uid="{00000000-0005-0000-0000-00008C130000}"/>
    <cellStyle name="20% - Accent2 16 4 3" xfId="12791" xr:uid="{00000000-0005-0000-0000-00008D130000}"/>
    <cellStyle name="20% - Accent2 16 4 3 2" xfId="20586" xr:uid="{00000000-0005-0000-0000-00008E130000}"/>
    <cellStyle name="20% - Accent2 16 4 3 2 2" xfId="46580" xr:uid="{00000000-0005-0000-0000-00008F130000}"/>
    <cellStyle name="20% - Accent2 16 4 3 3" xfId="38792" xr:uid="{00000000-0005-0000-0000-000090130000}"/>
    <cellStyle name="20% - Accent2 16 4 4" xfId="7486" xr:uid="{00000000-0005-0000-0000-000091130000}"/>
    <cellStyle name="20% - Accent2 16 4 4 2" xfId="33480" xr:uid="{00000000-0005-0000-0000-000092130000}"/>
    <cellStyle name="20% - Accent2 16 4 5" xfId="15274" xr:uid="{00000000-0005-0000-0000-000093130000}"/>
    <cellStyle name="20% - Accent2 16 4 5 2" xfId="41268" xr:uid="{00000000-0005-0000-0000-000094130000}"/>
    <cellStyle name="20% - Accent2 16 4 6" xfId="23025" xr:uid="{00000000-0005-0000-0000-000095130000}"/>
    <cellStyle name="20% - Accent2 16 4 6 2" xfId="49014" xr:uid="{00000000-0005-0000-0000-000096130000}"/>
    <cellStyle name="20% - Accent2 16 4 7" xfId="28179" xr:uid="{00000000-0005-0000-0000-000097130000}"/>
    <cellStyle name="20% - Accent2 16 5" xfId="2741" xr:uid="{00000000-0005-0000-0000-000098130000}"/>
    <cellStyle name="20% - Accent2 16 5 2" xfId="5427" xr:uid="{00000000-0005-0000-0000-000099130000}"/>
    <cellStyle name="20% - Accent2 16 5 2 2" xfId="10724" xr:uid="{00000000-0005-0000-0000-00009A130000}"/>
    <cellStyle name="20% - Accent2 16 5 2 2 2" xfId="36725" xr:uid="{00000000-0005-0000-0000-00009B130000}"/>
    <cellStyle name="20% - Accent2 16 5 2 3" xfId="18519" xr:uid="{00000000-0005-0000-0000-00009C130000}"/>
    <cellStyle name="20% - Accent2 16 5 2 3 2" xfId="44513" xr:uid="{00000000-0005-0000-0000-00009D130000}"/>
    <cellStyle name="20% - Accent2 16 5 2 4" xfId="26270" xr:uid="{00000000-0005-0000-0000-00009E130000}"/>
    <cellStyle name="20% - Accent2 16 5 2 4 2" xfId="52259" xr:uid="{00000000-0005-0000-0000-00009F130000}"/>
    <cellStyle name="20% - Accent2 16 5 2 5" xfId="31424" xr:uid="{00000000-0005-0000-0000-0000A0130000}"/>
    <cellStyle name="20% - Accent2 16 5 3" xfId="13328" xr:uid="{00000000-0005-0000-0000-0000A1130000}"/>
    <cellStyle name="20% - Accent2 16 5 3 2" xfId="21123" xr:uid="{00000000-0005-0000-0000-0000A2130000}"/>
    <cellStyle name="20% - Accent2 16 5 3 2 2" xfId="47117" xr:uid="{00000000-0005-0000-0000-0000A3130000}"/>
    <cellStyle name="20% - Accent2 16 5 3 3" xfId="39329" xr:uid="{00000000-0005-0000-0000-0000A4130000}"/>
    <cellStyle name="20% - Accent2 16 5 4" xfId="8040" xr:uid="{00000000-0005-0000-0000-0000A5130000}"/>
    <cellStyle name="20% - Accent2 16 5 4 2" xfId="34036" xr:uid="{00000000-0005-0000-0000-0000A6130000}"/>
    <cellStyle name="20% - Accent2 16 5 5" xfId="15830" xr:uid="{00000000-0005-0000-0000-0000A7130000}"/>
    <cellStyle name="20% - Accent2 16 5 5 2" xfId="41824" xr:uid="{00000000-0005-0000-0000-0000A8130000}"/>
    <cellStyle name="20% - Accent2 16 5 6" xfId="23581" xr:uid="{00000000-0005-0000-0000-0000A9130000}"/>
    <cellStyle name="20% - Accent2 16 5 6 2" xfId="49570" xr:uid="{00000000-0005-0000-0000-0000AA130000}"/>
    <cellStyle name="20% - Accent2 16 5 7" xfId="28735" xr:uid="{00000000-0005-0000-0000-0000AB130000}"/>
    <cellStyle name="20% - Accent2 16 6" xfId="3759" xr:uid="{00000000-0005-0000-0000-0000AC130000}"/>
    <cellStyle name="20% - Accent2 16 6 2" xfId="9057" xr:uid="{00000000-0005-0000-0000-0000AD130000}"/>
    <cellStyle name="20% - Accent2 16 6 2 2" xfId="35057" xr:uid="{00000000-0005-0000-0000-0000AE130000}"/>
    <cellStyle name="20% - Accent2 16 6 3" xfId="16851" xr:uid="{00000000-0005-0000-0000-0000AF130000}"/>
    <cellStyle name="20% - Accent2 16 6 3 2" xfId="42845" xr:uid="{00000000-0005-0000-0000-0000B0130000}"/>
    <cellStyle name="20% - Accent2 16 6 4" xfId="24602" xr:uid="{00000000-0005-0000-0000-0000B1130000}"/>
    <cellStyle name="20% - Accent2 16 6 4 2" xfId="50591" xr:uid="{00000000-0005-0000-0000-0000B2130000}"/>
    <cellStyle name="20% - Accent2 16 6 5" xfId="29756" xr:uid="{00000000-0005-0000-0000-0000B3130000}"/>
    <cellStyle name="20% - Accent2 16 7" xfId="11251" xr:uid="{00000000-0005-0000-0000-0000B4130000}"/>
    <cellStyle name="20% - Accent2 16 7 2" xfId="19046" xr:uid="{00000000-0005-0000-0000-0000B5130000}"/>
    <cellStyle name="20% - Accent2 16 7 2 2" xfId="45040" xr:uid="{00000000-0005-0000-0000-0000B6130000}"/>
    <cellStyle name="20% - Accent2 16 7 3" xfId="37252" xr:uid="{00000000-0005-0000-0000-0000B7130000}"/>
    <cellStyle name="20% - Accent2 16 8" xfId="11751" xr:uid="{00000000-0005-0000-0000-0000B8130000}"/>
    <cellStyle name="20% - Accent2 16 8 2" xfId="19546" xr:uid="{00000000-0005-0000-0000-0000B9130000}"/>
    <cellStyle name="20% - Accent2 16 8 2 2" xfId="45540" xr:uid="{00000000-0005-0000-0000-0000BA130000}"/>
    <cellStyle name="20% - Accent2 16 8 3" xfId="37752" xr:uid="{00000000-0005-0000-0000-0000BB130000}"/>
    <cellStyle name="20% - Accent2 16 9" xfId="6381" xr:uid="{00000000-0005-0000-0000-0000BC130000}"/>
    <cellStyle name="20% - Accent2 16 9 2" xfId="32368" xr:uid="{00000000-0005-0000-0000-0000BD130000}"/>
    <cellStyle name="20% - Accent2 17" xfId="1086" xr:uid="{00000000-0005-0000-0000-0000BE130000}"/>
    <cellStyle name="20% - Accent2 17 10" xfId="14178" xr:uid="{00000000-0005-0000-0000-0000BF130000}"/>
    <cellStyle name="20% - Accent2 17 10 2" xfId="40172" xr:uid="{00000000-0005-0000-0000-0000C0130000}"/>
    <cellStyle name="20% - Accent2 17 11" xfId="21929" xr:uid="{00000000-0005-0000-0000-0000C1130000}"/>
    <cellStyle name="20% - Accent2 17 11 2" xfId="47918" xr:uid="{00000000-0005-0000-0000-0000C2130000}"/>
    <cellStyle name="20% - Accent2 17 12" xfId="27083" xr:uid="{00000000-0005-0000-0000-0000C3130000}"/>
    <cellStyle name="20% - Accent2 17 2" xfId="1364" xr:uid="{00000000-0005-0000-0000-0000C4130000}"/>
    <cellStyle name="20% - Accent2 17 2 10" xfId="22206" xr:uid="{00000000-0005-0000-0000-0000C5130000}"/>
    <cellStyle name="20% - Accent2 17 2 10 2" xfId="48195" xr:uid="{00000000-0005-0000-0000-0000C6130000}"/>
    <cellStyle name="20% - Accent2 17 2 11" xfId="27360" xr:uid="{00000000-0005-0000-0000-0000C7130000}"/>
    <cellStyle name="20% - Accent2 17 2 2" xfId="1922" xr:uid="{00000000-0005-0000-0000-0000C8130000}"/>
    <cellStyle name="20% - Accent2 17 2 2 2" xfId="4608" xr:uid="{00000000-0005-0000-0000-0000C9130000}"/>
    <cellStyle name="20% - Accent2 17 2 2 2 2" xfId="9905" xr:uid="{00000000-0005-0000-0000-0000CA130000}"/>
    <cellStyle name="20% - Accent2 17 2 2 2 2 2" xfId="35906" xr:uid="{00000000-0005-0000-0000-0000CB130000}"/>
    <cellStyle name="20% - Accent2 17 2 2 2 3" xfId="17700" xr:uid="{00000000-0005-0000-0000-0000CC130000}"/>
    <cellStyle name="20% - Accent2 17 2 2 2 3 2" xfId="43694" xr:uid="{00000000-0005-0000-0000-0000CD130000}"/>
    <cellStyle name="20% - Accent2 17 2 2 2 4" xfId="25451" xr:uid="{00000000-0005-0000-0000-0000CE130000}"/>
    <cellStyle name="20% - Accent2 17 2 2 2 4 2" xfId="51440" xr:uid="{00000000-0005-0000-0000-0000CF130000}"/>
    <cellStyle name="20% - Accent2 17 2 2 2 5" xfId="30605" xr:uid="{00000000-0005-0000-0000-0000D0130000}"/>
    <cellStyle name="20% - Accent2 17 2 2 3" xfId="12547" xr:uid="{00000000-0005-0000-0000-0000D1130000}"/>
    <cellStyle name="20% - Accent2 17 2 2 3 2" xfId="20342" xr:uid="{00000000-0005-0000-0000-0000D2130000}"/>
    <cellStyle name="20% - Accent2 17 2 2 3 2 2" xfId="46336" xr:uid="{00000000-0005-0000-0000-0000D3130000}"/>
    <cellStyle name="20% - Accent2 17 2 2 3 3" xfId="38548" xr:uid="{00000000-0005-0000-0000-0000D4130000}"/>
    <cellStyle name="20% - Accent2 17 2 2 4" xfId="7225" xr:uid="{00000000-0005-0000-0000-0000D5130000}"/>
    <cellStyle name="20% - Accent2 17 2 2 4 2" xfId="33217" xr:uid="{00000000-0005-0000-0000-0000D6130000}"/>
    <cellStyle name="20% - Accent2 17 2 2 5" xfId="15011" xr:uid="{00000000-0005-0000-0000-0000D7130000}"/>
    <cellStyle name="20% - Accent2 17 2 2 5 2" xfId="41005" xr:uid="{00000000-0005-0000-0000-0000D8130000}"/>
    <cellStyle name="20% - Accent2 17 2 2 6" xfId="22762" xr:uid="{00000000-0005-0000-0000-0000D9130000}"/>
    <cellStyle name="20% - Accent2 17 2 2 6 2" xfId="48751" xr:uid="{00000000-0005-0000-0000-0000DA130000}"/>
    <cellStyle name="20% - Accent2 17 2 2 7" xfId="27916" xr:uid="{00000000-0005-0000-0000-0000DB130000}"/>
    <cellStyle name="20% - Accent2 17 2 3" xfId="2478" xr:uid="{00000000-0005-0000-0000-0000DC130000}"/>
    <cellStyle name="20% - Accent2 17 2 3 2" xfId="5164" xr:uid="{00000000-0005-0000-0000-0000DD130000}"/>
    <cellStyle name="20% - Accent2 17 2 3 2 2" xfId="10461" xr:uid="{00000000-0005-0000-0000-0000DE130000}"/>
    <cellStyle name="20% - Accent2 17 2 3 2 2 2" xfId="36462" xr:uid="{00000000-0005-0000-0000-0000DF130000}"/>
    <cellStyle name="20% - Accent2 17 2 3 2 3" xfId="18256" xr:uid="{00000000-0005-0000-0000-0000E0130000}"/>
    <cellStyle name="20% - Accent2 17 2 3 2 3 2" xfId="44250" xr:uid="{00000000-0005-0000-0000-0000E1130000}"/>
    <cellStyle name="20% - Accent2 17 2 3 2 4" xfId="26007" xr:uid="{00000000-0005-0000-0000-0000E2130000}"/>
    <cellStyle name="20% - Accent2 17 2 3 2 4 2" xfId="51996" xr:uid="{00000000-0005-0000-0000-0000E3130000}"/>
    <cellStyle name="20% - Accent2 17 2 3 2 5" xfId="31161" xr:uid="{00000000-0005-0000-0000-0000E4130000}"/>
    <cellStyle name="20% - Accent2 17 2 3 3" xfId="13082" xr:uid="{00000000-0005-0000-0000-0000E5130000}"/>
    <cellStyle name="20% - Accent2 17 2 3 3 2" xfId="20877" xr:uid="{00000000-0005-0000-0000-0000E6130000}"/>
    <cellStyle name="20% - Accent2 17 2 3 3 2 2" xfId="46871" xr:uid="{00000000-0005-0000-0000-0000E7130000}"/>
    <cellStyle name="20% - Accent2 17 2 3 3 3" xfId="39083" xr:uid="{00000000-0005-0000-0000-0000E8130000}"/>
    <cellStyle name="20% - Accent2 17 2 3 4" xfId="7777" xr:uid="{00000000-0005-0000-0000-0000E9130000}"/>
    <cellStyle name="20% - Accent2 17 2 3 4 2" xfId="33773" xr:uid="{00000000-0005-0000-0000-0000EA130000}"/>
    <cellStyle name="20% - Accent2 17 2 3 5" xfId="15567" xr:uid="{00000000-0005-0000-0000-0000EB130000}"/>
    <cellStyle name="20% - Accent2 17 2 3 5 2" xfId="41561" xr:uid="{00000000-0005-0000-0000-0000EC130000}"/>
    <cellStyle name="20% - Accent2 17 2 3 6" xfId="23318" xr:uid="{00000000-0005-0000-0000-0000ED130000}"/>
    <cellStyle name="20% - Accent2 17 2 3 6 2" xfId="49307" xr:uid="{00000000-0005-0000-0000-0000EE130000}"/>
    <cellStyle name="20% - Accent2 17 2 3 7" xfId="28472" xr:uid="{00000000-0005-0000-0000-0000EF130000}"/>
    <cellStyle name="20% - Accent2 17 2 4" xfId="3034" xr:uid="{00000000-0005-0000-0000-0000F0130000}"/>
    <cellStyle name="20% - Accent2 17 2 4 2" xfId="5720" xr:uid="{00000000-0005-0000-0000-0000F1130000}"/>
    <cellStyle name="20% - Accent2 17 2 4 2 2" xfId="11017" xr:uid="{00000000-0005-0000-0000-0000F2130000}"/>
    <cellStyle name="20% - Accent2 17 2 4 2 2 2" xfId="37018" xr:uid="{00000000-0005-0000-0000-0000F3130000}"/>
    <cellStyle name="20% - Accent2 17 2 4 2 3" xfId="18812" xr:uid="{00000000-0005-0000-0000-0000F4130000}"/>
    <cellStyle name="20% - Accent2 17 2 4 2 3 2" xfId="44806" xr:uid="{00000000-0005-0000-0000-0000F5130000}"/>
    <cellStyle name="20% - Accent2 17 2 4 2 4" xfId="26563" xr:uid="{00000000-0005-0000-0000-0000F6130000}"/>
    <cellStyle name="20% - Accent2 17 2 4 2 4 2" xfId="52552" xr:uid="{00000000-0005-0000-0000-0000F7130000}"/>
    <cellStyle name="20% - Accent2 17 2 4 2 5" xfId="31717" xr:uid="{00000000-0005-0000-0000-0000F8130000}"/>
    <cellStyle name="20% - Accent2 17 2 4 3" xfId="13621" xr:uid="{00000000-0005-0000-0000-0000F9130000}"/>
    <cellStyle name="20% - Accent2 17 2 4 3 2" xfId="21416" xr:uid="{00000000-0005-0000-0000-0000FA130000}"/>
    <cellStyle name="20% - Accent2 17 2 4 3 2 2" xfId="47410" xr:uid="{00000000-0005-0000-0000-0000FB130000}"/>
    <cellStyle name="20% - Accent2 17 2 4 3 3" xfId="39622" xr:uid="{00000000-0005-0000-0000-0000FC130000}"/>
    <cellStyle name="20% - Accent2 17 2 4 4" xfId="8333" xr:uid="{00000000-0005-0000-0000-0000FD130000}"/>
    <cellStyle name="20% - Accent2 17 2 4 4 2" xfId="34329" xr:uid="{00000000-0005-0000-0000-0000FE130000}"/>
    <cellStyle name="20% - Accent2 17 2 4 5" xfId="16123" xr:uid="{00000000-0005-0000-0000-0000FF130000}"/>
    <cellStyle name="20% - Accent2 17 2 4 5 2" xfId="42117" xr:uid="{00000000-0005-0000-0000-000000140000}"/>
    <cellStyle name="20% - Accent2 17 2 4 6" xfId="23874" xr:uid="{00000000-0005-0000-0000-000001140000}"/>
    <cellStyle name="20% - Accent2 17 2 4 6 2" xfId="49863" xr:uid="{00000000-0005-0000-0000-000002140000}"/>
    <cellStyle name="20% - Accent2 17 2 4 7" xfId="29028" xr:uid="{00000000-0005-0000-0000-000003140000}"/>
    <cellStyle name="20% - Accent2 17 2 5" xfId="4052" xr:uid="{00000000-0005-0000-0000-000004140000}"/>
    <cellStyle name="20% - Accent2 17 2 5 2" xfId="9350" xr:uid="{00000000-0005-0000-0000-000005140000}"/>
    <cellStyle name="20% - Accent2 17 2 5 2 2" xfId="35350" xr:uid="{00000000-0005-0000-0000-000006140000}"/>
    <cellStyle name="20% - Accent2 17 2 5 3" xfId="17144" xr:uid="{00000000-0005-0000-0000-000007140000}"/>
    <cellStyle name="20% - Accent2 17 2 5 3 2" xfId="43138" xr:uid="{00000000-0005-0000-0000-000008140000}"/>
    <cellStyle name="20% - Accent2 17 2 5 4" xfId="24895" xr:uid="{00000000-0005-0000-0000-000009140000}"/>
    <cellStyle name="20% - Accent2 17 2 5 4 2" xfId="50884" xr:uid="{00000000-0005-0000-0000-00000A140000}"/>
    <cellStyle name="20% - Accent2 17 2 5 5" xfId="30049" xr:uid="{00000000-0005-0000-0000-00000B140000}"/>
    <cellStyle name="20% - Accent2 17 2 6" xfId="11522" xr:uid="{00000000-0005-0000-0000-00000C140000}"/>
    <cellStyle name="20% - Accent2 17 2 6 2" xfId="19317" xr:uid="{00000000-0005-0000-0000-00000D140000}"/>
    <cellStyle name="20% - Accent2 17 2 6 2 2" xfId="45311" xr:uid="{00000000-0005-0000-0000-00000E140000}"/>
    <cellStyle name="20% - Accent2 17 2 6 3" xfId="37523" xr:uid="{00000000-0005-0000-0000-00000F140000}"/>
    <cellStyle name="20% - Accent2 17 2 7" xfId="12028" xr:uid="{00000000-0005-0000-0000-000010140000}"/>
    <cellStyle name="20% - Accent2 17 2 7 2" xfId="19823" xr:uid="{00000000-0005-0000-0000-000011140000}"/>
    <cellStyle name="20% - Accent2 17 2 7 2 2" xfId="45817" xr:uid="{00000000-0005-0000-0000-000012140000}"/>
    <cellStyle name="20% - Accent2 17 2 7 3" xfId="38029" xr:uid="{00000000-0005-0000-0000-000013140000}"/>
    <cellStyle name="20% - Accent2 17 2 8" xfId="6674" xr:uid="{00000000-0005-0000-0000-000014140000}"/>
    <cellStyle name="20% - Accent2 17 2 8 2" xfId="32661" xr:uid="{00000000-0005-0000-0000-000015140000}"/>
    <cellStyle name="20% - Accent2 17 2 9" xfId="14455" xr:uid="{00000000-0005-0000-0000-000016140000}"/>
    <cellStyle name="20% - Accent2 17 2 9 2" xfId="40449" xr:uid="{00000000-0005-0000-0000-000017140000}"/>
    <cellStyle name="20% - Accent2 17 3" xfId="1645" xr:uid="{00000000-0005-0000-0000-000018140000}"/>
    <cellStyle name="20% - Accent2 17 3 2" xfId="4331" xr:uid="{00000000-0005-0000-0000-000019140000}"/>
    <cellStyle name="20% - Accent2 17 3 2 2" xfId="9628" xr:uid="{00000000-0005-0000-0000-00001A140000}"/>
    <cellStyle name="20% - Accent2 17 3 2 2 2" xfId="35629" xr:uid="{00000000-0005-0000-0000-00001B140000}"/>
    <cellStyle name="20% - Accent2 17 3 2 3" xfId="17423" xr:uid="{00000000-0005-0000-0000-00001C140000}"/>
    <cellStyle name="20% - Accent2 17 3 2 3 2" xfId="43417" xr:uid="{00000000-0005-0000-0000-00001D140000}"/>
    <cellStyle name="20% - Accent2 17 3 2 4" xfId="25174" xr:uid="{00000000-0005-0000-0000-00001E140000}"/>
    <cellStyle name="20% - Accent2 17 3 2 4 2" xfId="51163" xr:uid="{00000000-0005-0000-0000-00001F140000}"/>
    <cellStyle name="20% - Accent2 17 3 2 5" xfId="30328" xr:uid="{00000000-0005-0000-0000-000020140000}"/>
    <cellStyle name="20% - Accent2 17 3 3" xfId="12288" xr:uid="{00000000-0005-0000-0000-000021140000}"/>
    <cellStyle name="20% - Accent2 17 3 3 2" xfId="20083" xr:uid="{00000000-0005-0000-0000-000022140000}"/>
    <cellStyle name="20% - Accent2 17 3 3 2 2" xfId="46077" xr:uid="{00000000-0005-0000-0000-000023140000}"/>
    <cellStyle name="20% - Accent2 17 3 3 3" xfId="38289" xr:uid="{00000000-0005-0000-0000-000024140000}"/>
    <cellStyle name="20% - Accent2 17 3 4" xfId="6950" xr:uid="{00000000-0005-0000-0000-000025140000}"/>
    <cellStyle name="20% - Accent2 17 3 4 2" xfId="32940" xr:uid="{00000000-0005-0000-0000-000026140000}"/>
    <cellStyle name="20% - Accent2 17 3 5" xfId="14734" xr:uid="{00000000-0005-0000-0000-000027140000}"/>
    <cellStyle name="20% - Accent2 17 3 5 2" xfId="40728" xr:uid="{00000000-0005-0000-0000-000028140000}"/>
    <cellStyle name="20% - Accent2 17 3 6" xfId="22485" xr:uid="{00000000-0005-0000-0000-000029140000}"/>
    <cellStyle name="20% - Accent2 17 3 6 2" xfId="48474" xr:uid="{00000000-0005-0000-0000-00002A140000}"/>
    <cellStyle name="20% - Accent2 17 3 7" xfId="27639" xr:uid="{00000000-0005-0000-0000-00002B140000}"/>
    <cellStyle name="20% - Accent2 17 4" xfId="2201" xr:uid="{00000000-0005-0000-0000-00002C140000}"/>
    <cellStyle name="20% - Accent2 17 4 2" xfId="4887" xr:uid="{00000000-0005-0000-0000-00002D140000}"/>
    <cellStyle name="20% - Accent2 17 4 2 2" xfId="10184" xr:uid="{00000000-0005-0000-0000-00002E140000}"/>
    <cellStyle name="20% - Accent2 17 4 2 2 2" xfId="36185" xr:uid="{00000000-0005-0000-0000-00002F140000}"/>
    <cellStyle name="20% - Accent2 17 4 2 3" xfId="17979" xr:uid="{00000000-0005-0000-0000-000030140000}"/>
    <cellStyle name="20% - Accent2 17 4 2 3 2" xfId="43973" xr:uid="{00000000-0005-0000-0000-000031140000}"/>
    <cellStyle name="20% - Accent2 17 4 2 4" xfId="25730" xr:uid="{00000000-0005-0000-0000-000032140000}"/>
    <cellStyle name="20% - Accent2 17 4 2 4 2" xfId="51719" xr:uid="{00000000-0005-0000-0000-000033140000}"/>
    <cellStyle name="20% - Accent2 17 4 2 5" xfId="30884" xr:uid="{00000000-0005-0000-0000-000034140000}"/>
    <cellStyle name="20% - Accent2 17 4 3" xfId="12807" xr:uid="{00000000-0005-0000-0000-000035140000}"/>
    <cellStyle name="20% - Accent2 17 4 3 2" xfId="20602" xr:uid="{00000000-0005-0000-0000-000036140000}"/>
    <cellStyle name="20% - Accent2 17 4 3 2 2" xfId="46596" xr:uid="{00000000-0005-0000-0000-000037140000}"/>
    <cellStyle name="20% - Accent2 17 4 3 3" xfId="38808" xr:uid="{00000000-0005-0000-0000-000038140000}"/>
    <cellStyle name="20% - Accent2 17 4 4" xfId="7502" xr:uid="{00000000-0005-0000-0000-000039140000}"/>
    <cellStyle name="20% - Accent2 17 4 4 2" xfId="33496" xr:uid="{00000000-0005-0000-0000-00003A140000}"/>
    <cellStyle name="20% - Accent2 17 4 5" xfId="15290" xr:uid="{00000000-0005-0000-0000-00003B140000}"/>
    <cellStyle name="20% - Accent2 17 4 5 2" xfId="41284" xr:uid="{00000000-0005-0000-0000-00003C140000}"/>
    <cellStyle name="20% - Accent2 17 4 6" xfId="23041" xr:uid="{00000000-0005-0000-0000-00003D140000}"/>
    <cellStyle name="20% - Accent2 17 4 6 2" xfId="49030" xr:uid="{00000000-0005-0000-0000-00003E140000}"/>
    <cellStyle name="20% - Accent2 17 4 7" xfId="28195" xr:uid="{00000000-0005-0000-0000-00003F140000}"/>
    <cellStyle name="20% - Accent2 17 5" xfId="2757" xr:uid="{00000000-0005-0000-0000-000040140000}"/>
    <cellStyle name="20% - Accent2 17 5 2" xfId="5443" xr:uid="{00000000-0005-0000-0000-000041140000}"/>
    <cellStyle name="20% - Accent2 17 5 2 2" xfId="10740" xr:uid="{00000000-0005-0000-0000-000042140000}"/>
    <cellStyle name="20% - Accent2 17 5 2 2 2" xfId="36741" xr:uid="{00000000-0005-0000-0000-000043140000}"/>
    <cellStyle name="20% - Accent2 17 5 2 3" xfId="18535" xr:uid="{00000000-0005-0000-0000-000044140000}"/>
    <cellStyle name="20% - Accent2 17 5 2 3 2" xfId="44529" xr:uid="{00000000-0005-0000-0000-000045140000}"/>
    <cellStyle name="20% - Accent2 17 5 2 4" xfId="26286" xr:uid="{00000000-0005-0000-0000-000046140000}"/>
    <cellStyle name="20% - Accent2 17 5 2 4 2" xfId="52275" xr:uid="{00000000-0005-0000-0000-000047140000}"/>
    <cellStyle name="20% - Accent2 17 5 2 5" xfId="31440" xr:uid="{00000000-0005-0000-0000-000048140000}"/>
    <cellStyle name="20% - Accent2 17 5 3" xfId="13344" xr:uid="{00000000-0005-0000-0000-000049140000}"/>
    <cellStyle name="20% - Accent2 17 5 3 2" xfId="21139" xr:uid="{00000000-0005-0000-0000-00004A140000}"/>
    <cellStyle name="20% - Accent2 17 5 3 2 2" xfId="47133" xr:uid="{00000000-0005-0000-0000-00004B140000}"/>
    <cellStyle name="20% - Accent2 17 5 3 3" xfId="39345" xr:uid="{00000000-0005-0000-0000-00004C140000}"/>
    <cellStyle name="20% - Accent2 17 5 4" xfId="8056" xr:uid="{00000000-0005-0000-0000-00004D140000}"/>
    <cellStyle name="20% - Accent2 17 5 4 2" xfId="34052" xr:uid="{00000000-0005-0000-0000-00004E140000}"/>
    <cellStyle name="20% - Accent2 17 5 5" xfId="15846" xr:uid="{00000000-0005-0000-0000-00004F140000}"/>
    <cellStyle name="20% - Accent2 17 5 5 2" xfId="41840" xr:uid="{00000000-0005-0000-0000-000050140000}"/>
    <cellStyle name="20% - Accent2 17 5 6" xfId="23597" xr:uid="{00000000-0005-0000-0000-000051140000}"/>
    <cellStyle name="20% - Accent2 17 5 6 2" xfId="49586" xr:uid="{00000000-0005-0000-0000-000052140000}"/>
    <cellStyle name="20% - Accent2 17 5 7" xfId="28751" xr:uid="{00000000-0005-0000-0000-000053140000}"/>
    <cellStyle name="20% - Accent2 17 6" xfId="3775" xr:uid="{00000000-0005-0000-0000-000054140000}"/>
    <cellStyle name="20% - Accent2 17 6 2" xfId="9073" xr:uid="{00000000-0005-0000-0000-000055140000}"/>
    <cellStyle name="20% - Accent2 17 6 2 2" xfId="35073" xr:uid="{00000000-0005-0000-0000-000056140000}"/>
    <cellStyle name="20% - Accent2 17 6 3" xfId="16867" xr:uid="{00000000-0005-0000-0000-000057140000}"/>
    <cellStyle name="20% - Accent2 17 6 3 2" xfId="42861" xr:uid="{00000000-0005-0000-0000-000058140000}"/>
    <cellStyle name="20% - Accent2 17 6 4" xfId="24618" xr:uid="{00000000-0005-0000-0000-000059140000}"/>
    <cellStyle name="20% - Accent2 17 6 4 2" xfId="50607" xr:uid="{00000000-0005-0000-0000-00005A140000}"/>
    <cellStyle name="20% - Accent2 17 6 5" xfId="29772" xr:uid="{00000000-0005-0000-0000-00005B140000}"/>
    <cellStyle name="20% - Accent2 17 7" xfId="11267" xr:uid="{00000000-0005-0000-0000-00005C140000}"/>
    <cellStyle name="20% - Accent2 17 7 2" xfId="19062" xr:uid="{00000000-0005-0000-0000-00005D140000}"/>
    <cellStyle name="20% - Accent2 17 7 2 2" xfId="45056" xr:uid="{00000000-0005-0000-0000-00005E140000}"/>
    <cellStyle name="20% - Accent2 17 7 3" xfId="37268" xr:uid="{00000000-0005-0000-0000-00005F140000}"/>
    <cellStyle name="20% - Accent2 17 8" xfId="11767" xr:uid="{00000000-0005-0000-0000-000060140000}"/>
    <cellStyle name="20% - Accent2 17 8 2" xfId="19562" xr:uid="{00000000-0005-0000-0000-000061140000}"/>
    <cellStyle name="20% - Accent2 17 8 2 2" xfId="45556" xr:uid="{00000000-0005-0000-0000-000062140000}"/>
    <cellStyle name="20% - Accent2 17 8 3" xfId="37768" xr:uid="{00000000-0005-0000-0000-000063140000}"/>
    <cellStyle name="20% - Accent2 17 9" xfId="6397" xr:uid="{00000000-0005-0000-0000-000064140000}"/>
    <cellStyle name="20% - Accent2 17 9 2" xfId="32384" xr:uid="{00000000-0005-0000-0000-000065140000}"/>
    <cellStyle name="20% - Accent2 18" xfId="1096" xr:uid="{00000000-0005-0000-0000-000066140000}"/>
    <cellStyle name="20% - Accent2 18 10" xfId="14188" xr:uid="{00000000-0005-0000-0000-000067140000}"/>
    <cellStyle name="20% - Accent2 18 10 2" xfId="40182" xr:uid="{00000000-0005-0000-0000-000068140000}"/>
    <cellStyle name="20% - Accent2 18 11" xfId="21939" xr:uid="{00000000-0005-0000-0000-000069140000}"/>
    <cellStyle name="20% - Accent2 18 11 2" xfId="47928" xr:uid="{00000000-0005-0000-0000-00006A140000}"/>
    <cellStyle name="20% - Accent2 18 12" xfId="27093" xr:uid="{00000000-0005-0000-0000-00006B140000}"/>
    <cellStyle name="20% - Accent2 18 2" xfId="1374" xr:uid="{00000000-0005-0000-0000-00006C140000}"/>
    <cellStyle name="20% - Accent2 18 2 10" xfId="22216" xr:uid="{00000000-0005-0000-0000-00006D140000}"/>
    <cellStyle name="20% - Accent2 18 2 10 2" xfId="48205" xr:uid="{00000000-0005-0000-0000-00006E140000}"/>
    <cellStyle name="20% - Accent2 18 2 11" xfId="27370" xr:uid="{00000000-0005-0000-0000-00006F140000}"/>
    <cellStyle name="20% - Accent2 18 2 2" xfId="1932" xr:uid="{00000000-0005-0000-0000-000070140000}"/>
    <cellStyle name="20% - Accent2 18 2 2 2" xfId="4618" xr:uid="{00000000-0005-0000-0000-000071140000}"/>
    <cellStyle name="20% - Accent2 18 2 2 2 2" xfId="9915" xr:uid="{00000000-0005-0000-0000-000072140000}"/>
    <cellStyle name="20% - Accent2 18 2 2 2 2 2" xfId="35916" xr:uid="{00000000-0005-0000-0000-000073140000}"/>
    <cellStyle name="20% - Accent2 18 2 2 2 3" xfId="17710" xr:uid="{00000000-0005-0000-0000-000074140000}"/>
    <cellStyle name="20% - Accent2 18 2 2 2 3 2" xfId="43704" xr:uid="{00000000-0005-0000-0000-000075140000}"/>
    <cellStyle name="20% - Accent2 18 2 2 2 4" xfId="25461" xr:uid="{00000000-0005-0000-0000-000076140000}"/>
    <cellStyle name="20% - Accent2 18 2 2 2 4 2" xfId="51450" xr:uid="{00000000-0005-0000-0000-000077140000}"/>
    <cellStyle name="20% - Accent2 18 2 2 2 5" xfId="30615" xr:uid="{00000000-0005-0000-0000-000078140000}"/>
    <cellStyle name="20% - Accent2 18 2 2 3" xfId="12557" xr:uid="{00000000-0005-0000-0000-000079140000}"/>
    <cellStyle name="20% - Accent2 18 2 2 3 2" xfId="20352" xr:uid="{00000000-0005-0000-0000-00007A140000}"/>
    <cellStyle name="20% - Accent2 18 2 2 3 2 2" xfId="46346" xr:uid="{00000000-0005-0000-0000-00007B140000}"/>
    <cellStyle name="20% - Accent2 18 2 2 3 3" xfId="38558" xr:uid="{00000000-0005-0000-0000-00007C140000}"/>
    <cellStyle name="20% - Accent2 18 2 2 4" xfId="7235" xr:uid="{00000000-0005-0000-0000-00007D140000}"/>
    <cellStyle name="20% - Accent2 18 2 2 4 2" xfId="33227" xr:uid="{00000000-0005-0000-0000-00007E140000}"/>
    <cellStyle name="20% - Accent2 18 2 2 5" xfId="15021" xr:uid="{00000000-0005-0000-0000-00007F140000}"/>
    <cellStyle name="20% - Accent2 18 2 2 5 2" xfId="41015" xr:uid="{00000000-0005-0000-0000-000080140000}"/>
    <cellStyle name="20% - Accent2 18 2 2 6" xfId="22772" xr:uid="{00000000-0005-0000-0000-000081140000}"/>
    <cellStyle name="20% - Accent2 18 2 2 6 2" xfId="48761" xr:uid="{00000000-0005-0000-0000-000082140000}"/>
    <cellStyle name="20% - Accent2 18 2 2 7" xfId="27926" xr:uid="{00000000-0005-0000-0000-000083140000}"/>
    <cellStyle name="20% - Accent2 18 2 3" xfId="2488" xr:uid="{00000000-0005-0000-0000-000084140000}"/>
    <cellStyle name="20% - Accent2 18 2 3 2" xfId="5174" xr:uid="{00000000-0005-0000-0000-000085140000}"/>
    <cellStyle name="20% - Accent2 18 2 3 2 2" xfId="10471" xr:uid="{00000000-0005-0000-0000-000086140000}"/>
    <cellStyle name="20% - Accent2 18 2 3 2 2 2" xfId="36472" xr:uid="{00000000-0005-0000-0000-000087140000}"/>
    <cellStyle name="20% - Accent2 18 2 3 2 3" xfId="18266" xr:uid="{00000000-0005-0000-0000-000088140000}"/>
    <cellStyle name="20% - Accent2 18 2 3 2 3 2" xfId="44260" xr:uid="{00000000-0005-0000-0000-000089140000}"/>
    <cellStyle name="20% - Accent2 18 2 3 2 4" xfId="26017" xr:uid="{00000000-0005-0000-0000-00008A140000}"/>
    <cellStyle name="20% - Accent2 18 2 3 2 4 2" xfId="52006" xr:uid="{00000000-0005-0000-0000-00008B140000}"/>
    <cellStyle name="20% - Accent2 18 2 3 2 5" xfId="31171" xr:uid="{00000000-0005-0000-0000-00008C140000}"/>
    <cellStyle name="20% - Accent2 18 2 3 3" xfId="13092" xr:uid="{00000000-0005-0000-0000-00008D140000}"/>
    <cellStyle name="20% - Accent2 18 2 3 3 2" xfId="20887" xr:uid="{00000000-0005-0000-0000-00008E140000}"/>
    <cellStyle name="20% - Accent2 18 2 3 3 2 2" xfId="46881" xr:uid="{00000000-0005-0000-0000-00008F140000}"/>
    <cellStyle name="20% - Accent2 18 2 3 3 3" xfId="39093" xr:uid="{00000000-0005-0000-0000-000090140000}"/>
    <cellStyle name="20% - Accent2 18 2 3 4" xfId="7787" xr:uid="{00000000-0005-0000-0000-000091140000}"/>
    <cellStyle name="20% - Accent2 18 2 3 4 2" xfId="33783" xr:uid="{00000000-0005-0000-0000-000092140000}"/>
    <cellStyle name="20% - Accent2 18 2 3 5" xfId="15577" xr:uid="{00000000-0005-0000-0000-000093140000}"/>
    <cellStyle name="20% - Accent2 18 2 3 5 2" xfId="41571" xr:uid="{00000000-0005-0000-0000-000094140000}"/>
    <cellStyle name="20% - Accent2 18 2 3 6" xfId="23328" xr:uid="{00000000-0005-0000-0000-000095140000}"/>
    <cellStyle name="20% - Accent2 18 2 3 6 2" xfId="49317" xr:uid="{00000000-0005-0000-0000-000096140000}"/>
    <cellStyle name="20% - Accent2 18 2 3 7" xfId="28482" xr:uid="{00000000-0005-0000-0000-000097140000}"/>
    <cellStyle name="20% - Accent2 18 2 4" xfId="3044" xr:uid="{00000000-0005-0000-0000-000098140000}"/>
    <cellStyle name="20% - Accent2 18 2 4 2" xfId="5730" xr:uid="{00000000-0005-0000-0000-000099140000}"/>
    <cellStyle name="20% - Accent2 18 2 4 2 2" xfId="11027" xr:uid="{00000000-0005-0000-0000-00009A140000}"/>
    <cellStyle name="20% - Accent2 18 2 4 2 2 2" xfId="37028" xr:uid="{00000000-0005-0000-0000-00009B140000}"/>
    <cellStyle name="20% - Accent2 18 2 4 2 3" xfId="18822" xr:uid="{00000000-0005-0000-0000-00009C140000}"/>
    <cellStyle name="20% - Accent2 18 2 4 2 3 2" xfId="44816" xr:uid="{00000000-0005-0000-0000-00009D140000}"/>
    <cellStyle name="20% - Accent2 18 2 4 2 4" xfId="26573" xr:uid="{00000000-0005-0000-0000-00009E140000}"/>
    <cellStyle name="20% - Accent2 18 2 4 2 4 2" xfId="52562" xr:uid="{00000000-0005-0000-0000-00009F140000}"/>
    <cellStyle name="20% - Accent2 18 2 4 2 5" xfId="31727" xr:uid="{00000000-0005-0000-0000-0000A0140000}"/>
    <cellStyle name="20% - Accent2 18 2 4 3" xfId="13631" xr:uid="{00000000-0005-0000-0000-0000A1140000}"/>
    <cellStyle name="20% - Accent2 18 2 4 3 2" xfId="21426" xr:uid="{00000000-0005-0000-0000-0000A2140000}"/>
    <cellStyle name="20% - Accent2 18 2 4 3 2 2" xfId="47420" xr:uid="{00000000-0005-0000-0000-0000A3140000}"/>
    <cellStyle name="20% - Accent2 18 2 4 3 3" xfId="39632" xr:uid="{00000000-0005-0000-0000-0000A4140000}"/>
    <cellStyle name="20% - Accent2 18 2 4 4" xfId="8343" xr:uid="{00000000-0005-0000-0000-0000A5140000}"/>
    <cellStyle name="20% - Accent2 18 2 4 4 2" xfId="34339" xr:uid="{00000000-0005-0000-0000-0000A6140000}"/>
    <cellStyle name="20% - Accent2 18 2 4 5" xfId="16133" xr:uid="{00000000-0005-0000-0000-0000A7140000}"/>
    <cellStyle name="20% - Accent2 18 2 4 5 2" xfId="42127" xr:uid="{00000000-0005-0000-0000-0000A8140000}"/>
    <cellStyle name="20% - Accent2 18 2 4 6" xfId="23884" xr:uid="{00000000-0005-0000-0000-0000A9140000}"/>
    <cellStyle name="20% - Accent2 18 2 4 6 2" xfId="49873" xr:uid="{00000000-0005-0000-0000-0000AA140000}"/>
    <cellStyle name="20% - Accent2 18 2 4 7" xfId="29038" xr:uid="{00000000-0005-0000-0000-0000AB140000}"/>
    <cellStyle name="20% - Accent2 18 2 5" xfId="4062" xr:uid="{00000000-0005-0000-0000-0000AC140000}"/>
    <cellStyle name="20% - Accent2 18 2 5 2" xfId="9360" xr:uid="{00000000-0005-0000-0000-0000AD140000}"/>
    <cellStyle name="20% - Accent2 18 2 5 2 2" xfId="35360" xr:uid="{00000000-0005-0000-0000-0000AE140000}"/>
    <cellStyle name="20% - Accent2 18 2 5 3" xfId="17154" xr:uid="{00000000-0005-0000-0000-0000AF140000}"/>
    <cellStyle name="20% - Accent2 18 2 5 3 2" xfId="43148" xr:uid="{00000000-0005-0000-0000-0000B0140000}"/>
    <cellStyle name="20% - Accent2 18 2 5 4" xfId="24905" xr:uid="{00000000-0005-0000-0000-0000B1140000}"/>
    <cellStyle name="20% - Accent2 18 2 5 4 2" xfId="50894" xr:uid="{00000000-0005-0000-0000-0000B2140000}"/>
    <cellStyle name="20% - Accent2 18 2 5 5" xfId="30059" xr:uid="{00000000-0005-0000-0000-0000B3140000}"/>
    <cellStyle name="20% - Accent2 18 2 6" xfId="11532" xr:uid="{00000000-0005-0000-0000-0000B4140000}"/>
    <cellStyle name="20% - Accent2 18 2 6 2" xfId="19327" xr:uid="{00000000-0005-0000-0000-0000B5140000}"/>
    <cellStyle name="20% - Accent2 18 2 6 2 2" xfId="45321" xr:uid="{00000000-0005-0000-0000-0000B6140000}"/>
    <cellStyle name="20% - Accent2 18 2 6 3" xfId="37533" xr:uid="{00000000-0005-0000-0000-0000B7140000}"/>
    <cellStyle name="20% - Accent2 18 2 7" xfId="12038" xr:uid="{00000000-0005-0000-0000-0000B8140000}"/>
    <cellStyle name="20% - Accent2 18 2 7 2" xfId="19833" xr:uid="{00000000-0005-0000-0000-0000B9140000}"/>
    <cellStyle name="20% - Accent2 18 2 7 2 2" xfId="45827" xr:uid="{00000000-0005-0000-0000-0000BA140000}"/>
    <cellStyle name="20% - Accent2 18 2 7 3" xfId="38039" xr:uid="{00000000-0005-0000-0000-0000BB140000}"/>
    <cellStyle name="20% - Accent2 18 2 8" xfId="6684" xr:uid="{00000000-0005-0000-0000-0000BC140000}"/>
    <cellStyle name="20% - Accent2 18 2 8 2" xfId="32671" xr:uid="{00000000-0005-0000-0000-0000BD140000}"/>
    <cellStyle name="20% - Accent2 18 2 9" xfId="14465" xr:uid="{00000000-0005-0000-0000-0000BE140000}"/>
    <cellStyle name="20% - Accent2 18 2 9 2" xfId="40459" xr:uid="{00000000-0005-0000-0000-0000BF140000}"/>
    <cellStyle name="20% - Accent2 18 3" xfId="1655" xr:uid="{00000000-0005-0000-0000-0000C0140000}"/>
    <cellStyle name="20% - Accent2 18 3 2" xfId="4341" xr:uid="{00000000-0005-0000-0000-0000C1140000}"/>
    <cellStyle name="20% - Accent2 18 3 2 2" xfId="9638" xr:uid="{00000000-0005-0000-0000-0000C2140000}"/>
    <cellStyle name="20% - Accent2 18 3 2 2 2" xfId="35639" xr:uid="{00000000-0005-0000-0000-0000C3140000}"/>
    <cellStyle name="20% - Accent2 18 3 2 3" xfId="17433" xr:uid="{00000000-0005-0000-0000-0000C4140000}"/>
    <cellStyle name="20% - Accent2 18 3 2 3 2" xfId="43427" xr:uid="{00000000-0005-0000-0000-0000C5140000}"/>
    <cellStyle name="20% - Accent2 18 3 2 4" xfId="25184" xr:uid="{00000000-0005-0000-0000-0000C6140000}"/>
    <cellStyle name="20% - Accent2 18 3 2 4 2" xfId="51173" xr:uid="{00000000-0005-0000-0000-0000C7140000}"/>
    <cellStyle name="20% - Accent2 18 3 2 5" xfId="30338" xr:uid="{00000000-0005-0000-0000-0000C8140000}"/>
    <cellStyle name="20% - Accent2 18 3 3" xfId="12298" xr:uid="{00000000-0005-0000-0000-0000C9140000}"/>
    <cellStyle name="20% - Accent2 18 3 3 2" xfId="20093" xr:uid="{00000000-0005-0000-0000-0000CA140000}"/>
    <cellStyle name="20% - Accent2 18 3 3 2 2" xfId="46087" xr:uid="{00000000-0005-0000-0000-0000CB140000}"/>
    <cellStyle name="20% - Accent2 18 3 3 3" xfId="38299" xr:uid="{00000000-0005-0000-0000-0000CC140000}"/>
    <cellStyle name="20% - Accent2 18 3 4" xfId="6960" xr:uid="{00000000-0005-0000-0000-0000CD140000}"/>
    <cellStyle name="20% - Accent2 18 3 4 2" xfId="32950" xr:uid="{00000000-0005-0000-0000-0000CE140000}"/>
    <cellStyle name="20% - Accent2 18 3 5" xfId="14744" xr:uid="{00000000-0005-0000-0000-0000CF140000}"/>
    <cellStyle name="20% - Accent2 18 3 5 2" xfId="40738" xr:uid="{00000000-0005-0000-0000-0000D0140000}"/>
    <cellStyle name="20% - Accent2 18 3 6" xfId="22495" xr:uid="{00000000-0005-0000-0000-0000D1140000}"/>
    <cellStyle name="20% - Accent2 18 3 6 2" xfId="48484" xr:uid="{00000000-0005-0000-0000-0000D2140000}"/>
    <cellStyle name="20% - Accent2 18 3 7" xfId="27649" xr:uid="{00000000-0005-0000-0000-0000D3140000}"/>
    <cellStyle name="20% - Accent2 18 4" xfId="2211" xr:uid="{00000000-0005-0000-0000-0000D4140000}"/>
    <cellStyle name="20% - Accent2 18 4 2" xfId="4897" xr:uid="{00000000-0005-0000-0000-0000D5140000}"/>
    <cellStyle name="20% - Accent2 18 4 2 2" xfId="10194" xr:uid="{00000000-0005-0000-0000-0000D6140000}"/>
    <cellStyle name="20% - Accent2 18 4 2 2 2" xfId="36195" xr:uid="{00000000-0005-0000-0000-0000D7140000}"/>
    <cellStyle name="20% - Accent2 18 4 2 3" xfId="17989" xr:uid="{00000000-0005-0000-0000-0000D8140000}"/>
    <cellStyle name="20% - Accent2 18 4 2 3 2" xfId="43983" xr:uid="{00000000-0005-0000-0000-0000D9140000}"/>
    <cellStyle name="20% - Accent2 18 4 2 4" xfId="25740" xr:uid="{00000000-0005-0000-0000-0000DA140000}"/>
    <cellStyle name="20% - Accent2 18 4 2 4 2" xfId="51729" xr:uid="{00000000-0005-0000-0000-0000DB140000}"/>
    <cellStyle name="20% - Accent2 18 4 2 5" xfId="30894" xr:uid="{00000000-0005-0000-0000-0000DC140000}"/>
    <cellStyle name="20% - Accent2 18 4 3" xfId="12817" xr:uid="{00000000-0005-0000-0000-0000DD140000}"/>
    <cellStyle name="20% - Accent2 18 4 3 2" xfId="20612" xr:uid="{00000000-0005-0000-0000-0000DE140000}"/>
    <cellStyle name="20% - Accent2 18 4 3 2 2" xfId="46606" xr:uid="{00000000-0005-0000-0000-0000DF140000}"/>
    <cellStyle name="20% - Accent2 18 4 3 3" xfId="38818" xr:uid="{00000000-0005-0000-0000-0000E0140000}"/>
    <cellStyle name="20% - Accent2 18 4 4" xfId="7512" xr:uid="{00000000-0005-0000-0000-0000E1140000}"/>
    <cellStyle name="20% - Accent2 18 4 4 2" xfId="33506" xr:uid="{00000000-0005-0000-0000-0000E2140000}"/>
    <cellStyle name="20% - Accent2 18 4 5" xfId="15300" xr:uid="{00000000-0005-0000-0000-0000E3140000}"/>
    <cellStyle name="20% - Accent2 18 4 5 2" xfId="41294" xr:uid="{00000000-0005-0000-0000-0000E4140000}"/>
    <cellStyle name="20% - Accent2 18 4 6" xfId="23051" xr:uid="{00000000-0005-0000-0000-0000E5140000}"/>
    <cellStyle name="20% - Accent2 18 4 6 2" xfId="49040" xr:uid="{00000000-0005-0000-0000-0000E6140000}"/>
    <cellStyle name="20% - Accent2 18 4 7" xfId="28205" xr:uid="{00000000-0005-0000-0000-0000E7140000}"/>
    <cellStyle name="20% - Accent2 18 5" xfId="2767" xr:uid="{00000000-0005-0000-0000-0000E8140000}"/>
    <cellStyle name="20% - Accent2 18 5 2" xfId="5453" xr:uid="{00000000-0005-0000-0000-0000E9140000}"/>
    <cellStyle name="20% - Accent2 18 5 2 2" xfId="10750" xr:uid="{00000000-0005-0000-0000-0000EA140000}"/>
    <cellStyle name="20% - Accent2 18 5 2 2 2" xfId="36751" xr:uid="{00000000-0005-0000-0000-0000EB140000}"/>
    <cellStyle name="20% - Accent2 18 5 2 3" xfId="18545" xr:uid="{00000000-0005-0000-0000-0000EC140000}"/>
    <cellStyle name="20% - Accent2 18 5 2 3 2" xfId="44539" xr:uid="{00000000-0005-0000-0000-0000ED140000}"/>
    <cellStyle name="20% - Accent2 18 5 2 4" xfId="26296" xr:uid="{00000000-0005-0000-0000-0000EE140000}"/>
    <cellStyle name="20% - Accent2 18 5 2 4 2" xfId="52285" xr:uid="{00000000-0005-0000-0000-0000EF140000}"/>
    <cellStyle name="20% - Accent2 18 5 2 5" xfId="31450" xr:uid="{00000000-0005-0000-0000-0000F0140000}"/>
    <cellStyle name="20% - Accent2 18 5 3" xfId="13354" xr:uid="{00000000-0005-0000-0000-0000F1140000}"/>
    <cellStyle name="20% - Accent2 18 5 3 2" xfId="21149" xr:uid="{00000000-0005-0000-0000-0000F2140000}"/>
    <cellStyle name="20% - Accent2 18 5 3 2 2" xfId="47143" xr:uid="{00000000-0005-0000-0000-0000F3140000}"/>
    <cellStyle name="20% - Accent2 18 5 3 3" xfId="39355" xr:uid="{00000000-0005-0000-0000-0000F4140000}"/>
    <cellStyle name="20% - Accent2 18 5 4" xfId="8066" xr:uid="{00000000-0005-0000-0000-0000F5140000}"/>
    <cellStyle name="20% - Accent2 18 5 4 2" xfId="34062" xr:uid="{00000000-0005-0000-0000-0000F6140000}"/>
    <cellStyle name="20% - Accent2 18 5 5" xfId="15856" xr:uid="{00000000-0005-0000-0000-0000F7140000}"/>
    <cellStyle name="20% - Accent2 18 5 5 2" xfId="41850" xr:uid="{00000000-0005-0000-0000-0000F8140000}"/>
    <cellStyle name="20% - Accent2 18 5 6" xfId="23607" xr:uid="{00000000-0005-0000-0000-0000F9140000}"/>
    <cellStyle name="20% - Accent2 18 5 6 2" xfId="49596" xr:uid="{00000000-0005-0000-0000-0000FA140000}"/>
    <cellStyle name="20% - Accent2 18 5 7" xfId="28761" xr:uid="{00000000-0005-0000-0000-0000FB140000}"/>
    <cellStyle name="20% - Accent2 18 6" xfId="3785" xr:uid="{00000000-0005-0000-0000-0000FC140000}"/>
    <cellStyle name="20% - Accent2 18 6 2" xfId="9083" xr:uid="{00000000-0005-0000-0000-0000FD140000}"/>
    <cellStyle name="20% - Accent2 18 6 2 2" xfId="35083" xr:uid="{00000000-0005-0000-0000-0000FE140000}"/>
    <cellStyle name="20% - Accent2 18 6 3" xfId="16877" xr:uid="{00000000-0005-0000-0000-0000FF140000}"/>
    <cellStyle name="20% - Accent2 18 6 3 2" xfId="42871" xr:uid="{00000000-0005-0000-0000-000000150000}"/>
    <cellStyle name="20% - Accent2 18 6 4" xfId="24628" xr:uid="{00000000-0005-0000-0000-000001150000}"/>
    <cellStyle name="20% - Accent2 18 6 4 2" xfId="50617" xr:uid="{00000000-0005-0000-0000-000002150000}"/>
    <cellStyle name="20% - Accent2 18 6 5" xfId="29782" xr:uid="{00000000-0005-0000-0000-000003150000}"/>
    <cellStyle name="20% - Accent2 18 7" xfId="11277" xr:uid="{00000000-0005-0000-0000-000004150000}"/>
    <cellStyle name="20% - Accent2 18 7 2" xfId="19072" xr:uid="{00000000-0005-0000-0000-000005150000}"/>
    <cellStyle name="20% - Accent2 18 7 2 2" xfId="45066" xr:uid="{00000000-0005-0000-0000-000006150000}"/>
    <cellStyle name="20% - Accent2 18 7 3" xfId="37278" xr:uid="{00000000-0005-0000-0000-000007150000}"/>
    <cellStyle name="20% - Accent2 18 8" xfId="11777" xr:uid="{00000000-0005-0000-0000-000008150000}"/>
    <cellStyle name="20% - Accent2 18 8 2" xfId="19572" xr:uid="{00000000-0005-0000-0000-000009150000}"/>
    <cellStyle name="20% - Accent2 18 8 2 2" xfId="45566" xr:uid="{00000000-0005-0000-0000-00000A150000}"/>
    <cellStyle name="20% - Accent2 18 8 3" xfId="37778" xr:uid="{00000000-0005-0000-0000-00000B150000}"/>
    <cellStyle name="20% - Accent2 18 9" xfId="6407" xr:uid="{00000000-0005-0000-0000-00000C150000}"/>
    <cellStyle name="20% - Accent2 18 9 2" xfId="32394" xr:uid="{00000000-0005-0000-0000-00000D150000}"/>
    <cellStyle name="20% - Accent2 19" xfId="1109" xr:uid="{00000000-0005-0000-0000-00000E150000}"/>
    <cellStyle name="20% - Accent2 19 10" xfId="14201" xr:uid="{00000000-0005-0000-0000-00000F150000}"/>
    <cellStyle name="20% - Accent2 19 10 2" xfId="40195" xr:uid="{00000000-0005-0000-0000-000010150000}"/>
    <cellStyle name="20% - Accent2 19 11" xfId="21952" xr:uid="{00000000-0005-0000-0000-000011150000}"/>
    <cellStyle name="20% - Accent2 19 11 2" xfId="47941" xr:uid="{00000000-0005-0000-0000-000012150000}"/>
    <cellStyle name="20% - Accent2 19 12" xfId="27106" xr:uid="{00000000-0005-0000-0000-000013150000}"/>
    <cellStyle name="20% - Accent2 19 2" xfId="1387" xr:uid="{00000000-0005-0000-0000-000014150000}"/>
    <cellStyle name="20% - Accent2 19 2 10" xfId="22229" xr:uid="{00000000-0005-0000-0000-000015150000}"/>
    <cellStyle name="20% - Accent2 19 2 10 2" xfId="48218" xr:uid="{00000000-0005-0000-0000-000016150000}"/>
    <cellStyle name="20% - Accent2 19 2 11" xfId="27383" xr:uid="{00000000-0005-0000-0000-000017150000}"/>
    <cellStyle name="20% - Accent2 19 2 2" xfId="1945" xr:uid="{00000000-0005-0000-0000-000018150000}"/>
    <cellStyle name="20% - Accent2 19 2 2 2" xfId="4631" xr:uid="{00000000-0005-0000-0000-000019150000}"/>
    <cellStyle name="20% - Accent2 19 2 2 2 2" xfId="9928" xr:uid="{00000000-0005-0000-0000-00001A150000}"/>
    <cellStyle name="20% - Accent2 19 2 2 2 2 2" xfId="35929" xr:uid="{00000000-0005-0000-0000-00001B150000}"/>
    <cellStyle name="20% - Accent2 19 2 2 2 3" xfId="17723" xr:uid="{00000000-0005-0000-0000-00001C150000}"/>
    <cellStyle name="20% - Accent2 19 2 2 2 3 2" xfId="43717" xr:uid="{00000000-0005-0000-0000-00001D150000}"/>
    <cellStyle name="20% - Accent2 19 2 2 2 4" xfId="25474" xr:uid="{00000000-0005-0000-0000-00001E150000}"/>
    <cellStyle name="20% - Accent2 19 2 2 2 4 2" xfId="51463" xr:uid="{00000000-0005-0000-0000-00001F150000}"/>
    <cellStyle name="20% - Accent2 19 2 2 2 5" xfId="30628" xr:uid="{00000000-0005-0000-0000-000020150000}"/>
    <cellStyle name="20% - Accent2 19 2 2 3" xfId="12570" xr:uid="{00000000-0005-0000-0000-000021150000}"/>
    <cellStyle name="20% - Accent2 19 2 2 3 2" xfId="20365" xr:uid="{00000000-0005-0000-0000-000022150000}"/>
    <cellStyle name="20% - Accent2 19 2 2 3 2 2" xfId="46359" xr:uid="{00000000-0005-0000-0000-000023150000}"/>
    <cellStyle name="20% - Accent2 19 2 2 3 3" xfId="38571" xr:uid="{00000000-0005-0000-0000-000024150000}"/>
    <cellStyle name="20% - Accent2 19 2 2 4" xfId="7248" xr:uid="{00000000-0005-0000-0000-000025150000}"/>
    <cellStyle name="20% - Accent2 19 2 2 4 2" xfId="33240" xr:uid="{00000000-0005-0000-0000-000026150000}"/>
    <cellStyle name="20% - Accent2 19 2 2 5" xfId="15034" xr:uid="{00000000-0005-0000-0000-000027150000}"/>
    <cellStyle name="20% - Accent2 19 2 2 5 2" xfId="41028" xr:uid="{00000000-0005-0000-0000-000028150000}"/>
    <cellStyle name="20% - Accent2 19 2 2 6" xfId="22785" xr:uid="{00000000-0005-0000-0000-000029150000}"/>
    <cellStyle name="20% - Accent2 19 2 2 6 2" xfId="48774" xr:uid="{00000000-0005-0000-0000-00002A150000}"/>
    <cellStyle name="20% - Accent2 19 2 2 7" xfId="27939" xr:uid="{00000000-0005-0000-0000-00002B150000}"/>
    <cellStyle name="20% - Accent2 19 2 3" xfId="2501" xr:uid="{00000000-0005-0000-0000-00002C150000}"/>
    <cellStyle name="20% - Accent2 19 2 3 2" xfId="5187" xr:uid="{00000000-0005-0000-0000-00002D150000}"/>
    <cellStyle name="20% - Accent2 19 2 3 2 2" xfId="10484" xr:uid="{00000000-0005-0000-0000-00002E150000}"/>
    <cellStyle name="20% - Accent2 19 2 3 2 2 2" xfId="36485" xr:uid="{00000000-0005-0000-0000-00002F150000}"/>
    <cellStyle name="20% - Accent2 19 2 3 2 3" xfId="18279" xr:uid="{00000000-0005-0000-0000-000030150000}"/>
    <cellStyle name="20% - Accent2 19 2 3 2 3 2" xfId="44273" xr:uid="{00000000-0005-0000-0000-000031150000}"/>
    <cellStyle name="20% - Accent2 19 2 3 2 4" xfId="26030" xr:uid="{00000000-0005-0000-0000-000032150000}"/>
    <cellStyle name="20% - Accent2 19 2 3 2 4 2" xfId="52019" xr:uid="{00000000-0005-0000-0000-000033150000}"/>
    <cellStyle name="20% - Accent2 19 2 3 2 5" xfId="31184" xr:uid="{00000000-0005-0000-0000-000034150000}"/>
    <cellStyle name="20% - Accent2 19 2 3 3" xfId="13105" xr:uid="{00000000-0005-0000-0000-000035150000}"/>
    <cellStyle name="20% - Accent2 19 2 3 3 2" xfId="20900" xr:uid="{00000000-0005-0000-0000-000036150000}"/>
    <cellStyle name="20% - Accent2 19 2 3 3 2 2" xfId="46894" xr:uid="{00000000-0005-0000-0000-000037150000}"/>
    <cellStyle name="20% - Accent2 19 2 3 3 3" xfId="39106" xr:uid="{00000000-0005-0000-0000-000038150000}"/>
    <cellStyle name="20% - Accent2 19 2 3 4" xfId="7800" xr:uid="{00000000-0005-0000-0000-000039150000}"/>
    <cellStyle name="20% - Accent2 19 2 3 4 2" xfId="33796" xr:uid="{00000000-0005-0000-0000-00003A150000}"/>
    <cellStyle name="20% - Accent2 19 2 3 5" xfId="15590" xr:uid="{00000000-0005-0000-0000-00003B150000}"/>
    <cellStyle name="20% - Accent2 19 2 3 5 2" xfId="41584" xr:uid="{00000000-0005-0000-0000-00003C150000}"/>
    <cellStyle name="20% - Accent2 19 2 3 6" xfId="23341" xr:uid="{00000000-0005-0000-0000-00003D150000}"/>
    <cellStyle name="20% - Accent2 19 2 3 6 2" xfId="49330" xr:uid="{00000000-0005-0000-0000-00003E150000}"/>
    <cellStyle name="20% - Accent2 19 2 3 7" xfId="28495" xr:uid="{00000000-0005-0000-0000-00003F150000}"/>
    <cellStyle name="20% - Accent2 19 2 4" xfId="3057" xr:uid="{00000000-0005-0000-0000-000040150000}"/>
    <cellStyle name="20% - Accent2 19 2 4 2" xfId="5743" xr:uid="{00000000-0005-0000-0000-000041150000}"/>
    <cellStyle name="20% - Accent2 19 2 4 2 2" xfId="11040" xr:uid="{00000000-0005-0000-0000-000042150000}"/>
    <cellStyle name="20% - Accent2 19 2 4 2 2 2" xfId="37041" xr:uid="{00000000-0005-0000-0000-000043150000}"/>
    <cellStyle name="20% - Accent2 19 2 4 2 3" xfId="18835" xr:uid="{00000000-0005-0000-0000-000044150000}"/>
    <cellStyle name="20% - Accent2 19 2 4 2 3 2" xfId="44829" xr:uid="{00000000-0005-0000-0000-000045150000}"/>
    <cellStyle name="20% - Accent2 19 2 4 2 4" xfId="26586" xr:uid="{00000000-0005-0000-0000-000046150000}"/>
    <cellStyle name="20% - Accent2 19 2 4 2 4 2" xfId="52575" xr:uid="{00000000-0005-0000-0000-000047150000}"/>
    <cellStyle name="20% - Accent2 19 2 4 2 5" xfId="31740" xr:uid="{00000000-0005-0000-0000-000048150000}"/>
    <cellStyle name="20% - Accent2 19 2 4 3" xfId="13644" xr:uid="{00000000-0005-0000-0000-000049150000}"/>
    <cellStyle name="20% - Accent2 19 2 4 3 2" xfId="21439" xr:uid="{00000000-0005-0000-0000-00004A150000}"/>
    <cellStyle name="20% - Accent2 19 2 4 3 2 2" xfId="47433" xr:uid="{00000000-0005-0000-0000-00004B150000}"/>
    <cellStyle name="20% - Accent2 19 2 4 3 3" xfId="39645" xr:uid="{00000000-0005-0000-0000-00004C150000}"/>
    <cellStyle name="20% - Accent2 19 2 4 4" xfId="8356" xr:uid="{00000000-0005-0000-0000-00004D150000}"/>
    <cellStyle name="20% - Accent2 19 2 4 4 2" xfId="34352" xr:uid="{00000000-0005-0000-0000-00004E150000}"/>
    <cellStyle name="20% - Accent2 19 2 4 5" xfId="16146" xr:uid="{00000000-0005-0000-0000-00004F150000}"/>
    <cellStyle name="20% - Accent2 19 2 4 5 2" xfId="42140" xr:uid="{00000000-0005-0000-0000-000050150000}"/>
    <cellStyle name="20% - Accent2 19 2 4 6" xfId="23897" xr:uid="{00000000-0005-0000-0000-000051150000}"/>
    <cellStyle name="20% - Accent2 19 2 4 6 2" xfId="49886" xr:uid="{00000000-0005-0000-0000-000052150000}"/>
    <cellStyle name="20% - Accent2 19 2 4 7" xfId="29051" xr:uid="{00000000-0005-0000-0000-000053150000}"/>
    <cellStyle name="20% - Accent2 19 2 5" xfId="4075" xr:uid="{00000000-0005-0000-0000-000054150000}"/>
    <cellStyle name="20% - Accent2 19 2 5 2" xfId="9373" xr:uid="{00000000-0005-0000-0000-000055150000}"/>
    <cellStyle name="20% - Accent2 19 2 5 2 2" xfId="35373" xr:uid="{00000000-0005-0000-0000-000056150000}"/>
    <cellStyle name="20% - Accent2 19 2 5 3" xfId="17167" xr:uid="{00000000-0005-0000-0000-000057150000}"/>
    <cellStyle name="20% - Accent2 19 2 5 3 2" xfId="43161" xr:uid="{00000000-0005-0000-0000-000058150000}"/>
    <cellStyle name="20% - Accent2 19 2 5 4" xfId="24918" xr:uid="{00000000-0005-0000-0000-000059150000}"/>
    <cellStyle name="20% - Accent2 19 2 5 4 2" xfId="50907" xr:uid="{00000000-0005-0000-0000-00005A150000}"/>
    <cellStyle name="20% - Accent2 19 2 5 5" xfId="30072" xr:uid="{00000000-0005-0000-0000-00005B150000}"/>
    <cellStyle name="20% - Accent2 19 2 6" xfId="11545" xr:uid="{00000000-0005-0000-0000-00005C150000}"/>
    <cellStyle name="20% - Accent2 19 2 6 2" xfId="19340" xr:uid="{00000000-0005-0000-0000-00005D150000}"/>
    <cellStyle name="20% - Accent2 19 2 6 2 2" xfId="45334" xr:uid="{00000000-0005-0000-0000-00005E150000}"/>
    <cellStyle name="20% - Accent2 19 2 6 3" xfId="37546" xr:uid="{00000000-0005-0000-0000-00005F150000}"/>
    <cellStyle name="20% - Accent2 19 2 7" xfId="12051" xr:uid="{00000000-0005-0000-0000-000060150000}"/>
    <cellStyle name="20% - Accent2 19 2 7 2" xfId="19846" xr:uid="{00000000-0005-0000-0000-000061150000}"/>
    <cellStyle name="20% - Accent2 19 2 7 2 2" xfId="45840" xr:uid="{00000000-0005-0000-0000-000062150000}"/>
    <cellStyle name="20% - Accent2 19 2 7 3" xfId="38052" xr:uid="{00000000-0005-0000-0000-000063150000}"/>
    <cellStyle name="20% - Accent2 19 2 8" xfId="6697" xr:uid="{00000000-0005-0000-0000-000064150000}"/>
    <cellStyle name="20% - Accent2 19 2 8 2" xfId="32684" xr:uid="{00000000-0005-0000-0000-000065150000}"/>
    <cellStyle name="20% - Accent2 19 2 9" xfId="14478" xr:uid="{00000000-0005-0000-0000-000066150000}"/>
    <cellStyle name="20% - Accent2 19 2 9 2" xfId="40472" xr:uid="{00000000-0005-0000-0000-000067150000}"/>
    <cellStyle name="20% - Accent2 19 3" xfId="1668" xr:uid="{00000000-0005-0000-0000-000068150000}"/>
    <cellStyle name="20% - Accent2 19 3 2" xfId="4354" xr:uid="{00000000-0005-0000-0000-000069150000}"/>
    <cellStyle name="20% - Accent2 19 3 2 2" xfId="9651" xr:uid="{00000000-0005-0000-0000-00006A150000}"/>
    <cellStyle name="20% - Accent2 19 3 2 2 2" xfId="35652" xr:uid="{00000000-0005-0000-0000-00006B150000}"/>
    <cellStyle name="20% - Accent2 19 3 2 3" xfId="17446" xr:uid="{00000000-0005-0000-0000-00006C150000}"/>
    <cellStyle name="20% - Accent2 19 3 2 3 2" xfId="43440" xr:uid="{00000000-0005-0000-0000-00006D150000}"/>
    <cellStyle name="20% - Accent2 19 3 2 4" xfId="25197" xr:uid="{00000000-0005-0000-0000-00006E150000}"/>
    <cellStyle name="20% - Accent2 19 3 2 4 2" xfId="51186" xr:uid="{00000000-0005-0000-0000-00006F150000}"/>
    <cellStyle name="20% - Accent2 19 3 2 5" xfId="30351" xr:uid="{00000000-0005-0000-0000-000070150000}"/>
    <cellStyle name="20% - Accent2 19 3 3" xfId="12311" xr:uid="{00000000-0005-0000-0000-000071150000}"/>
    <cellStyle name="20% - Accent2 19 3 3 2" xfId="20106" xr:uid="{00000000-0005-0000-0000-000072150000}"/>
    <cellStyle name="20% - Accent2 19 3 3 2 2" xfId="46100" xr:uid="{00000000-0005-0000-0000-000073150000}"/>
    <cellStyle name="20% - Accent2 19 3 3 3" xfId="38312" xr:uid="{00000000-0005-0000-0000-000074150000}"/>
    <cellStyle name="20% - Accent2 19 3 4" xfId="6973" xr:uid="{00000000-0005-0000-0000-000075150000}"/>
    <cellStyle name="20% - Accent2 19 3 4 2" xfId="32963" xr:uid="{00000000-0005-0000-0000-000076150000}"/>
    <cellStyle name="20% - Accent2 19 3 5" xfId="14757" xr:uid="{00000000-0005-0000-0000-000077150000}"/>
    <cellStyle name="20% - Accent2 19 3 5 2" xfId="40751" xr:uid="{00000000-0005-0000-0000-000078150000}"/>
    <cellStyle name="20% - Accent2 19 3 6" xfId="22508" xr:uid="{00000000-0005-0000-0000-000079150000}"/>
    <cellStyle name="20% - Accent2 19 3 6 2" xfId="48497" xr:uid="{00000000-0005-0000-0000-00007A150000}"/>
    <cellStyle name="20% - Accent2 19 3 7" xfId="27662" xr:uid="{00000000-0005-0000-0000-00007B150000}"/>
    <cellStyle name="20% - Accent2 19 4" xfId="2224" xr:uid="{00000000-0005-0000-0000-00007C150000}"/>
    <cellStyle name="20% - Accent2 19 4 2" xfId="4910" xr:uid="{00000000-0005-0000-0000-00007D150000}"/>
    <cellStyle name="20% - Accent2 19 4 2 2" xfId="10207" xr:uid="{00000000-0005-0000-0000-00007E150000}"/>
    <cellStyle name="20% - Accent2 19 4 2 2 2" xfId="36208" xr:uid="{00000000-0005-0000-0000-00007F150000}"/>
    <cellStyle name="20% - Accent2 19 4 2 3" xfId="18002" xr:uid="{00000000-0005-0000-0000-000080150000}"/>
    <cellStyle name="20% - Accent2 19 4 2 3 2" xfId="43996" xr:uid="{00000000-0005-0000-0000-000081150000}"/>
    <cellStyle name="20% - Accent2 19 4 2 4" xfId="25753" xr:uid="{00000000-0005-0000-0000-000082150000}"/>
    <cellStyle name="20% - Accent2 19 4 2 4 2" xfId="51742" xr:uid="{00000000-0005-0000-0000-000083150000}"/>
    <cellStyle name="20% - Accent2 19 4 2 5" xfId="30907" xr:uid="{00000000-0005-0000-0000-000084150000}"/>
    <cellStyle name="20% - Accent2 19 4 3" xfId="12830" xr:uid="{00000000-0005-0000-0000-000085150000}"/>
    <cellStyle name="20% - Accent2 19 4 3 2" xfId="20625" xr:uid="{00000000-0005-0000-0000-000086150000}"/>
    <cellStyle name="20% - Accent2 19 4 3 2 2" xfId="46619" xr:uid="{00000000-0005-0000-0000-000087150000}"/>
    <cellStyle name="20% - Accent2 19 4 3 3" xfId="38831" xr:uid="{00000000-0005-0000-0000-000088150000}"/>
    <cellStyle name="20% - Accent2 19 4 4" xfId="7525" xr:uid="{00000000-0005-0000-0000-000089150000}"/>
    <cellStyle name="20% - Accent2 19 4 4 2" xfId="33519" xr:uid="{00000000-0005-0000-0000-00008A150000}"/>
    <cellStyle name="20% - Accent2 19 4 5" xfId="15313" xr:uid="{00000000-0005-0000-0000-00008B150000}"/>
    <cellStyle name="20% - Accent2 19 4 5 2" xfId="41307" xr:uid="{00000000-0005-0000-0000-00008C150000}"/>
    <cellStyle name="20% - Accent2 19 4 6" xfId="23064" xr:uid="{00000000-0005-0000-0000-00008D150000}"/>
    <cellStyle name="20% - Accent2 19 4 6 2" xfId="49053" xr:uid="{00000000-0005-0000-0000-00008E150000}"/>
    <cellStyle name="20% - Accent2 19 4 7" xfId="28218" xr:uid="{00000000-0005-0000-0000-00008F150000}"/>
    <cellStyle name="20% - Accent2 19 5" xfId="2780" xr:uid="{00000000-0005-0000-0000-000090150000}"/>
    <cellStyle name="20% - Accent2 19 5 2" xfId="5466" xr:uid="{00000000-0005-0000-0000-000091150000}"/>
    <cellStyle name="20% - Accent2 19 5 2 2" xfId="10763" xr:uid="{00000000-0005-0000-0000-000092150000}"/>
    <cellStyle name="20% - Accent2 19 5 2 2 2" xfId="36764" xr:uid="{00000000-0005-0000-0000-000093150000}"/>
    <cellStyle name="20% - Accent2 19 5 2 3" xfId="18558" xr:uid="{00000000-0005-0000-0000-000094150000}"/>
    <cellStyle name="20% - Accent2 19 5 2 3 2" xfId="44552" xr:uid="{00000000-0005-0000-0000-000095150000}"/>
    <cellStyle name="20% - Accent2 19 5 2 4" xfId="26309" xr:uid="{00000000-0005-0000-0000-000096150000}"/>
    <cellStyle name="20% - Accent2 19 5 2 4 2" xfId="52298" xr:uid="{00000000-0005-0000-0000-000097150000}"/>
    <cellStyle name="20% - Accent2 19 5 2 5" xfId="31463" xr:uid="{00000000-0005-0000-0000-000098150000}"/>
    <cellStyle name="20% - Accent2 19 5 3" xfId="13367" xr:uid="{00000000-0005-0000-0000-000099150000}"/>
    <cellStyle name="20% - Accent2 19 5 3 2" xfId="21162" xr:uid="{00000000-0005-0000-0000-00009A150000}"/>
    <cellStyle name="20% - Accent2 19 5 3 2 2" xfId="47156" xr:uid="{00000000-0005-0000-0000-00009B150000}"/>
    <cellStyle name="20% - Accent2 19 5 3 3" xfId="39368" xr:uid="{00000000-0005-0000-0000-00009C150000}"/>
    <cellStyle name="20% - Accent2 19 5 4" xfId="8079" xr:uid="{00000000-0005-0000-0000-00009D150000}"/>
    <cellStyle name="20% - Accent2 19 5 4 2" xfId="34075" xr:uid="{00000000-0005-0000-0000-00009E150000}"/>
    <cellStyle name="20% - Accent2 19 5 5" xfId="15869" xr:uid="{00000000-0005-0000-0000-00009F150000}"/>
    <cellStyle name="20% - Accent2 19 5 5 2" xfId="41863" xr:uid="{00000000-0005-0000-0000-0000A0150000}"/>
    <cellStyle name="20% - Accent2 19 5 6" xfId="23620" xr:uid="{00000000-0005-0000-0000-0000A1150000}"/>
    <cellStyle name="20% - Accent2 19 5 6 2" xfId="49609" xr:uid="{00000000-0005-0000-0000-0000A2150000}"/>
    <cellStyle name="20% - Accent2 19 5 7" xfId="28774" xr:uid="{00000000-0005-0000-0000-0000A3150000}"/>
    <cellStyle name="20% - Accent2 19 6" xfId="3798" xr:uid="{00000000-0005-0000-0000-0000A4150000}"/>
    <cellStyle name="20% - Accent2 19 6 2" xfId="9096" xr:uid="{00000000-0005-0000-0000-0000A5150000}"/>
    <cellStyle name="20% - Accent2 19 6 2 2" xfId="35096" xr:uid="{00000000-0005-0000-0000-0000A6150000}"/>
    <cellStyle name="20% - Accent2 19 6 3" xfId="16890" xr:uid="{00000000-0005-0000-0000-0000A7150000}"/>
    <cellStyle name="20% - Accent2 19 6 3 2" xfId="42884" xr:uid="{00000000-0005-0000-0000-0000A8150000}"/>
    <cellStyle name="20% - Accent2 19 6 4" xfId="24641" xr:uid="{00000000-0005-0000-0000-0000A9150000}"/>
    <cellStyle name="20% - Accent2 19 6 4 2" xfId="50630" xr:uid="{00000000-0005-0000-0000-0000AA150000}"/>
    <cellStyle name="20% - Accent2 19 6 5" xfId="29795" xr:uid="{00000000-0005-0000-0000-0000AB150000}"/>
    <cellStyle name="20% - Accent2 19 7" xfId="11290" xr:uid="{00000000-0005-0000-0000-0000AC150000}"/>
    <cellStyle name="20% - Accent2 19 7 2" xfId="19085" xr:uid="{00000000-0005-0000-0000-0000AD150000}"/>
    <cellStyle name="20% - Accent2 19 7 2 2" xfId="45079" xr:uid="{00000000-0005-0000-0000-0000AE150000}"/>
    <cellStyle name="20% - Accent2 19 7 3" xfId="37291" xr:uid="{00000000-0005-0000-0000-0000AF150000}"/>
    <cellStyle name="20% - Accent2 19 8" xfId="11790" xr:uid="{00000000-0005-0000-0000-0000B0150000}"/>
    <cellStyle name="20% - Accent2 19 8 2" xfId="19585" xr:uid="{00000000-0005-0000-0000-0000B1150000}"/>
    <cellStyle name="20% - Accent2 19 8 2 2" xfId="45579" xr:uid="{00000000-0005-0000-0000-0000B2150000}"/>
    <cellStyle name="20% - Accent2 19 8 3" xfId="37791" xr:uid="{00000000-0005-0000-0000-0000B3150000}"/>
    <cellStyle name="20% - Accent2 19 9" xfId="6420" xr:uid="{00000000-0005-0000-0000-0000B4150000}"/>
    <cellStyle name="20% - Accent2 19 9 2" xfId="32407" xr:uid="{00000000-0005-0000-0000-0000B5150000}"/>
    <cellStyle name="20% - Accent2 2" xfId="53" xr:uid="{00000000-0005-0000-0000-0000B6150000}"/>
    <cellStyle name="20% - Accent2 2 10" xfId="3215" xr:uid="{00000000-0005-0000-0000-0000B7150000}"/>
    <cellStyle name="20% - Accent2 2 10 2" xfId="8516" xr:uid="{00000000-0005-0000-0000-0000B8150000}"/>
    <cellStyle name="20% - Accent2 2 10 2 2" xfId="34513" xr:uid="{00000000-0005-0000-0000-0000B9150000}"/>
    <cellStyle name="20% - Accent2 2 10 3" xfId="16307" xr:uid="{00000000-0005-0000-0000-0000BA150000}"/>
    <cellStyle name="20% - Accent2 2 10 3 2" xfId="42301" xr:uid="{00000000-0005-0000-0000-0000BB150000}"/>
    <cellStyle name="20% - Accent2 2 10 4" xfId="24058" xr:uid="{00000000-0005-0000-0000-0000BC150000}"/>
    <cellStyle name="20% - Accent2 2 10 4 2" xfId="50047" xr:uid="{00000000-0005-0000-0000-0000BD150000}"/>
    <cellStyle name="20% - Accent2 2 10 5" xfId="29212" xr:uid="{00000000-0005-0000-0000-0000BE150000}"/>
    <cellStyle name="20% - Accent2 2 11" xfId="3329" xr:uid="{00000000-0005-0000-0000-0000BF150000}"/>
    <cellStyle name="20% - Accent2 2 11 2" xfId="8629" xr:uid="{00000000-0005-0000-0000-0000C0150000}"/>
    <cellStyle name="20% - Accent2 2 11 2 2" xfId="34627" xr:uid="{00000000-0005-0000-0000-0000C1150000}"/>
    <cellStyle name="20% - Accent2 2 11 3" xfId="16421" xr:uid="{00000000-0005-0000-0000-0000C2150000}"/>
    <cellStyle name="20% - Accent2 2 11 3 2" xfId="42415" xr:uid="{00000000-0005-0000-0000-0000C3150000}"/>
    <cellStyle name="20% - Accent2 2 11 4" xfId="24172" xr:uid="{00000000-0005-0000-0000-0000C4150000}"/>
    <cellStyle name="20% - Accent2 2 11 4 2" xfId="50161" xr:uid="{00000000-0005-0000-0000-0000C5150000}"/>
    <cellStyle name="20% - Accent2 2 11 5" xfId="29326" xr:uid="{00000000-0005-0000-0000-0000C6150000}"/>
    <cellStyle name="20% - Accent2 2 12" xfId="3443" xr:uid="{00000000-0005-0000-0000-0000C7150000}"/>
    <cellStyle name="20% - Accent2 2 12 2" xfId="8742" xr:uid="{00000000-0005-0000-0000-0000C8150000}"/>
    <cellStyle name="20% - Accent2 2 12 2 2" xfId="34741" xr:uid="{00000000-0005-0000-0000-0000C9150000}"/>
    <cellStyle name="20% - Accent2 2 12 3" xfId="16535" xr:uid="{00000000-0005-0000-0000-0000CA150000}"/>
    <cellStyle name="20% - Accent2 2 12 3 2" xfId="42529" xr:uid="{00000000-0005-0000-0000-0000CB150000}"/>
    <cellStyle name="20% - Accent2 2 12 4" xfId="24286" xr:uid="{00000000-0005-0000-0000-0000CC150000}"/>
    <cellStyle name="20% - Accent2 2 12 4 2" xfId="50275" xr:uid="{00000000-0005-0000-0000-0000CD150000}"/>
    <cellStyle name="20% - Accent2 2 12 5" xfId="29440" xr:uid="{00000000-0005-0000-0000-0000CE150000}"/>
    <cellStyle name="20% - Accent2 2 13" xfId="3574" xr:uid="{00000000-0005-0000-0000-0000CF150000}"/>
    <cellStyle name="20% - Accent2 2 13 2" xfId="8872" xr:uid="{00000000-0005-0000-0000-0000D0150000}"/>
    <cellStyle name="20% - Accent2 2 13 2 2" xfId="34872" xr:uid="{00000000-0005-0000-0000-0000D1150000}"/>
    <cellStyle name="20% - Accent2 2 13 3" xfId="16666" xr:uid="{00000000-0005-0000-0000-0000D2150000}"/>
    <cellStyle name="20% - Accent2 2 13 3 2" xfId="42660" xr:uid="{00000000-0005-0000-0000-0000D3150000}"/>
    <cellStyle name="20% - Accent2 2 13 4" xfId="24417" xr:uid="{00000000-0005-0000-0000-0000D4150000}"/>
    <cellStyle name="20% - Accent2 2 13 4 2" xfId="50406" xr:uid="{00000000-0005-0000-0000-0000D5150000}"/>
    <cellStyle name="20% - Accent2 2 13 5" xfId="29571" xr:uid="{00000000-0005-0000-0000-0000D6150000}"/>
    <cellStyle name="20% - Accent2 2 14" xfId="5801" xr:uid="{00000000-0005-0000-0000-0000D7150000}"/>
    <cellStyle name="20% - Accent2 2 14 2" xfId="31799" xr:uid="{00000000-0005-0000-0000-0000D8150000}"/>
    <cellStyle name="20% - Accent2 2 15" xfId="5945" xr:uid="{00000000-0005-0000-0000-0000D9150000}"/>
    <cellStyle name="20% - Accent2 2 15 2" xfId="31931" xr:uid="{00000000-0005-0000-0000-0000DA150000}"/>
    <cellStyle name="20% - Accent2 2 16" xfId="13719" xr:uid="{00000000-0005-0000-0000-0000DB150000}"/>
    <cellStyle name="20% - Accent2 2 16 2" xfId="39713" xr:uid="{00000000-0005-0000-0000-0000DC150000}"/>
    <cellStyle name="20% - Accent2 2 17" xfId="21492" xr:uid="{00000000-0005-0000-0000-0000DD150000}"/>
    <cellStyle name="20% - Accent2 2 17 2" xfId="47481" xr:uid="{00000000-0005-0000-0000-0000DE150000}"/>
    <cellStyle name="20% - Accent2 2 18" xfId="26646" xr:uid="{00000000-0005-0000-0000-0000DF150000}"/>
    <cellStyle name="20% - Accent2 2 2" xfId="54" xr:uid="{00000000-0005-0000-0000-0000E0150000}"/>
    <cellStyle name="20% - Accent2 2 2 10" xfId="3851" xr:uid="{00000000-0005-0000-0000-0000E1150000}"/>
    <cellStyle name="20% - Accent2 2 2 10 2" xfId="9149" xr:uid="{00000000-0005-0000-0000-0000E2150000}"/>
    <cellStyle name="20% - Accent2 2 2 10 2 2" xfId="35149" xr:uid="{00000000-0005-0000-0000-0000E3150000}"/>
    <cellStyle name="20% - Accent2 2 2 10 3" xfId="16943" xr:uid="{00000000-0005-0000-0000-0000E4150000}"/>
    <cellStyle name="20% - Accent2 2 2 10 3 2" xfId="42937" xr:uid="{00000000-0005-0000-0000-0000E5150000}"/>
    <cellStyle name="20% - Accent2 2 2 10 4" xfId="24694" xr:uid="{00000000-0005-0000-0000-0000E6150000}"/>
    <cellStyle name="20% - Accent2 2 2 10 4 2" xfId="50683" xr:uid="{00000000-0005-0000-0000-0000E7150000}"/>
    <cellStyle name="20% - Accent2 2 2 10 5" xfId="29848" xr:uid="{00000000-0005-0000-0000-0000E8150000}"/>
    <cellStyle name="20% - Accent2 2 2 11" xfId="5802" xr:uid="{00000000-0005-0000-0000-0000E9150000}"/>
    <cellStyle name="20% - Accent2 2 2 11 2" xfId="31800" xr:uid="{00000000-0005-0000-0000-0000EA150000}"/>
    <cellStyle name="20% - Accent2 2 2 12" xfId="5946" xr:uid="{00000000-0005-0000-0000-0000EB150000}"/>
    <cellStyle name="20% - Accent2 2 2 12 2" xfId="31932" xr:uid="{00000000-0005-0000-0000-0000EC150000}"/>
    <cellStyle name="20% - Accent2 2 2 13" xfId="13720" xr:uid="{00000000-0005-0000-0000-0000ED150000}"/>
    <cellStyle name="20% - Accent2 2 2 13 2" xfId="39714" xr:uid="{00000000-0005-0000-0000-0000EE150000}"/>
    <cellStyle name="20% - Accent2 2 2 14" xfId="21493" xr:uid="{00000000-0005-0000-0000-0000EF150000}"/>
    <cellStyle name="20% - Accent2 2 2 14 2" xfId="47482" xr:uid="{00000000-0005-0000-0000-0000F0150000}"/>
    <cellStyle name="20% - Accent2 2 2 15" xfId="26647" xr:uid="{00000000-0005-0000-0000-0000F1150000}"/>
    <cellStyle name="20% - Accent2 2 2 2" xfId="754" xr:uid="{00000000-0005-0000-0000-0000F2150000}"/>
    <cellStyle name="20% - Accent2 2 2 2 2" xfId="1721" xr:uid="{00000000-0005-0000-0000-0000F3150000}"/>
    <cellStyle name="20% - Accent2 2 2 2 2 2" xfId="7026" xr:uid="{00000000-0005-0000-0000-0000F4150000}"/>
    <cellStyle name="20% - Accent2 2 2 2 2 2 2" xfId="33016" xr:uid="{00000000-0005-0000-0000-0000F5150000}"/>
    <cellStyle name="20% - Accent2 2 2 2 2 3" xfId="14810" xr:uid="{00000000-0005-0000-0000-0000F6150000}"/>
    <cellStyle name="20% - Accent2 2 2 2 2 3 2" xfId="40804" xr:uid="{00000000-0005-0000-0000-0000F7150000}"/>
    <cellStyle name="20% - Accent2 2 2 2 2 4" xfId="22561" xr:uid="{00000000-0005-0000-0000-0000F8150000}"/>
    <cellStyle name="20% - Accent2 2 2 2 2 4 2" xfId="48550" xr:uid="{00000000-0005-0000-0000-0000F9150000}"/>
    <cellStyle name="20% - Accent2 2 2 2 2 5" xfId="27715" xr:uid="{00000000-0005-0000-0000-0000FA150000}"/>
    <cellStyle name="20% - Accent2 2 2 2 3" xfId="4407" xr:uid="{00000000-0005-0000-0000-0000FB150000}"/>
    <cellStyle name="20% - Accent2 2 2 2 3 2" xfId="9704" xr:uid="{00000000-0005-0000-0000-0000FC150000}"/>
    <cellStyle name="20% - Accent2 2 2 2 3 2 2" xfId="35705" xr:uid="{00000000-0005-0000-0000-0000FD150000}"/>
    <cellStyle name="20% - Accent2 2 2 2 3 3" xfId="17499" xr:uid="{00000000-0005-0000-0000-0000FE150000}"/>
    <cellStyle name="20% - Accent2 2 2 2 3 3 2" xfId="43493" xr:uid="{00000000-0005-0000-0000-0000FF150000}"/>
    <cellStyle name="20% - Accent2 2 2 2 3 4" xfId="25250" xr:uid="{00000000-0005-0000-0000-000000160000}"/>
    <cellStyle name="20% - Accent2 2 2 2 3 4 2" xfId="51239" xr:uid="{00000000-0005-0000-0000-000001160000}"/>
    <cellStyle name="20% - Accent2 2 2 2 3 5" xfId="30404" xr:uid="{00000000-0005-0000-0000-000002160000}"/>
    <cellStyle name="20% - Accent2 2 2 2 4" xfId="6082" xr:uid="{00000000-0005-0000-0000-000003160000}"/>
    <cellStyle name="20% - Accent2 2 2 2 4 2" xfId="32063" xr:uid="{00000000-0005-0000-0000-000004160000}"/>
    <cellStyle name="20% - Accent2 2 2 2 5" xfId="13857" xr:uid="{00000000-0005-0000-0000-000005160000}"/>
    <cellStyle name="20% - Accent2 2 2 2 5 2" xfId="39851" xr:uid="{00000000-0005-0000-0000-000006160000}"/>
    <cellStyle name="20% - Accent2 2 2 2 6" xfId="21607" xr:uid="{00000000-0005-0000-0000-000007160000}"/>
    <cellStyle name="20% - Accent2 2 2 2 6 2" xfId="47596" xr:uid="{00000000-0005-0000-0000-000008160000}"/>
    <cellStyle name="20% - Accent2 2 2 2 7" xfId="26761" xr:uid="{00000000-0005-0000-0000-000009160000}"/>
    <cellStyle name="20% - Accent2 2 2 3" xfId="2277" xr:uid="{00000000-0005-0000-0000-00000A160000}"/>
    <cellStyle name="20% - Accent2 2 2 3 2" xfId="4963" xr:uid="{00000000-0005-0000-0000-00000B160000}"/>
    <cellStyle name="20% - Accent2 2 2 3 2 2" xfId="10260" xr:uid="{00000000-0005-0000-0000-00000C160000}"/>
    <cellStyle name="20% - Accent2 2 2 3 2 2 2" xfId="36261" xr:uid="{00000000-0005-0000-0000-00000D160000}"/>
    <cellStyle name="20% - Accent2 2 2 3 2 3" xfId="18055" xr:uid="{00000000-0005-0000-0000-00000E160000}"/>
    <cellStyle name="20% - Accent2 2 2 3 2 3 2" xfId="44049" xr:uid="{00000000-0005-0000-0000-00000F160000}"/>
    <cellStyle name="20% - Accent2 2 2 3 2 4" xfId="25806" xr:uid="{00000000-0005-0000-0000-000010160000}"/>
    <cellStyle name="20% - Accent2 2 2 3 2 4 2" xfId="51795" xr:uid="{00000000-0005-0000-0000-000011160000}"/>
    <cellStyle name="20% - Accent2 2 2 3 2 5" xfId="30960" xr:uid="{00000000-0005-0000-0000-000012160000}"/>
    <cellStyle name="20% - Accent2 2 2 3 3" xfId="12883" xr:uid="{00000000-0005-0000-0000-000013160000}"/>
    <cellStyle name="20% - Accent2 2 2 3 3 2" xfId="20678" xr:uid="{00000000-0005-0000-0000-000014160000}"/>
    <cellStyle name="20% - Accent2 2 2 3 3 2 2" xfId="46672" xr:uid="{00000000-0005-0000-0000-000015160000}"/>
    <cellStyle name="20% - Accent2 2 2 3 3 3" xfId="38884" xr:uid="{00000000-0005-0000-0000-000016160000}"/>
    <cellStyle name="20% - Accent2 2 2 3 4" xfId="7578" xr:uid="{00000000-0005-0000-0000-000017160000}"/>
    <cellStyle name="20% - Accent2 2 2 3 4 2" xfId="33572" xr:uid="{00000000-0005-0000-0000-000018160000}"/>
    <cellStyle name="20% - Accent2 2 2 3 5" xfId="15366" xr:uid="{00000000-0005-0000-0000-000019160000}"/>
    <cellStyle name="20% - Accent2 2 2 3 5 2" xfId="41360" xr:uid="{00000000-0005-0000-0000-00001A160000}"/>
    <cellStyle name="20% - Accent2 2 2 3 6" xfId="23117" xr:uid="{00000000-0005-0000-0000-00001B160000}"/>
    <cellStyle name="20% - Accent2 2 2 3 6 2" xfId="49106" xr:uid="{00000000-0005-0000-0000-00001C160000}"/>
    <cellStyle name="20% - Accent2 2 2 3 7" xfId="28271" xr:uid="{00000000-0005-0000-0000-00001D160000}"/>
    <cellStyle name="20% - Accent2 2 2 4" xfId="2833" xr:uid="{00000000-0005-0000-0000-00001E160000}"/>
    <cellStyle name="20% - Accent2 2 2 4 2" xfId="5519" xr:uid="{00000000-0005-0000-0000-00001F160000}"/>
    <cellStyle name="20% - Accent2 2 2 4 2 2" xfId="10816" xr:uid="{00000000-0005-0000-0000-000020160000}"/>
    <cellStyle name="20% - Accent2 2 2 4 2 2 2" xfId="36817" xr:uid="{00000000-0005-0000-0000-000021160000}"/>
    <cellStyle name="20% - Accent2 2 2 4 2 3" xfId="18611" xr:uid="{00000000-0005-0000-0000-000022160000}"/>
    <cellStyle name="20% - Accent2 2 2 4 2 3 2" xfId="44605" xr:uid="{00000000-0005-0000-0000-000023160000}"/>
    <cellStyle name="20% - Accent2 2 2 4 2 4" xfId="26362" xr:uid="{00000000-0005-0000-0000-000024160000}"/>
    <cellStyle name="20% - Accent2 2 2 4 2 4 2" xfId="52351" xr:uid="{00000000-0005-0000-0000-000025160000}"/>
    <cellStyle name="20% - Accent2 2 2 4 2 5" xfId="31516" xr:uid="{00000000-0005-0000-0000-000026160000}"/>
    <cellStyle name="20% - Accent2 2 2 4 3" xfId="13420" xr:uid="{00000000-0005-0000-0000-000027160000}"/>
    <cellStyle name="20% - Accent2 2 2 4 3 2" xfId="21215" xr:uid="{00000000-0005-0000-0000-000028160000}"/>
    <cellStyle name="20% - Accent2 2 2 4 3 2 2" xfId="47209" xr:uid="{00000000-0005-0000-0000-000029160000}"/>
    <cellStyle name="20% - Accent2 2 2 4 3 3" xfId="39421" xr:uid="{00000000-0005-0000-0000-00002A160000}"/>
    <cellStyle name="20% - Accent2 2 2 4 4" xfId="8132" xr:uid="{00000000-0005-0000-0000-00002B160000}"/>
    <cellStyle name="20% - Accent2 2 2 4 4 2" xfId="34128" xr:uid="{00000000-0005-0000-0000-00002C160000}"/>
    <cellStyle name="20% - Accent2 2 2 4 5" xfId="15922" xr:uid="{00000000-0005-0000-0000-00002D160000}"/>
    <cellStyle name="20% - Accent2 2 2 4 5 2" xfId="41916" xr:uid="{00000000-0005-0000-0000-00002E160000}"/>
    <cellStyle name="20% - Accent2 2 2 4 6" xfId="23673" xr:uid="{00000000-0005-0000-0000-00002F160000}"/>
    <cellStyle name="20% - Accent2 2 2 4 6 2" xfId="49662" xr:uid="{00000000-0005-0000-0000-000030160000}"/>
    <cellStyle name="20% - Accent2 2 2 4 7" xfId="28827" xr:uid="{00000000-0005-0000-0000-000031160000}"/>
    <cellStyle name="20% - Accent2 2 2 5" xfId="1163" xr:uid="{00000000-0005-0000-0000-000032160000}"/>
    <cellStyle name="20% - Accent2 2 2 5 2" xfId="6473" xr:uid="{00000000-0005-0000-0000-000033160000}"/>
    <cellStyle name="20% - Accent2 2 2 5 2 2" xfId="32460" xr:uid="{00000000-0005-0000-0000-000034160000}"/>
    <cellStyle name="20% - Accent2 2 2 5 3" xfId="14254" xr:uid="{00000000-0005-0000-0000-000035160000}"/>
    <cellStyle name="20% - Accent2 2 2 5 3 2" xfId="40248" xr:uid="{00000000-0005-0000-0000-000036160000}"/>
    <cellStyle name="20% - Accent2 2 2 5 4" xfId="22005" xr:uid="{00000000-0005-0000-0000-000037160000}"/>
    <cellStyle name="20% - Accent2 2 2 5 4 2" xfId="47994" xr:uid="{00000000-0005-0000-0000-000038160000}"/>
    <cellStyle name="20% - Accent2 2 2 5 5" xfId="27159" xr:uid="{00000000-0005-0000-0000-000039160000}"/>
    <cellStyle name="20% - Accent2 2 2 6" xfId="3105" xr:uid="{00000000-0005-0000-0000-00003A160000}"/>
    <cellStyle name="20% - Accent2 2 2 6 2" xfId="8404" xr:uid="{00000000-0005-0000-0000-00003B160000}"/>
    <cellStyle name="20% - Accent2 2 2 6 2 2" xfId="34400" xr:uid="{00000000-0005-0000-0000-00003C160000}"/>
    <cellStyle name="20% - Accent2 2 2 6 3" xfId="16194" xr:uid="{00000000-0005-0000-0000-00003D160000}"/>
    <cellStyle name="20% - Accent2 2 2 6 3 2" xfId="42188" xr:uid="{00000000-0005-0000-0000-00003E160000}"/>
    <cellStyle name="20% - Accent2 2 2 6 4" xfId="23945" xr:uid="{00000000-0005-0000-0000-00003F160000}"/>
    <cellStyle name="20% - Accent2 2 2 6 4 2" xfId="49934" xr:uid="{00000000-0005-0000-0000-000040160000}"/>
    <cellStyle name="20% - Accent2 2 2 6 5" xfId="29099" xr:uid="{00000000-0005-0000-0000-000041160000}"/>
    <cellStyle name="20% - Accent2 2 2 7" xfId="3216" xr:uid="{00000000-0005-0000-0000-000042160000}"/>
    <cellStyle name="20% - Accent2 2 2 7 2" xfId="8517" xr:uid="{00000000-0005-0000-0000-000043160000}"/>
    <cellStyle name="20% - Accent2 2 2 7 2 2" xfId="34514" xr:uid="{00000000-0005-0000-0000-000044160000}"/>
    <cellStyle name="20% - Accent2 2 2 7 3" xfId="16308" xr:uid="{00000000-0005-0000-0000-000045160000}"/>
    <cellStyle name="20% - Accent2 2 2 7 3 2" xfId="42302" xr:uid="{00000000-0005-0000-0000-000046160000}"/>
    <cellStyle name="20% - Accent2 2 2 7 4" xfId="24059" xr:uid="{00000000-0005-0000-0000-000047160000}"/>
    <cellStyle name="20% - Accent2 2 2 7 4 2" xfId="50048" xr:uid="{00000000-0005-0000-0000-000048160000}"/>
    <cellStyle name="20% - Accent2 2 2 7 5" xfId="29213" xr:uid="{00000000-0005-0000-0000-000049160000}"/>
    <cellStyle name="20% - Accent2 2 2 8" xfId="3330" xr:uid="{00000000-0005-0000-0000-00004A160000}"/>
    <cellStyle name="20% - Accent2 2 2 8 2" xfId="8630" xr:uid="{00000000-0005-0000-0000-00004B160000}"/>
    <cellStyle name="20% - Accent2 2 2 8 2 2" xfId="34628" xr:uid="{00000000-0005-0000-0000-00004C160000}"/>
    <cellStyle name="20% - Accent2 2 2 8 3" xfId="16422" xr:uid="{00000000-0005-0000-0000-00004D160000}"/>
    <cellStyle name="20% - Accent2 2 2 8 3 2" xfId="42416" xr:uid="{00000000-0005-0000-0000-00004E160000}"/>
    <cellStyle name="20% - Accent2 2 2 8 4" xfId="24173" xr:uid="{00000000-0005-0000-0000-00004F160000}"/>
    <cellStyle name="20% - Accent2 2 2 8 4 2" xfId="50162" xr:uid="{00000000-0005-0000-0000-000050160000}"/>
    <cellStyle name="20% - Accent2 2 2 8 5" xfId="29327" xr:uid="{00000000-0005-0000-0000-000051160000}"/>
    <cellStyle name="20% - Accent2 2 2 9" xfId="3444" xr:uid="{00000000-0005-0000-0000-000052160000}"/>
    <cellStyle name="20% - Accent2 2 2 9 2" xfId="8743" xr:uid="{00000000-0005-0000-0000-000053160000}"/>
    <cellStyle name="20% - Accent2 2 2 9 2 2" xfId="34742" xr:uid="{00000000-0005-0000-0000-000054160000}"/>
    <cellStyle name="20% - Accent2 2 2 9 3" xfId="16536" xr:uid="{00000000-0005-0000-0000-000055160000}"/>
    <cellStyle name="20% - Accent2 2 2 9 3 2" xfId="42530" xr:uid="{00000000-0005-0000-0000-000056160000}"/>
    <cellStyle name="20% - Accent2 2 2 9 4" xfId="24287" xr:uid="{00000000-0005-0000-0000-000057160000}"/>
    <cellStyle name="20% - Accent2 2 2 9 4 2" xfId="50276" xr:uid="{00000000-0005-0000-0000-000058160000}"/>
    <cellStyle name="20% - Accent2 2 2 9 5" xfId="29441" xr:uid="{00000000-0005-0000-0000-000059160000}"/>
    <cellStyle name="20% - Accent2 2 3" xfId="55" xr:uid="{00000000-0005-0000-0000-00005A160000}"/>
    <cellStyle name="20% - Accent2 2 3 10" xfId="5947" xr:uid="{00000000-0005-0000-0000-00005B160000}"/>
    <cellStyle name="20% - Accent2 2 3 10 2" xfId="31933" xr:uid="{00000000-0005-0000-0000-00005C160000}"/>
    <cellStyle name="20% - Accent2 2 3 11" xfId="13721" xr:uid="{00000000-0005-0000-0000-00005D160000}"/>
    <cellStyle name="20% - Accent2 2 3 11 2" xfId="39715" xr:uid="{00000000-0005-0000-0000-00005E160000}"/>
    <cellStyle name="20% - Accent2 2 3 12" xfId="21494" xr:uid="{00000000-0005-0000-0000-00005F160000}"/>
    <cellStyle name="20% - Accent2 2 3 12 2" xfId="47483" xr:uid="{00000000-0005-0000-0000-000060160000}"/>
    <cellStyle name="20% - Accent2 2 3 13" xfId="26648" xr:uid="{00000000-0005-0000-0000-000061160000}"/>
    <cellStyle name="20% - Accent2 2 3 2" xfId="755" xr:uid="{00000000-0005-0000-0000-000062160000}"/>
    <cellStyle name="20% - Accent2 2 3 2 2" xfId="6083" xr:uid="{00000000-0005-0000-0000-000063160000}"/>
    <cellStyle name="20% - Accent2 2 3 2 2 2" xfId="32064" xr:uid="{00000000-0005-0000-0000-000064160000}"/>
    <cellStyle name="20% - Accent2 2 3 2 3" xfId="13858" xr:uid="{00000000-0005-0000-0000-000065160000}"/>
    <cellStyle name="20% - Accent2 2 3 2 3 2" xfId="39852" xr:uid="{00000000-0005-0000-0000-000066160000}"/>
    <cellStyle name="20% - Accent2 2 3 2 4" xfId="21608" xr:uid="{00000000-0005-0000-0000-000067160000}"/>
    <cellStyle name="20% - Accent2 2 3 2 4 2" xfId="47597" xr:uid="{00000000-0005-0000-0000-000068160000}"/>
    <cellStyle name="20% - Accent2 2 3 2 5" xfId="26762" xr:uid="{00000000-0005-0000-0000-000069160000}"/>
    <cellStyle name="20% - Accent2 2 3 3" xfId="1444" xr:uid="{00000000-0005-0000-0000-00006A160000}"/>
    <cellStyle name="20% - Accent2 2 3 3 2" xfId="6750" xr:uid="{00000000-0005-0000-0000-00006B160000}"/>
    <cellStyle name="20% - Accent2 2 3 3 2 2" xfId="32739" xr:uid="{00000000-0005-0000-0000-00006C160000}"/>
    <cellStyle name="20% - Accent2 2 3 3 3" xfId="14533" xr:uid="{00000000-0005-0000-0000-00006D160000}"/>
    <cellStyle name="20% - Accent2 2 3 3 3 2" xfId="40527" xr:uid="{00000000-0005-0000-0000-00006E160000}"/>
    <cellStyle name="20% - Accent2 2 3 3 4" xfId="22284" xr:uid="{00000000-0005-0000-0000-00006F160000}"/>
    <cellStyle name="20% - Accent2 2 3 3 4 2" xfId="48273" xr:uid="{00000000-0005-0000-0000-000070160000}"/>
    <cellStyle name="20% - Accent2 2 3 3 5" xfId="27438" xr:uid="{00000000-0005-0000-0000-000071160000}"/>
    <cellStyle name="20% - Accent2 2 3 4" xfId="3106" xr:uid="{00000000-0005-0000-0000-000072160000}"/>
    <cellStyle name="20% - Accent2 2 3 4 2" xfId="8405" xr:uid="{00000000-0005-0000-0000-000073160000}"/>
    <cellStyle name="20% - Accent2 2 3 4 2 2" xfId="34401" xr:uid="{00000000-0005-0000-0000-000074160000}"/>
    <cellStyle name="20% - Accent2 2 3 4 3" xfId="16195" xr:uid="{00000000-0005-0000-0000-000075160000}"/>
    <cellStyle name="20% - Accent2 2 3 4 3 2" xfId="42189" xr:uid="{00000000-0005-0000-0000-000076160000}"/>
    <cellStyle name="20% - Accent2 2 3 4 4" xfId="23946" xr:uid="{00000000-0005-0000-0000-000077160000}"/>
    <cellStyle name="20% - Accent2 2 3 4 4 2" xfId="49935" xr:uid="{00000000-0005-0000-0000-000078160000}"/>
    <cellStyle name="20% - Accent2 2 3 4 5" xfId="29100" xr:uid="{00000000-0005-0000-0000-000079160000}"/>
    <cellStyle name="20% - Accent2 2 3 5" xfId="3217" xr:uid="{00000000-0005-0000-0000-00007A160000}"/>
    <cellStyle name="20% - Accent2 2 3 5 2" xfId="8518" xr:uid="{00000000-0005-0000-0000-00007B160000}"/>
    <cellStyle name="20% - Accent2 2 3 5 2 2" xfId="34515" xr:uid="{00000000-0005-0000-0000-00007C160000}"/>
    <cellStyle name="20% - Accent2 2 3 5 3" xfId="16309" xr:uid="{00000000-0005-0000-0000-00007D160000}"/>
    <cellStyle name="20% - Accent2 2 3 5 3 2" xfId="42303" xr:uid="{00000000-0005-0000-0000-00007E160000}"/>
    <cellStyle name="20% - Accent2 2 3 5 4" xfId="24060" xr:uid="{00000000-0005-0000-0000-00007F160000}"/>
    <cellStyle name="20% - Accent2 2 3 5 4 2" xfId="50049" xr:uid="{00000000-0005-0000-0000-000080160000}"/>
    <cellStyle name="20% - Accent2 2 3 5 5" xfId="29214" xr:uid="{00000000-0005-0000-0000-000081160000}"/>
    <cellStyle name="20% - Accent2 2 3 6" xfId="3331" xr:uid="{00000000-0005-0000-0000-000082160000}"/>
    <cellStyle name="20% - Accent2 2 3 6 2" xfId="8631" xr:uid="{00000000-0005-0000-0000-000083160000}"/>
    <cellStyle name="20% - Accent2 2 3 6 2 2" xfId="34629" xr:uid="{00000000-0005-0000-0000-000084160000}"/>
    <cellStyle name="20% - Accent2 2 3 6 3" xfId="16423" xr:uid="{00000000-0005-0000-0000-000085160000}"/>
    <cellStyle name="20% - Accent2 2 3 6 3 2" xfId="42417" xr:uid="{00000000-0005-0000-0000-000086160000}"/>
    <cellStyle name="20% - Accent2 2 3 6 4" xfId="24174" xr:uid="{00000000-0005-0000-0000-000087160000}"/>
    <cellStyle name="20% - Accent2 2 3 6 4 2" xfId="50163" xr:uid="{00000000-0005-0000-0000-000088160000}"/>
    <cellStyle name="20% - Accent2 2 3 6 5" xfId="29328" xr:uid="{00000000-0005-0000-0000-000089160000}"/>
    <cellStyle name="20% - Accent2 2 3 7" xfId="3445" xr:uid="{00000000-0005-0000-0000-00008A160000}"/>
    <cellStyle name="20% - Accent2 2 3 7 2" xfId="8744" xr:uid="{00000000-0005-0000-0000-00008B160000}"/>
    <cellStyle name="20% - Accent2 2 3 7 2 2" xfId="34743" xr:uid="{00000000-0005-0000-0000-00008C160000}"/>
    <cellStyle name="20% - Accent2 2 3 7 3" xfId="16537" xr:uid="{00000000-0005-0000-0000-00008D160000}"/>
    <cellStyle name="20% - Accent2 2 3 7 3 2" xfId="42531" xr:uid="{00000000-0005-0000-0000-00008E160000}"/>
    <cellStyle name="20% - Accent2 2 3 7 4" xfId="24288" xr:uid="{00000000-0005-0000-0000-00008F160000}"/>
    <cellStyle name="20% - Accent2 2 3 7 4 2" xfId="50277" xr:uid="{00000000-0005-0000-0000-000090160000}"/>
    <cellStyle name="20% - Accent2 2 3 7 5" xfId="29442" xr:uid="{00000000-0005-0000-0000-000091160000}"/>
    <cellStyle name="20% - Accent2 2 3 8" xfId="4130" xr:uid="{00000000-0005-0000-0000-000092160000}"/>
    <cellStyle name="20% - Accent2 2 3 8 2" xfId="9428" xr:uid="{00000000-0005-0000-0000-000093160000}"/>
    <cellStyle name="20% - Accent2 2 3 8 2 2" xfId="35428" xr:uid="{00000000-0005-0000-0000-000094160000}"/>
    <cellStyle name="20% - Accent2 2 3 8 3" xfId="17222" xr:uid="{00000000-0005-0000-0000-000095160000}"/>
    <cellStyle name="20% - Accent2 2 3 8 3 2" xfId="43216" xr:uid="{00000000-0005-0000-0000-000096160000}"/>
    <cellStyle name="20% - Accent2 2 3 8 4" xfId="24973" xr:uid="{00000000-0005-0000-0000-000097160000}"/>
    <cellStyle name="20% - Accent2 2 3 8 4 2" xfId="50962" xr:uid="{00000000-0005-0000-0000-000098160000}"/>
    <cellStyle name="20% - Accent2 2 3 8 5" xfId="30127" xr:uid="{00000000-0005-0000-0000-000099160000}"/>
    <cellStyle name="20% - Accent2 2 3 9" xfId="5803" xr:uid="{00000000-0005-0000-0000-00009A160000}"/>
    <cellStyle name="20% - Accent2 2 3 9 2" xfId="31801" xr:uid="{00000000-0005-0000-0000-00009B160000}"/>
    <cellStyle name="20% - Accent2 2 4" xfId="56" xr:uid="{00000000-0005-0000-0000-00009C160000}"/>
    <cellStyle name="20% - Accent2 2 4 10" xfId="5948" xr:uid="{00000000-0005-0000-0000-00009D160000}"/>
    <cellStyle name="20% - Accent2 2 4 10 2" xfId="31934" xr:uid="{00000000-0005-0000-0000-00009E160000}"/>
    <cellStyle name="20% - Accent2 2 4 11" xfId="13722" xr:uid="{00000000-0005-0000-0000-00009F160000}"/>
    <cellStyle name="20% - Accent2 2 4 11 2" xfId="39716" xr:uid="{00000000-0005-0000-0000-0000A0160000}"/>
    <cellStyle name="20% - Accent2 2 4 12" xfId="21495" xr:uid="{00000000-0005-0000-0000-0000A1160000}"/>
    <cellStyle name="20% - Accent2 2 4 12 2" xfId="47484" xr:uid="{00000000-0005-0000-0000-0000A2160000}"/>
    <cellStyle name="20% - Accent2 2 4 13" xfId="26649" xr:uid="{00000000-0005-0000-0000-0000A3160000}"/>
    <cellStyle name="20% - Accent2 2 4 2" xfId="756" xr:uid="{00000000-0005-0000-0000-0000A4160000}"/>
    <cellStyle name="20% - Accent2 2 4 2 2" xfId="6084" xr:uid="{00000000-0005-0000-0000-0000A5160000}"/>
    <cellStyle name="20% - Accent2 2 4 2 2 2" xfId="32065" xr:uid="{00000000-0005-0000-0000-0000A6160000}"/>
    <cellStyle name="20% - Accent2 2 4 2 3" xfId="13859" xr:uid="{00000000-0005-0000-0000-0000A7160000}"/>
    <cellStyle name="20% - Accent2 2 4 2 3 2" xfId="39853" xr:uid="{00000000-0005-0000-0000-0000A8160000}"/>
    <cellStyle name="20% - Accent2 2 4 2 4" xfId="21609" xr:uid="{00000000-0005-0000-0000-0000A9160000}"/>
    <cellStyle name="20% - Accent2 2 4 2 4 2" xfId="47598" xr:uid="{00000000-0005-0000-0000-0000AA160000}"/>
    <cellStyle name="20% - Accent2 2 4 2 5" xfId="26763" xr:uid="{00000000-0005-0000-0000-0000AB160000}"/>
    <cellStyle name="20% - Accent2 2 4 3" xfId="2000" xr:uid="{00000000-0005-0000-0000-0000AC160000}"/>
    <cellStyle name="20% - Accent2 2 4 3 2" xfId="7302" xr:uid="{00000000-0005-0000-0000-0000AD160000}"/>
    <cellStyle name="20% - Accent2 2 4 3 2 2" xfId="33295" xr:uid="{00000000-0005-0000-0000-0000AE160000}"/>
    <cellStyle name="20% - Accent2 2 4 3 3" xfId="15089" xr:uid="{00000000-0005-0000-0000-0000AF160000}"/>
    <cellStyle name="20% - Accent2 2 4 3 3 2" xfId="41083" xr:uid="{00000000-0005-0000-0000-0000B0160000}"/>
    <cellStyle name="20% - Accent2 2 4 3 4" xfId="22840" xr:uid="{00000000-0005-0000-0000-0000B1160000}"/>
    <cellStyle name="20% - Accent2 2 4 3 4 2" xfId="48829" xr:uid="{00000000-0005-0000-0000-0000B2160000}"/>
    <cellStyle name="20% - Accent2 2 4 3 5" xfId="27994" xr:uid="{00000000-0005-0000-0000-0000B3160000}"/>
    <cellStyle name="20% - Accent2 2 4 4" xfId="3107" xr:uid="{00000000-0005-0000-0000-0000B4160000}"/>
    <cellStyle name="20% - Accent2 2 4 4 2" xfId="8406" xr:uid="{00000000-0005-0000-0000-0000B5160000}"/>
    <cellStyle name="20% - Accent2 2 4 4 2 2" xfId="34402" xr:uid="{00000000-0005-0000-0000-0000B6160000}"/>
    <cellStyle name="20% - Accent2 2 4 4 3" xfId="16196" xr:uid="{00000000-0005-0000-0000-0000B7160000}"/>
    <cellStyle name="20% - Accent2 2 4 4 3 2" xfId="42190" xr:uid="{00000000-0005-0000-0000-0000B8160000}"/>
    <cellStyle name="20% - Accent2 2 4 4 4" xfId="23947" xr:uid="{00000000-0005-0000-0000-0000B9160000}"/>
    <cellStyle name="20% - Accent2 2 4 4 4 2" xfId="49936" xr:uid="{00000000-0005-0000-0000-0000BA160000}"/>
    <cellStyle name="20% - Accent2 2 4 4 5" xfId="29101" xr:uid="{00000000-0005-0000-0000-0000BB160000}"/>
    <cellStyle name="20% - Accent2 2 4 5" xfId="3218" xr:uid="{00000000-0005-0000-0000-0000BC160000}"/>
    <cellStyle name="20% - Accent2 2 4 5 2" xfId="8519" xr:uid="{00000000-0005-0000-0000-0000BD160000}"/>
    <cellStyle name="20% - Accent2 2 4 5 2 2" xfId="34516" xr:uid="{00000000-0005-0000-0000-0000BE160000}"/>
    <cellStyle name="20% - Accent2 2 4 5 3" xfId="16310" xr:uid="{00000000-0005-0000-0000-0000BF160000}"/>
    <cellStyle name="20% - Accent2 2 4 5 3 2" xfId="42304" xr:uid="{00000000-0005-0000-0000-0000C0160000}"/>
    <cellStyle name="20% - Accent2 2 4 5 4" xfId="24061" xr:uid="{00000000-0005-0000-0000-0000C1160000}"/>
    <cellStyle name="20% - Accent2 2 4 5 4 2" xfId="50050" xr:uid="{00000000-0005-0000-0000-0000C2160000}"/>
    <cellStyle name="20% - Accent2 2 4 5 5" xfId="29215" xr:uid="{00000000-0005-0000-0000-0000C3160000}"/>
    <cellStyle name="20% - Accent2 2 4 6" xfId="3332" xr:uid="{00000000-0005-0000-0000-0000C4160000}"/>
    <cellStyle name="20% - Accent2 2 4 6 2" xfId="8632" xr:uid="{00000000-0005-0000-0000-0000C5160000}"/>
    <cellStyle name="20% - Accent2 2 4 6 2 2" xfId="34630" xr:uid="{00000000-0005-0000-0000-0000C6160000}"/>
    <cellStyle name="20% - Accent2 2 4 6 3" xfId="16424" xr:uid="{00000000-0005-0000-0000-0000C7160000}"/>
    <cellStyle name="20% - Accent2 2 4 6 3 2" xfId="42418" xr:uid="{00000000-0005-0000-0000-0000C8160000}"/>
    <cellStyle name="20% - Accent2 2 4 6 4" xfId="24175" xr:uid="{00000000-0005-0000-0000-0000C9160000}"/>
    <cellStyle name="20% - Accent2 2 4 6 4 2" xfId="50164" xr:uid="{00000000-0005-0000-0000-0000CA160000}"/>
    <cellStyle name="20% - Accent2 2 4 6 5" xfId="29329" xr:uid="{00000000-0005-0000-0000-0000CB160000}"/>
    <cellStyle name="20% - Accent2 2 4 7" xfId="3446" xr:uid="{00000000-0005-0000-0000-0000CC160000}"/>
    <cellStyle name="20% - Accent2 2 4 7 2" xfId="8745" xr:uid="{00000000-0005-0000-0000-0000CD160000}"/>
    <cellStyle name="20% - Accent2 2 4 7 2 2" xfId="34744" xr:uid="{00000000-0005-0000-0000-0000CE160000}"/>
    <cellStyle name="20% - Accent2 2 4 7 3" xfId="16538" xr:uid="{00000000-0005-0000-0000-0000CF160000}"/>
    <cellStyle name="20% - Accent2 2 4 7 3 2" xfId="42532" xr:uid="{00000000-0005-0000-0000-0000D0160000}"/>
    <cellStyle name="20% - Accent2 2 4 7 4" xfId="24289" xr:uid="{00000000-0005-0000-0000-0000D1160000}"/>
    <cellStyle name="20% - Accent2 2 4 7 4 2" xfId="50278" xr:uid="{00000000-0005-0000-0000-0000D2160000}"/>
    <cellStyle name="20% - Accent2 2 4 7 5" xfId="29443" xr:uid="{00000000-0005-0000-0000-0000D3160000}"/>
    <cellStyle name="20% - Accent2 2 4 8" xfId="4686" xr:uid="{00000000-0005-0000-0000-0000D4160000}"/>
    <cellStyle name="20% - Accent2 2 4 8 2" xfId="9983" xr:uid="{00000000-0005-0000-0000-0000D5160000}"/>
    <cellStyle name="20% - Accent2 2 4 8 2 2" xfId="35984" xr:uid="{00000000-0005-0000-0000-0000D6160000}"/>
    <cellStyle name="20% - Accent2 2 4 8 3" xfId="17778" xr:uid="{00000000-0005-0000-0000-0000D7160000}"/>
    <cellStyle name="20% - Accent2 2 4 8 3 2" xfId="43772" xr:uid="{00000000-0005-0000-0000-0000D8160000}"/>
    <cellStyle name="20% - Accent2 2 4 8 4" xfId="25529" xr:uid="{00000000-0005-0000-0000-0000D9160000}"/>
    <cellStyle name="20% - Accent2 2 4 8 4 2" xfId="51518" xr:uid="{00000000-0005-0000-0000-0000DA160000}"/>
    <cellStyle name="20% - Accent2 2 4 8 5" xfId="30683" xr:uid="{00000000-0005-0000-0000-0000DB160000}"/>
    <cellStyle name="20% - Accent2 2 4 9" xfId="5804" xr:uid="{00000000-0005-0000-0000-0000DC160000}"/>
    <cellStyle name="20% - Accent2 2 4 9 2" xfId="31802" xr:uid="{00000000-0005-0000-0000-0000DD160000}"/>
    <cellStyle name="20% - Accent2 2 5" xfId="57" xr:uid="{00000000-0005-0000-0000-0000DE160000}"/>
    <cellStyle name="20% - Accent2 2 5 10" xfId="5949" xr:uid="{00000000-0005-0000-0000-0000DF160000}"/>
    <cellStyle name="20% - Accent2 2 5 10 2" xfId="31935" xr:uid="{00000000-0005-0000-0000-0000E0160000}"/>
    <cellStyle name="20% - Accent2 2 5 11" xfId="13723" xr:uid="{00000000-0005-0000-0000-0000E1160000}"/>
    <cellStyle name="20% - Accent2 2 5 11 2" xfId="39717" xr:uid="{00000000-0005-0000-0000-0000E2160000}"/>
    <cellStyle name="20% - Accent2 2 5 12" xfId="21496" xr:uid="{00000000-0005-0000-0000-0000E3160000}"/>
    <cellStyle name="20% - Accent2 2 5 12 2" xfId="47485" xr:uid="{00000000-0005-0000-0000-0000E4160000}"/>
    <cellStyle name="20% - Accent2 2 5 13" xfId="26650" xr:uid="{00000000-0005-0000-0000-0000E5160000}"/>
    <cellStyle name="20% - Accent2 2 5 2" xfId="757" xr:uid="{00000000-0005-0000-0000-0000E6160000}"/>
    <cellStyle name="20% - Accent2 2 5 2 2" xfId="6085" xr:uid="{00000000-0005-0000-0000-0000E7160000}"/>
    <cellStyle name="20% - Accent2 2 5 2 2 2" xfId="32066" xr:uid="{00000000-0005-0000-0000-0000E8160000}"/>
    <cellStyle name="20% - Accent2 2 5 2 3" xfId="13860" xr:uid="{00000000-0005-0000-0000-0000E9160000}"/>
    <cellStyle name="20% - Accent2 2 5 2 3 2" xfId="39854" xr:uid="{00000000-0005-0000-0000-0000EA160000}"/>
    <cellStyle name="20% - Accent2 2 5 2 4" xfId="21610" xr:uid="{00000000-0005-0000-0000-0000EB160000}"/>
    <cellStyle name="20% - Accent2 2 5 2 4 2" xfId="47599" xr:uid="{00000000-0005-0000-0000-0000EC160000}"/>
    <cellStyle name="20% - Accent2 2 5 2 5" xfId="26764" xr:uid="{00000000-0005-0000-0000-0000ED160000}"/>
    <cellStyle name="20% - Accent2 2 5 3" xfId="2556" xr:uid="{00000000-0005-0000-0000-0000EE160000}"/>
    <cellStyle name="20% - Accent2 2 5 3 2" xfId="7855" xr:uid="{00000000-0005-0000-0000-0000EF160000}"/>
    <cellStyle name="20% - Accent2 2 5 3 2 2" xfId="33851" xr:uid="{00000000-0005-0000-0000-0000F0160000}"/>
    <cellStyle name="20% - Accent2 2 5 3 3" xfId="15645" xr:uid="{00000000-0005-0000-0000-0000F1160000}"/>
    <cellStyle name="20% - Accent2 2 5 3 3 2" xfId="41639" xr:uid="{00000000-0005-0000-0000-0000F2160000}"/>
    <cellStyle name="20% - Accent2 2 5 3 4" xfId="23396" xr:uid="{00000000-0005-0000-0000-0000F3160000}"/>
    <cellStyle name="20% - Accent2 2 5 3 4 2" xfId="49385" xr:uid="{00000000-0005-0000-0000-0000F4160000}"/>
    <cellStyle name="20% - Accent2 2 5 3 5" xfId="28550" xr:uid="{00000000-0005-0000-0000-0000F5160000}"/>
    <cellStyle name="20% - Accent2 2 5 4" xfId="3108" xr:uid="{00000000-0005-0000-0000-0000F6160000}"/>
    <cellStyle name="20% - Accent2 2 5 4 2" xfId="8407" xr:uid="{00000000-0005-0000-0000-0000F7160000}"/>
    <cellStyle name="20% - Accent2 2 5 4 2 2" xfId="34403" xr:uid="{00000000-0005-0000-0000-0000F8160000}"/>
    <cellStyle name="20% - Accent2 2 5 4 3" xfId="16197" xr:uid="{00000000-0005-0000-0000-0000F9160000}"/>
    <cellStyle name="20% - Accent2 2 5 4 3 2" xfId="42191" xr:uid="{00000000-0005-0000-0000-0000FA160000}"/>
    <cellStyle name="20% - Accent2 2 5 4 4" xfId="23948" xr:uid="{00000000-0005-0000-0000-0000FB160000}"/>
    <cellStyle name="20% - Accent2 2 5 4 4 2" xfId="49937" xr:uid="{00000000-0005-0000-0000-0000FC160000}"/>
    <cellStyle name="20% - Accent2 2 5 4 5" xfId="29102" xr:uid="{00000000-0005-0000-0000-0000FD160000}"/>
    <cellStyle name="20% - Accent2 2 5 5" xfId="3219" xr:uid="{00000000-0005-0000-0000-0000FE160000}"/>
    <cellStyle name="20% - Accent2 2 5 5 2" xfId="8520" xr:uid="{00000000-0005-0000-0000-0000FF160000}"/>
    <cellStyle name="20% - Accent2 2 5 5 2 2" xfId="34517" xr:uid="{00000000-0005-0000-0000-000000170000}"/>
    <cellStyle name="20% - Accent2 2 5 5 3" xfId="16311" xr:uid="{00000000-0005-0000-0000-000001170000}"/>
    <cellStyle name="20% - Accent2 2 5 5 3 2" xfId="42305" xr:uid="{00000000-0005-0000-0000-000002170000}"/>
    <cellStyle name="20% - Accent2 2 5 5 4" xfId="24062" xr:uid="{00000000-0005-0000-0000-000003170000}"/>
    <cellStyle name="20% - Accent2 2 5 5 4 2" xfId="50051" xr:uid="{00000000-0005-0000-0000-000004170000}"/>
    <cellStyle name="20% - Accent2 2 5 5 5" xfId="29216" xr:uid="{00000000-0005-0000-0000-000005170000}"/>
    <cellStyle name="20% - Accent2 2 5 6" xfId="3333" xr:uid="{00000000-0005-0000-0000-000006170000}"/>
    <cellStyle name="20% - Accent2 2 5 6 2" xfId="8633" xr:uid="{00000000-0005-0000-0000-000007170000}"/>
    <cellStyle name="20% - Accent2 2 5 6 2 2" xfId="34631" xr:uid="{00000000-0005-0000-0000-000008170000}"/>
    <cellStyle name="20% - Accent2 2 5 6 3" xfId="16425" xr:uid="{00000000-0005-0000-0000-000009170000}"/>
    <cellStyle name="20% - Accent2 2 5 6 3 2" xfId="42419" xr:uid="{00000000-0005-0000-0000-00000A170000}"/>
    <cellStyle name="20% - Accent2 2 5 6 4" xfId="24176" xr:uid="{00000000-0005-0000-0000-00000B170000}"/>
    <cellStyle name="20% - Accent2 2 5 6 4 2" xfId="50165" xr:uid="{00000000-0005-0000-0000-00000C170000}"/>
    <cellStyle name="20% - Accent2 2 5 6 5" xfId="29330" xr:uid="{00000000-0005-0000-0000-00000D170000}"/>
    <cellStyle name="20% - Accent2 2 5 7" xfId="3447" xr:uid="{00000000-0005-0000-0000-00000E170000}"/>
    <cellStyle name="20% - Accent2 2 5 7 2" xfId="8746" xr:uid="{00000000-0005-0000-0000-00000F170000}"/>
    <cellStyle name="20% - Accent2 2 5 7 2 2" xfId="34745" xr:uid="{00000000-0005-0000-0000-000010170000}"/>
    <cellStyle name="20% - Accent2 2 5 7 3" xfId="16539" xr:uid="{00000000-0005-0000-0000-000011170000}"/>
    <cellStyle name="20% - Accent2 2 5 7 3 2" xfId="42533" xr:uid="{00000000-0005-0000-0000-000012170000}"/>
    <cellStyle name="20% - Accent2 2 5 7 4" xfId="24290" xr:uid="{00000000-0005-0000-0000-000013170000}"/>
    <cellStyle name="20% - Accent2 2 5 7 4 2" xfId="50279" xr:uid="{00000000-0005-0000-0000-000014170000}"/>
    <cellStyle name="20% - Accent2 2 5 7 5" xfId="29444" xr:uid="{00000000-0005-0000-0000-000015170000}"/>
    <cellStyle name="20% - Accent2 2 5 8" xfId="5242" xr:uid="{00000000-0005-0000-0000-000016170000}"/>
    <cellStyle name="20% - Accent2 2 5 8 2" xfId="10539" xr:uid="{00000000-0005-0000-0000-000017170000}"/>
    <cellStyle name="20% - Accent2 2 5 8 2 2" xfId="36540" xr:uid="{00000000-0005-0000-0000-000018170000}"/>
    <cellStyle name="20% - Accent2 2 5 8 3" xfId="18334" xr:uid="{00000000-0005-0000-0000-000019170000}"/>
    <cellStyle name="20% - Accent2 2 5 8 3 2" xfId="44328" xr:uid="{00000000-0005-0000-0000-00001A170000}"/>
    <cellStyle name="20% - Accent2 2 5 8 4" xfId="26085" xr:uid="{00000000-0005-0000-0000-00001B170000}"/>
    <cellStyle name="20% - Accent2 2 5 8 4 2" xfId="52074" xr:uid="{00000000-0005-0000-0000-00001C170000}"/>
    <cellStyle name="20% - Accent2 2 5 8 5" xfId="31239" xr:uid="{00000000-0005-0000-0000-00001D170000}"/>
    <cellStyle name="20% - Accent2 2 5 9" xfId="5805" xr:uid="{00000000-0005-0000-0000-00001E170000}"/>
    <cellStyle name="20% - Accent2 2 5 9 2" xfId="31803" xr:uid="{00000000-0005-0000-0000-00001F170000}"/>
    <cellStyle name="20% - Accent2 2 6" xfId="58" xr:uid="{00000000-0005-0000-0000-000020170000}"/>
    <cellStyle name="20% - Accent2 2 6 10" xfId="21497" xr:uid="{00000000-0005-0000-0000-000021170000}"/>
    <cellStyle name="20% - Accent2 2 6 10 2" xfId="47486" xr:uid="{00000000-0005-0000-0000-000022170000}"/>
    <cellStyle name="20% - Accent2 2 6 11" xfId="26651" xr:uid="{00000000-0005-0000-0000-000023170000}"/>
    <cellStyle name="20% - Accent2 2 6 2" xfId="758" xr:uid="{00000000-0005-0000-0000-000024170000}"/>
    <cellStyle name="20% - Accent2 2 6 2 2" xfId="6086" xr:uid="{00000000-0005-0000-0000-000025170000}"/>
    <cellStyle name="20% - Accent2 2 6 2 2 2" xfId="32067" xr:uid="{00000000-0005-0000-0000-000026170000}"/>
    <cellStyle name="20% - Accent2 2 6 2 3" xfId="13861" xr:uid="{00000000-0005-0000-0000-000027170000}"/>
    <cellStyle name="20% - Accent2 2 6 2 3 2" xfId="39855" xr:uid="{00000000-0005-0000-0000-000028170000}"/>
    <cellStyle name="20% - Accent2 2 6 2 4" xfId="21611" xr:uid="{00000000-0005-0000-0000-000029170000}"/>
    <cellStyle name="20% - Accent2 2 6 2 4 2" xfId="47600" xr:uid="{00000000-0005-0000-0000-00002A170000}"/>
    <cellStyle name="20% - Accent2 2 6 2 5" xfId="26765" xr:uid="{00000000-0005-0000-0000-00002B170000}"/>
    <cellStyle name="20% - Accent2 2 6 3" xfId="3109" xr:uid="{00000000-0005-0000-0000-00002C170000}"/>
    <cellStyle name="20% - Accent2 2 6 3 2" xfId="8408" xr:uid="{00000000-0005-0000-0000-00002D170000}"/>
    <cellStyle name="20% - Accent2 2 6 3 2 2" xfId="34404" xr:uid="{00000000-0005-0000-0000-00002E170000}"/>
    <cellStyle name="20% - Accent2 2 6 3 3" xfId="16198" xr:uid="{00000000-0005-0000-0000-00002F170000}"/>
    <cellStyle name="20% - Accent2 2 6 3 3 2" xfId="42192" xr:uid="{00000000-0005-0000-0000-000030170000}"/>
    <cellStyle name="20% - Accent2 2 6 3 4" xfId="23949" xr:uid="{00000000-0005-0000-0000-000031170000}"/>
    <cellStyle name="20% - Accent2 2 6 3 4 2" xfId="49938" xr:uid="{00000000-0005-0000-0000-000032170000}"/>
    <cellStyle name="20% - Accent2 2 6 3 5" xfId="29103" xr:uid="{00000000-0005-0000-0000-000033170000}"/>
    <cellStyle name="20% - Accent2 2 6 4" xfId="3220" xr:uid="{00000000-0005-0000-0000-000034170000}"/>
    <cellStyle name="20% - Accent2 2 6 4 2" xfId="8521" xr:uid="{00000000-0005-0000-0000-000035170000}"/>
    <cellStyle name="20% - Accent2 2 6 4 2 2" xfId="34518" xr:uid="{00000000-0005-0000-0000-000036170000}"/>
    <cellStyle name="20% - Accent2 2 6 4 3" xfId="16312" xr:uid="{00000000-0005-0000-0000-000037170000}"/>
    <cellStyle name="20% - Accent2 2 6 4 3 2" xfId="42306" xr:uid="{00000000-0005-0000-0000-000038170000}"/>
    <cellStyle name="20% - Accent2 2 6 4 4" xfId="24063" xr:uid="{00000000-0005-0000-0000-000039170000}"/>
    <cellStyle name="20% - Accent2 2 6 4 4 2" xfId="50052" xr:uid="{00000000-0005-0000-0000-00003A170000}"/>
    <cellStyle name="20% - Accent2 2 6 4 5" xfId="29217" xr:uid="{00000000-0005-0000-0000-00003B170000}"/>
    <cellStyle name="20% - Accent2 2 6 5" xfId="3334" xr:uid="{00000000-0005-0000-0000-00003C170000}"/>
    <cellStyle name="20% - Accent2 2 6 5 2" xfId="8634" xr:uid="{00000000-0005-0000-0000-00003D170000}"/>
    <cellStyle name="20% - Accent2 2 6 5 2 2" xfId="34632" xr:uid="{00000000-0005-0000-0000-00003E170000}"/>
    <cellStyle name="20% - Accent2 2 6 5 3" xfId="16426" xr:uid="{00000000-0005-0000-0000-00003F170000}"/>
    <cellStyle name="20% - Accent2 2 6 5 3 2" xfId="42420" xr:uid="{00000000-0005-0000-0000-000040170000}"/>
    <cellStyle name="20% - Accent2 2 6 5 4" xfId="24177" xr:uid="{00000000-0005-0000-0000-000041170000}"/>
    <cellStyle name="20% - Accent2 2 6 5 4 2" xfId="50166" xr:uid="{00000000-0005-0000-0000-000042170000}"/>
    <cellStyle name="20% - Accent2 2 6 5 5" xfId="29331" xr:uid="{00000000-0005-0000-0000-000043170000}"/>
    <cellStyle name="20% - Accent2 2 6 6" xfId="3448" xr:uid="{00000000-0005-0000-0000-000044170000}"/>
    <cellStyle name="20% - Accent2 2 6 6 2" xfId="8747" xr:uid="{00000000-0005-0000-0000-000045170000}"/>
    <cellStyle name="20% - Accent2 2 6 6 2 2" xfId="34746" xr:uid="{00000000-0005-0000-0000-000046170000}"/>
    <cellStyle name="20% - Accent2 2 6 6 3" xfId="16540" xr:uid="{00000000-0005-0000-0000-000047170000}"/>
    <cellStyle name="20% - Accent2 2 6 6 3 2" xfId="42534" xr:uid="{00000000-0005-0000-0000-000048170000}"/>
    <cellStyle name="20% - Accent2 2 6 6 4" xfId="24291" xr:uid="{00000000-0005-0000-0000-000049170000}"/>
    <cellStyle name="20% - Accent2 2 6 6 4 2" xfId="50280" xr:uid="{00000000-0005-0000-0000-00004A170000}"/>
    <cellStyle name="20% - Accent2 2 6 6 5" xfId="29445" xr:uid="{00000000-0005-0000-0000-00004B170000}"/>
    <cellStyle name="20% - Accent2 2 6 7" xfId="5806" xr:uid="{00000000-0005-0000-0000-00004C170000}"/>
    <cellStyle name="20% - Accent2 2 6 7 2" xfId="31804" xr:uid="{00000000-0005-0000-0000-00004D170000}"/>
    <cellStyle name="20% - Accent2 2 6 8" xfId="5950" xr:uid="{00000000-0005-0000-0000-00004E170000}"/>
    <cellStyle name="20% - Accent2 2 6 8 2" xfId="31936" xr:uid="{00000000-0005-0000-0000-00004F170000}"/>
    <cellStyle name="20% - Accent2 2 6 9" xfId="13724" xr:uid="{00000000-0005-0000-0000-000050170000}"/>
    <cellStyle name="20% - Accent2 2 6 9 2" xfId="39718" xr:uid="{00000000-0005-0000-0000-000051170000}"/>
    <cellStyle name="20% - Accent2 2 7" xfId="753" xr:uid="{00000000-0005-0000-0000-000052170000}"/>
    <cellStyle name="20% - Accent2 2 7 2" xfId="6081" xr:uid="{00000000-0005-0000-0000-000053170000}"/>
    <cellStyle name="20% - Accent2 2 7 2 2" xfId="32062" xr:uid="{00000000-0005-0000-0000-000054170000}"/>
    <cellStyle name="20% - Accent2 2 7 3" xfId="13856" xr:uid="{00000000-0005-0000-0000-000055170000}"/>
    <cellStyle name="20% - Accent2 2 7 3 2" xfId="39850" xr:uid="{00000000-0005-0000-0000-000056170000}"/>
    <cellStyle name="20% - Accent2 2 7 4" xfId="21606" xr:uid="{00000000-0005-0000-0000-000057170000}"/>
    <cellStyle name="20% - Accent2 2 7 4 2" xfId="47595" xr:uid="{00000000-0005-0000-0000-000058170000}"/>
    <cellStyle name="20% - Accent2 2 7 5" xfId="26760" xr:uid="{00000000-0005-0000-0000-000059170000}"/>
    <cellStyle name="20% - Accent2 2 8" xfId="884" xr:uid="{00000000-0005-0000-0000-00005A170000}"/>
    <cellStyle name="20% - Accent2 2 8 2" xfId="6197" xr:uid="{00000000-0005-0000-0000-00005B170000}"/>
    <cellStyle name="20% - Accent2 2 8 2 2" xfId="32183" xr:uid="{00000000-0005-0000-0000-00005C170000}"/>
    <cellStyle name="20% - Accent2 2 8 3" xfId="13977" xr:uid="{00000000-0005-0000-0000-00005D170000}"/>
    <cellStyle name="20% - Accent2 2 8 3 2" xfId="39971" xr:uid="{00000000-0005-0000-0000-00005E170000}"/>
    <cellStyle name="20% - Accent2 2 8 4" xfId="21728" xr:uid="{00000000-0005-0000-0000-00005F170000}"/>
    <cellStyle name="20% - Accent2 2 8 4 2" xfId="47717" xr:uid="{00000000-0005-0000-0000-000060170000}"/>
    <cellStyle name="20% - Accent2 2 8 5" xfId="26882" xr:uid="{00000000-0005-0000-0000-000061170000}"/>
    <cellStyle name="20% - Accent2 2 9" xfId="3104" xr:uid="{00000000-0005-0000-0000-000062170000}"/>
    <cellStyle name="20% - Accent2 2 9 2" xfId="8403" xr:uid="{00000000-0005-0000-0000-000063170000}"/>
    <cellStyle name="20% - Accent2 2 9 2 2" xfId="34399" xr:uid="{00000000-0005-0000-0000-000064170000}"/>
    <cellStyle name="20% - Accent2 2 9 3" xfId="16193" xr:uid="{00000000-0005-0000-0000-000065170000}"/>
    <cellStyle name="20% - Accent2 2 9 3 2" xfId="42187" xr:uid="{00000000-0005-0000-0000-000066170000}"/>
    <cellStyle name="20% - Accent2 2 9 4" xfId="23944" xr:uid="{00000000-0005-0000-0000-000067170000}"/>
    <cellStyle name="20% - Accent2 2 9 4 2" xfId="49933" xr:uid="{00000000-0005-0000-0000-000068170000}"/>
    <cellStyle name="20% - Accent2 2 9 5" xfId="29098" xr:uid="{00000000-0005-0000-0000-000069170000}"/>
    <cellStyle name="20% - Accent2 20" xfId="1125" xr:uid="{00000000-0005-0000-0000-00006A170000}"/>
    <cellStyle name="20% - Accent2 20 10" xfId="14217" xr:uid="{00000000-0005-0000-0000-00006B170000}"/>
    <cellStyle name="20% - Accent2 20 10 2" xfId="40211" xr:uid="{00000000-0005-0000-0000-00006C170000}"/>
    <cellStyle name="20% - Accent2 20 11" xfId="21968" xr:uid="{00000000-0005-0000-0000-00006D170000}"/>
    <cellStyle name="20% - Accent2 20 11 2" xfId="47957" xr:uid="{00000000-0005-0000-0000-00006E170000}"/>
    <cellStyle name="20% - Accent2 20 12" xfId="27122" xr:uid="{00000000-0005-0000-0000-00006F170000}"/>
    <cellStyle name="20% - Accent2 20 2" xfId="1403" xr:uid="{00000000-0005-0000-0000-000070170000}"/>
    <cellStyle name="20% - Accent2 20 2 10" xfId="22245" xr:uid="{00000000-0005-0000-0000-000071170000}"/>
    <cellStyle name="20% - Accent2 20 2 10 2" xfId="48234" xr:uid="{00000000-0005-0000-0000-000072170000}"/>
    <cellStyle name="20% - Accent2 20 2 11" xfId="27399" xr:uid="{00000000-0005-0000-0000-000073170000}"/>
    <cellStyle name="20% - Accent2 20 2 2" xfId="1961" xr:uid="{00000000-0005-0000-0000-000074170000}"/>
    <cellStyle name="20% - Accent2 20 2 2 2" xfId="4647" xr:uid="{00000000-0005-0000-0000-000075170000}"/>
    <cellStyle name="20% - Accent2 20 2 2 2 2" xfId="9944" xr:uid="{00000000-0005-0000-0000-000076170000}"/>
    <cellStyle name="20% - Accent2 20 2 2 2 2 2" xfId="35945" xr:uid="{00000000-0005-0000-0000-000077170000}"/>
    <cellStyle name="20% - Accent2 20 2 2 2 3" xfId="17739" xr:uid="{00000000-0005-0000-0000-000078170000}"/>
    <cellStyle name="20% - Accent2 20 2 2 2 3 2" xfId="43733" xr:uid="{00000000-0005-0000-0000-000079170000}"/>
    <cellStyle name="20% - Accent2 20 2 2 2 4" xfId="25490" xr:uid="{00000000-0005-0000-0000-00007A170000}"/>
    <cellStyle name="20% - Accent2 20 2 2 2 4 2" xfId="51479" xr:uid="{00000000-0005-0000-0000-00007B170000}"/>
    <cellStyle name="20% - Accent2 20 2 2 2 5" xfId="30644" xr:uid="{00000000-0005-0000-0000-00007C170000}"/>
    <cellStyle name="20% - Accent2 20 2 2 3" xfId="12586" xr:uid="{00000000-0005-0000-0000-00007D170000}"/>
    <cellStyle name="20% - Accent2 20 2 2 3 2" xfId="20381" xr:uid="{00000000-0005-0000-0000-00007E170000}"/>
    <cellStyle name="20% - Accent2 20 2 2 3 2 2" xfId="46375" xr:uid="{00000000-0005-0000-0000-00007F170000}"/>
    <cellStyle name="20% - Accent2 20 2 2 3 3" xfId="38587" xr:uid="{00000000-0005-0000-0000-000080170000}"/>
    <cellStyle name="20% - Accent2 20 2 2 4" xfId="7264" xr:uid="{00000000-0005-0000-0000-000081170000}"/>
    <cellStyle name="20% - Accent2 20 2 2 4 2" xfId="33256" xr:uid="{00000000-0005-0000-0000-000082170000}"/>
    <cellStyle name="20% - Accent2 20 2 2 5" xfId="15050" xr:uid="{00000000-0005-0000-0000-000083170000}"/>
    <cellStyle name="20% - Accent2 20 2 2 5 2" xfId="41044" xr:uid="{00000000-0005-0000-0000-000084170000}"/>
    <cellStyle name="20% - Accent2 20 2 2 6" xfId="22801" xr:uid="{00000000-0005-0000-0000-000085170000}"/>
    <cellStyle name="20% - Accent2 20 2 2 6 2" xfId="48790" xr:uid="{00000000-0005-0000-0000-000086170000}"/>
    <cellStyle name="20% - Accent2 20 2 2 7" xfId="27955" xr:uid="{00000000-0005-0000-0000-000087170000}"/>
    <cellStyle name="20% - Accent2 20 2 3" xfId="2517" xr:uid="{00000000-0005-0000-0000-000088170000}"/>
    <cellStyle name="20% - Accent2 20 2 3 2" xfId="5203" xr:uid="{00000000-0005-0000-0000-000089170000}"/>
    <cellStyle name="20% - Accent2 20 2 3 2 2" xfId="10500" xr:uid="{00000000-0005-0000-0000-00008A170000}"/>
    <cellStyle name="20% - Accent2 20 2 3 2 2 2" xfId="36501" xr:uid="{00000000-0005-0000-0000-00008B170000}"/>
    <cellStyle name="20% - Accent2 20 2 3 2 3" xfId="18295" xr:uid="{00000000-0005-0000-0000-00008C170000}"/>
    <cellStyle name="20% - Accent2 20 2 3 2 3 2" xfId="44289" xr:uid="{00000000-0005-0000-0000-00008D170000}"/>
    <cellStyle name="20% - Accent2 20 2 3 2 4" xfId="26046" xr:uid="{00000000-0005-0000-0000-00008E170000}"/>
    <cellStyle name="20% - Accent2 20 2 3 2 4 2" xfId="52035" xr:uid="{00000000-0005-0000-0000-00008F170000}"/>
    <cellStyle name="20% - Accent2 20 2 3 2 5" xfId="31200" xr:uid="{00000000-0005-0000-0000-000090170000}"/>
    <cellStyle name="20% - Accent2 20 2 3 3" xfId="13121" xr:uid="{00000000-0005-0000-0000-000091170000}"/>
    <cellStyle name="20% - Accent2 20 2 3 3 2" xfId="20916" xr:uid="{00000000-0005-0000-0000-000092170000}"/>
    <cellStyle name="20% - Accent2 20 2 3 3 2 2" xfId="46910" xr:uid="{00000000-0005-0000-0000-000093170000}"/>
    <cellStyle name="20% - Accent2 20 2 3 3 3" xfId="39122" xr:uid="{00000000-0005-0000-0000-000094170000}"/>
    <cellStyle name="20% - Accent2 20 2 3 4" xfId="7816" xr:uid="{00000000-0005-0000-0000-000095170000}"/>
    <cellStyle name="20% - Accent2 20 2 3 4 2" xfId="33812" xr:uid="{00000000-0005-0000-0000-000096170000}"/>
    <cellStyle name="20% - Accent2 20 2 3 5" xfId="15606" xr:uid="{00000000-0005-0000-0000-000097170000}"/>
    <cellStyle name="20% - Accent2 20 2 3 5 2" xfId="41600" xr:uid="{00000000-0005-0000-0000-000098170000}"/>
    <cellStyle name="20% - Accent2 20 2 3 6" xfId="23357" xr:uid="{00000000-0005-0000-0000-000099170000}"/>
    <cellStyle name="20% - Accent2 20 2 3 6 2" xfId="49346" xr:uid="{00000000-0005-0000-0000-00009A170000}"/>
    <cellStyle name="20% - Accent2 20 2 3 7" xfId="28511" xr:uid="{00000000-0005-0000-0000-00009B170000}"/>
    <cellStyle name="20% - Accent2 20 2 4" xfId="3073" xr:uid="{00000000-0005-0000-0000-00009C170000}"/>
    <cellStyle name="20% - Accent2 20 2 4 2" xfId="5759" xr:uid="{00000000-0005-0000-0000-00009D170000}"/>
    <cellStyle name="20% - Accent2 20 2 4 2 2" xfId="11056" xr:uid="{00000000-0005-0000-0000-00009E170000}"/>
    <cellStyle name="20% - Accent2 20 2 4 2 2 2" xfId="37057" xr:uid="{00000000-0005-0000-0000-00009F170000}"/>
    <cellStyle name="20% - Accent2 20 2 4 2 3" xfId="18851" xr:uid="{00000000-0005-0000-0000-0000A0170000}"/>
    <cellStyle name="20% - Accent2 20 2 4 2 3 2" xfId="44845" xr:uid="{00000000-0005-0000-0000-0000A1170000}"/>
    <cellStyle name="20% - Accent2 20 2 4 2 4" xfId="26602" xr:uid="{00000000-0005-0000-0000-0000A2170000}"/>
    <cellStyle name="20% - Accent2 20 2 4 2 4 2" xfId="52591" xr:uid="{00000000-0005-0000-0000-0000A3170000}"/>
    <cellStyle name="20% - Accent2 20 2 4 2 5" xfId="31756" xr:uid="{00000000-0005-0000-0000-0000A4170000}"/>
    <cellStyle name="20% - Accent2 20 2 4 3" xfId="13660" xr:uid="{00000000-0005-0000-0000-0000A5170000}"/>
    <cellStyle name="20% - Accent2 20 2 4 3 2" xfId="21455" xr:uid="{00000000-0005-0000-0000-0000A6170000}"/>
    <cellStyle name="20% - Accent2 20 2 4 3 2 2" xfId="47449" xr:uid="{00000000-0005-0000-0000-0000A7170000}"/>
    <cellStyle name="20% - Accent2 20 2 4 3 3" xfId="39661" xr:uid="{00000000-0005-0000-0000-0000A8170000}"/>
    <cellStyle name="20% - Accent2 20 2 4 4" xfId="8372" xr:uid="{00000000-0005-0000-0000-0000A9170000}"/>
    <cellStyle name="20% - Accent2 20 2 4 4 2" xfId="34368" xr:uid="{00000000-0005-0000-0000-0000AA170000}"/>
    <cellStyle name="20% - Accent2 20 2 4 5" xfId="16162" xr:uid="{00000000-0005-0000-0000-0000AB170000}"/>
    <cellStyle name="20% - Accent2 20 2 4 5 2" xfId="42156" xr:uid="{00000000-0005-0000-0000-0000AC170000}"/>
    <cellStyle name="20% - Accent2 20 2 4 6" xfId="23913" xr:uid="{00000000-0005-0000-0000-0000AD170000}"/>
    <cellStyle name="20% - Accent2 20 2 4 6 2" xfId="49902" xr:uid="{00000000-0005-0000-0000-0000AE170000}"/>
    <cellStyle name="20% - Accent2 20 2 4 7" xfId="29067" xr:uid="{00000000-0005-0000-0000-0000AF170000}"/>
    <cellStyle name="20% - Accent2 20 2 5" xfId="4091" xr:uid="{00000000-0005-0000-0000-0000B0170000}"/>
    <cellStyle name="20% - Accent2 20 2 5 2" xfId="9389" xr:uid="{00000000-0005-0000-0000-0000B1170000}"/>
    <cellStyle name="20% - Accent2 20 2 5 2 2" xfId="35389" xr:uid="{00000000-0005-0000-0000-0000B2170000}"/>
    <cellStyle name="20% - Accent2 20 2 5 3" xfId="17183" xr:uid="{00000000-0005-0000-0000-0000B3170000}"/>
    <cellStyle name="20% - Accent2 20 2 5 3 2" xfId="43177" xr:uid="{00000000-0005-0000-0000-0000B4170000}"/>
    <cellStyle name="20% - Accent2 20 2 5 4" xfId="24934" xr:uid="{00000000-0005-0000-0000-0000B5170000}"/>
    <cellStyle name="20% - Accent2 20 2 5 4 2" xfId="50923" xr:uid="{00000000-0005-0000-0000-0000B6170000}"/>
    <cellStyle name="20% - Accent2 20 2 5 5" xfId="30088" xr:uid="{00000000-0005-0000-0000-0000B7170000}"/>
    <cellStyle name="20% - Accent2 20 2 6" xfId="11561" xr:uid="{00000000-0005-0000-0000-0000B8170000}"/>
    <cellStyle name="20% - Accent2 20 2 6 2" xfId="19356" xr:uid="{00000000-0005-0000-0000-0000B9170000}"/>
    <cellStyle name="20% - Accent2 20 2 6 2 2" xfId="45350" xr:uid="{00000000-0005-0000-0000-0000BA170000}"/>
    <cellStyle name="20% - Accent2 20 2 6 3" xfId="37562" xr:uid="{00000000-0005-0000-0000-0000BB170000}"/>
    <cellStyle name="20% - Accent2 20 2 7" xfId="12067" xr:uid="{00000000-0005-0000-0000-0000BC170000}"/>
    <cellStyle name="20% - Accent2 20 2 7 2" xfId="19862" xr:uid="{00000000-0005-0000-0000-0000BD170000}"/>
    <cellStyle name="20% - Accent2 20 2 7 2 2" xfId="45856" xr:uid="{00000000-0005-0000-0000-0000BE170000}"/>
    <cellStyle name="20% - Accent2 20 2 7 3" xfId="38068" xr:uid="{00000000-0005-0000-0000-0000BF170000}"/>
    <cellStyle name="20% - Accent2 20 2 8" xfId="6713" xr:uid="{00000000-0005-0000-0000-0000C0170000}"/>
    <cellStyle name="20% - Accent2 20 2 8 2" xfId="32700" xr:uid="{00000000-0005-0000-0000-0000C1170000}"/>
    <cellStyle name="20% - Accent2 20 2 9" xfId="14494" xr:uid="{00000000-0005-0000-0000-0000C2170000}"/>
    <cellStyle name="20% - Accent2 20 2 9 2" xfId="40488" xr:uid="{00000000-0005-0000-0000-0000C3170000}"/>
    <cellStyle name="20% - Accent2 20 3" xfId="1684" xr:uid="{00000000-0005-0000-0000-0000C4170000}"/>
    <cellStyle name="20% - Accent2 20 3 2" xfId="4370" xr:uid="{00000000-0005-0000-0000-0000C5170000}"/>
    <cellStyle name="20% - Accent2 20 3 2 2" xfId="9667" xr:uid="{00000000-0005-0000-0000-0000C6170000}"/>
    <cellStyle name="20% - Accent2 20 3 2 2 2" xfId="35668" xr:uid="{00000000-0005-0000-0000-0000C7170000}"/>
    <cellStyle name="20% - Accent2 20 3 2 3" xfId="17462" xr:uid="{00000000-0005-0000-0000-0000C8170000}"/>
    <cellStyle name="20% - Accent2 20 3 2 3 2" xfId="43456" xr:uid="{00000000-0005-0000-0000-0000C9170000}"/>
    <cellStyle name="20% - Accent2 20 3 2 4" xfId="25213" xr:uid="{00000000-0005-0000-0000-0000CA170000}"/>
    <cellStyle name="20% - Accent2 20 3 2 4 2" xfId="51202" xr:uid="{00000000-0005-0000-0000-0000CB170000}"/>
    <cellStyle name="20% - Accent2 20 3 2 5" xfId="30367" xr:uid="{00000000-0005-0000-0000-0000CC170000}"/>
    <cellStyle name="20% - Accent2 20 3 3" xfId="12327" xr:uid="{00000000-0005-0000-0000-0000CD170000}"/>
    <cellStyle name="20% - Accent2 20 3 3 2" xfId="20122" xr:uid="{00000000-0005-0000-0000-0000CE170000}"/>
    <cellStyle name="20% - Accent2 20 3 3 2 2" xfId="46116" xr:uid="{00000000-0005-0000-0000-0000CF170000}"/>
    <cellStyle name="20% - Accent2 20 3 3 3" xfId="38328" xr:uid="{00000000-0005-0000-0000-0000D0170000}"/>
    <cellStyle name="20% - Accent2 20 3 4" xfId="6989" xr:uid="{00000000-0005-0000-0000-0000D1170000}"/>
    <cellStyle name="20% - Accent2 20 3 4 2" xfId="32979" xr:uid="{00000000-0005-0000-0000-0000D2170000}"/>
    <cellStyle name="20% - Accent2 20 3 5" xfId="14773" xr:uid="{00000000-0005-0000-0000-0000D3170000}"/>
    <cellStyle name="20% - Accent2 20 3 5 2" xfId="40767" xr:uid="{00000000-0005-0000-0000-0000D4170000}"/>
    <cellStyle name="20% - Accent2 20 3 6" xfId="22524" xr:uid="{00000000-0005-0000-0000-0000D5170000}"/>
    <cellStyle name="20% - Accent2 20 3 6 2" xfId="48513" xr:uid="{00000000-0005-0000-0000-0000D6170000}"/>
    <cellStyle name="20% - Accent2 20 3 7" xfId="27678" xr:uid="{00000000-0005-0000-0000-0000D7170000}"/>
    <cellStyle name="20% - Accent2 20 4" xfId="2240" xr:uid="{00000000-0005-0000-0000-0000D8170000}"/>
    <cellStyle name="20% - Accent2 20 4 2" xfId="4926" xr:uid="{00000000-0005-0000-0000-0000D9170000}"/>
    <cellStyle name="20% - Accent2 20 4 2 2" xfId="10223" xr:uid="{00000000-0005-0000-0000-0000DA170000}"/>
    <cellStyle name="20% - Accent2 20 4 2 2 2" xfId="36224" xr:uid="{00000000-0005-0000-0000-0000DB170000}"/>
    <cellStyle name="20% - Accent2 20 4 2 3" xfId="18018" xr:uid="{00000000-0005-0000-0000-0000DC170000}"/>
    <cellStyle name="20% - Accent2 20 4 2 3 2" xfId="44012" xr:uid="{00000000-0005-0000-0000-0000DD170000}"/>
    <cellStyle name="20% - Accent2 20 4 2 4" xfId="25769" xr:uid="{00000000-0005-0000-0000-0000DE170000}"/>
    <cellStyle name="20% - Accent2 20 4 2 4 2" xfId="51758" xr:uid="{00000000-0005-0000-0000-0000DF170000}"/>
    <cellStyle name="20% - Accent2 20 4 2 5" xfId="30923" xr:uid="{00000000-0005-0000-0000-0000E0170000}"/>
    <cellStyle name="20% - Accent2 20 4 3" xfId="12846" xr:uid="{00000000-0005-0000-0000-0000E1170000}"/>
    <cellStyle name="20% - Accent2 20 4 3 2" xfId="20641" xr:uid="{00000000-0005-0000-0000-0000E2170000}"/>
    <cellStyle name="20% - Accent2 20 4 3 2 2" xfId="46635" xr:uid="{00000000-0005-0000-0000-0000E3170000}"/>
    <cellStyle name="20% - Accent2 20 4 3 3" xfId="38847" xr:uid="{00000000-0005-0000-0000-0000E4170000}"/>
    <cellStyle name="20% - Accent2 20 4 4" xfId="7541" xr:uid="{00000000-0005-0000-0000-0000E5170000}"/>
    <cellStyle name="20% - Accent2 20 4 4 2" xfId="33535" xr:uid="{00000000-0005-0000-0000-0000E6170000}"/>
    <cellStyle name="20% - Accent2 20 4 5" xfId="15329" xr:uid="{00000000-0005-0000-0000-0000E7170000}"/>
    <cellStyle name="20% - Accent2 20 4 5 2" xfId="41323" xr:uid="{00000000-0005-0000-0000-0000E8170000}"/>
    <cellStyle name="20% - Accent2 20 4 6" xfId="23080" xr:uid="{00000000-0005-0000-0000-0000E9170000}"/>
    <cellStyle name="20% - Accent2 20 4 6 2" xfId="49069" xr:uid="{00000000-0005-0000-0000-0000EA170000}"/>
    <cellStyle name="20% - Accent2 20 4 7" xfId="28234" xr:uid="{00000000-0005-0000-0000-0000EB170000}"/>
    <cellStyle name="20% - Accent2 20 5" xfId="2796" xr:uid="{00000000-0005-0000-0000-0000EC170000}"/>
    <cellStyle name="20% - Accent2 20 5 2" xfId="5482" xr:uid="{00000000-0005-0000-0000-0000ED170000}"/>
    <cellStyle name="20% - Accent2 20 5 2 2" xfId="10779" xr:uid="{00000000-0005-0000-0000-0000EE170000}"/>
    <cellStyle name="20% - Accent2 20 5 2 2 2" xfId="36780" xr:uid="{00000000-0005-0000-0000-0000EF170000}"/>
    <cellStyle name="20% - Accent2 20 5 2 3" xfId="18574" xr:uid="{00000000-0005-0000-0000-0000F0170000}"/>
    <cellStyle name="20% - Accent2 20 5 2 3 2" xfId="44568" xr:uid="{00000000-0005-0000-0000-0000F1170000}"/>
    <cellStyle name="20% - Accent2 20 5 2 4" xfId="26325" xr:uid="{00000000-0005-0000-0000-0000F2170000}"/>
    <cellStyle name="20% - Accent2 20 5 2 4 2" xfId="52314" xr:uid="{00000000-0005-0000-0000-0000F3170000}"/>
    <cellStyle name="20% - Accent2 20 5 2 5" xfId="31479" xr:uid="{00000000-0005-0000-0000-0000F4170000}"/>
    <cellStyle name="20% - Accent2 20 5 3" xfId="13383" xr:uid="{00000000-0005-0000-0000-0000F5170000}"/>
    <cellStyle name="20% - Accent2 20 5 3 2" xfId="21178" xr:uid="{00000000-0005-0000-0000-0000F6170000}"/>
    <cellStyle name="20% - Accent2 20 5 3 2 2" xfId="47172" xr:uid="{00000000-0005-0000-0000-0000F7170000}"/>
    <cellStyle name="20% - Accent2 20 5 3 3" xfId="39384" xr:uid="{00000000-0005-0000-0000-0000F8170000}"/>
    <cellStyle name="20% - Accent2 20 5 4" xfId="8095" xr:uid="{00000000-0005-0000-0000-0000F9170000}"/>
    <cellStyle name="20% - Accent2 20 5 4 2" xfId="34091" xr:uid="{00000000-0005-0000-0000-0000FA170000}"/>
    <cellStyle name="20% - Accent2 20 5 5" xfId="15885" xr:uid="{00000000-0005-0000-0000-0000FB170000}"/>
    <cellStyle name="20% - Accent2 20 5 5 2" xfId="41879" xr:uid="{00000000-0005-0000-0000-0000FC170000}"/>
    <cellStyle name="20% - Accent2 20 5 6" xfId="23636" xr:uid="{00000000-0005-0000-0000-0000FD170000}"/>
    <cellStyle name="20% - Accent2 20 5 6 2" xfId="49625" xr:uid="{00000000-0005-0000-0000-0000FE170000}"/>
    <cellStyle name="20% - Accent2 20 5 7" xfId="28790" xr:uid="{00000000-0005-0000-0000-0000FF170000}"/>
    <cellStyle name="20% - Accent2 20 6" xfId="3814" xr:uid="{00000000-0005-0000-0000-000000180000}"/>
    <cellStyle name="20% - Accent2 20 6 2" xfId="9112" xr:uid="{00000000-0005-0000-0000-000001180000}"/>
    <cellStyle name="20% - Accent2 20 6 2 2" xfId="35112" xr:uid="{00000000-0005-0000-0000-000002180000}"/>
    <cellStyle name="20% - Accent2 20 6 3" xfId="16906" xr:uid="{00000000-0005-0000-0000-000003180000}"/>
    <cellStyle name="20% - Accent2 20 6 3 2" xfId="42900" xr:uid="{00000000-0005-0000-0000-000004180000}"/>
    <cellStyle name="20% - Accent2 20 6 4" xfId="24657" xr:uid="{00000000-0005-0000-0000-000005180000}"/>
    <cellStyle name="20% - Accent2 20 6 4 2" xfId="50646" xr:uid="{00000000-0005-0000-0000-000006180000}"/>
    <cellStyle name="20% - Accent2 20 6 5" xfId="29811" xr:uid="{00000000-0005-0000-0000-000007180000}"/>
    <cellStyle name="20% - Accent2 20 7" xfId="11306" xr:uid="{00000000-0005-0000-0000-000008180000}"/>
    <cellStyle name="20% - Accent2 20 7 2" xfId="19101" xr:uid="{00000000-0005-0000-0000-000009180000}"/>
    <cellStyle name="20% - Accent2 20 7 2 2" xfId="45095" xr:uid="{00000000-0005-0000-0000-00000A180000}"/>
    <cellStyle name="20% - Accent2 20 7 3" xfId="37307" xr:uid="{00000000-0005-0000-0000-00000B180000}"/>
    <cellStyle name="20% - Accent2 20 8" xfId="11806" xr:uid="{00000000-0005-0000-0000-00000C180000}"/>
    <cellStyle name="20% - Accent2 20 8 2" xfId="19601" xr:uid="{00000000-0005-0000-0000-00000D180000}"/>
    <cellStyle name="20% - Accent2 20 8 2 2" xfId="45595" xr:uid="{00000000-0005-0000-0000-00000E180000}"/>
    <cellStyle name="20% - Accent2 20 8 3" xfId="37807" xr:uid="{00000000-0005-0000-0000-00000F180000}"/>
    <cellStyle name="20% - Accent2 20 9" xfId="6436" xr:uid="{00000000-0005-0000-0000-000010180000}"/>
    <cellStyle name="20% - Accent2 20 9 2" xfId="32423" xr:uid="{00000000-0005-0000-0000-000011180000}"/>
    <cellStyle name="20% - Accent2 21" xfId="1135" xr:uid="{00000000-0005-0000-0000-000012180000}"/>
    <cellStyle name="20% - Accent2 21 10" xfId="14227" xr:uid="{00000000-0005-0000-0000-000013180000}"/>
    <cellStyle name="20% - Accent2 21 10 2" xfId="40221" xr:uid="{00000000-0005-0000-0000-000014180000}"/>
    <cellStyle name="20% - Accent2 21 11" xfId="21978" xr:uid="{00000000-0005-0000-0000-000015180000}"/>
    <cellStyle name="20% - Accent2 21 11 2" xfId="47967" xr:uid="{00000000-0005-0000-0000-000016180000}"/>
    <cellStyle name="20% - Accent2 21 12" xfId="27132" xr:uid="{00000000-0005-0000-0000-000017180000}"/>
    <cellStyle name="20% - Accent2 21 2" xfId="1413" xr:uid="{00000000-0005-0000-0000-000018180000}"/>
    <cellStyle name="20% - Accent2 21 2 10" xfId="22255" xr:uid="{00000000-0005-0000-0000-000019180000}"/>
    <cellStyle name="20% - Accent2 21 2 10 2" xfId="48244" xr:uid="{00000000-0005-0000-0000-00001A180000}"/>
    <cellStyle name="20% - Accent2 21 2 11" xfId="27409" xr:uid="{00000000-0005-0000-0000-00001B180000}"/>
    <cellStyle name="20% - Accent2 21 2 2" xfId="1971" xr:uid="{00000000-0005-0000-0000-00001C180000}"/>
    <cellStyle name="20% - Accent2 21 2 2 2" xfId="4657" xr:uid="{00000000-0005-0000-0000-00001D180000}"/>
    <cellStyle name="20% - Accent2 21 2 2 2 2" xfId="9954" xr:uid="{00000000-0005-0000-0000-00001E180000}"/>
    <cellStyle name="20% - Accent2 21 2 2 2 2 2" xfId="35955" xr:uid="{00000000-0005-0000-0000-00001F180000}"/>
    <cellStyle name="20% - Accent2 21 2 2 2 3" xfId="17749" xr:uid="{00000000-0005-0000-0000-000020180000}"/>
    <cellStyle name="20% - Accent2 21 2 2 2 3 2" xfId="43743" xr:uid="{00000000-0005-0000-0000-000021180000}"/>
    <cellStyle name="20% - Accent2 21 2 2 2 4" xfId="25500" xr:uid="{00000000-0005-0000-0000-000022180000}"/>
    <cellStyle name="20% - Accent2 21 2 2 2 4 2" xfId="51489" xr:uid="{00000000-0005-0000-0000-000023180000}"/>
    <cellStyle name="20% - Accent2 21 2 2 2 5" xfId="30654" xr:uid="{00000000-0005-0000-0000-000024180000}"/>
    <cellStyle name="20% - Accent2 21 2 2 3" xfId="12596" xr:uid="{00000000-0005-0000-0000-000025180000}"/>
    <cellStyle name="20% - Accent2 21 2 2 3 2" xfId="20391" xr:uid="{00000000-0005-0000-0000-000026180000}"/>
    <cellStyle name="20% - Accent2 21 2 2 3 2 2" xfId="46385" xr:uid="{00000000-0005-0000-0000-000027180000}"/>
    <cellStyle name="20% - Accent2 21 2 2 3 3" xfId="38597" xr:uid="{00000000-0005-0000-0000-000028180000}"/>
    <cellStyle name="20% - Accent2 21 2 2 4" xfId="7274" xr:uid="{00000000-0005-0000-0000-000029180000}"/>
    <cellStyle name="20% - Accent2 21 2 2 4 2" xfId="33266" xr:uid="{00000000-0005-0000-0000-00002A180000}"/>
    <cellStyle name="20% - Accent2 21 2 2 5" xfId="15060" xr:uid="{00000000-0005-0000-0000-00002B180000}"/>
    <cellStyle name="20% - Accent2 21 2 2 5 2" xfId="41054" xr:uid="{00000000-0005-0000-0000-00002C180000}"/>
    <cellStyle name="20% - Accent2 21 2 2 6" xfId="22811" xr:uid="{00000000-0005-0000-0000-00002D180000}"/>
    <cellStyle name="20% - Accent2 21 2 2 6 2" xfId="48800" xr:uid="{00000000-0005-0000-0000-00002E180000}"/>
    <cellStyle name="20% - Accent2 21 2 2 7" xfId="27965" xr:uid="{00000000-0005-0000-0000-00002F180000}"/>
    <cellStyle name="20% - Accent2 21 2 3" xfId="2527" xr:uid="{00000000-0005-0000-0000-000030180000}"/>
    <cellStyle name="20% - Accent2 21 2 3 2" xfId="5213" xr:uid="{00000000-0005-0000-0000-000031180000}"/>
    <cellStyle name="20% - Accent2 21 2 3 2 2" xfId="10510" xr:uid="{00000000-0005-0000-0000-000032180000}"/>
    <cellStyle name="20% - Accent2 21 2 3 2 2 2" xfId="36511" xr:uid="{00000000-0005-0000-0000-000033180000}"/>
    <cellStyle name="20% - Accent2 21 2 3 2 3" xfId="18305" xr:uid="{00000000-0005-0000-0000-000034180000}"/>
    <cellStyle name="20% - Accent2 21 2 3 2 3 2" xfId="44299" xr:uid="{00000000-0005-0000-0000-000035180000}"/>
    <cellStyle name="20% - Accent2 21 2 3 2 4" xfId="26056" xr:uid="{00000000-0005-0000-0000-000036180000}"/>
    <cellStyle name="20% - Accent2 21 2 3 2 4 2" xfId="52045" xr:uid="{00000000-0005-0000-0000-000037180000}"/>
    <cellStyle name="20% - Accent2 21 2 3 2 5" xfId="31210" xr:uid="{00000000-0005-0000-0000-000038180000}"/>
    <cellStyle name="20% - Accent2 21 2 3 3" xfId="13131" xr:uid="{00000000-0005-0000-0000-000039180000}"/>
    <cellStyle name="20% - Accent2 21 2 3 3 2" xfId="20926" xr:uid="{00000000-0005-0000-0000-00003A180000}"/>
    <cellStyle name="20% - Accent2 21 2 3 3 2 2" xfId="46920" xr:uid="{00000000-0005-0000-0000-00003B180000}"/>
    <cellStyle name="20% - Accent2 21 2 3 3 3" xfId="39132" xr:uid="{00000000-0005-0000-0000-00003C180000}"/>
    <cellStyle name="20% - Accent2 21 2 3 4" xfId="7826" xr:uid="{00000000-0005-0000-0000-00003D180000}"/>
    <cellStyle name="20% - Accent2 21 2 3 4 2" xfId="33822" xr:uid="{00000000-0005-0000-0000-00003E180000}"/>
    <cellStyle name="20% - Accent2 21 2 3 5" xfId="15616" xr:uid="{00000000-0005-0000-0000-00003F180000}"/>
    <cellStyle name="20% - Accent2 21 2 3 5 2" xfId="41610" xr:uid="{00000000-0005-0000-0000-000040180000}"/>
    <cellStyle name="20% - Accent2 21 2 3 6" xfId="23367" xr:uid="{00000000-0005-0000-0000-000041180000}"/>
    <cellStyle name="20% - Accent2 21 2 3 6 2" xfId="49356" xr:uid="{00000000-0005-0000-0000-000042180000}"/>
    <cellStyle name="20% - Accent2 21 2 3 7" xfId="28521" xr:uid="{00000000-0005-0000-0000-000043180000}"/>
    <cellStyle name="20% - Accent2 21 2 4" xfId="3083" xr:uid="{00000000-0005-0000-0000-000044180000}"/>
    <cellStyle name="20% - Accent2 21 2 4 2" xfId="5769" xr:uid="{00000000-0005-0000-0000-000045180000}"/>
    <cellStyle name="20% - Accent2 21 2 4 2 2" xfId="11066" xr:uid="{00000000-0005-0000-0000-000046180000}"/>
    <cellStyle name="20% - Accent2 21 2 4 2 2 2" xfId="37067" xr:uid="{00000000-0005-0000-0000-000047180000}"/>
    <cellStyle name="20% - Accent2 21 2 4 2 3" xfId="18861" xr:uid="{00000000-0005-0000-0000-000048180000}"/>
    <cellStyle name="20% - Accent2 21 2 4 2 3 2" xfId="44855" xr:uid="{00000000-0005-0000-0000-000049180000}"/>
    <cellStyle name="20% - Accent2 21 2 4 2 4" xfId="26612" xr:uid="{00000000-0005-0000-0000-00004A180000}"/>
    <cellStyle name="20% - Accent2 21 2 4 2 4 2" xfId="52601" xr:uid="{00000000-0005-0000-0000-00004B180000}"/>
    <cellStyle name="20% - Accent2 21 2 4 2 5" xfId="31766" xr:uid="{00000000-0005-0000-0000-00004C180000}"/>
    <cellStyle name="20% - Accent2 21 2 4 3" xfId="13670" xr:uid="{00000000-0005-0000-0000-00004D180000}"/>
    <cellStyle name="20% - Accent2 21 2 4 3 2" xfId="21465" xr:uid="{00000000-0005-0000-0000-00004E180000}"/>
    <cellStyle name="20% - Accent2 21 2 4 3 2 2" xfId="47459" xr:uid="{00000000-0005-0000-0000-00004F180000}"/>
    <cellStyle name="20% - Accent2 21 2 4 3 3" xfId="39671" xr:uid="{00000000-0005-0000-0000-000050180000}"/>
    <cellStyle name="20% - Accent2 21 2 4 4" xfId="8382" xr:uid="{00000000-0005-0000-0000-000051180000}"/>
    <cellStyle name="20% - Accent2 21 2 4 4 2" xfId="34378" xr:uid="{00000000-0005-0000-0000-000052180000}"/>
    <cellStyle name="20% - Accent2 21 2 4 5" xfId="16172" xr:uid="{00000000-0005-0000-0000-000053180000}"/>
    <cellStyle name="20% - Accent2 21 2 4 5 2" xfId="42166" xr:uid="{00000000-0005-0000-0000-000054180000}"/>
    <cellStyle name="20% - Accent2 21 2 4 6" xfId="23923" xr:uid="{00000000-0005-0000-0000-000055180000}"/>
    <cellStyle name="20% - Accent2 21 2 4 6 2" xfId="49912" xr:uid="{00000000-0005-0000-0000-000056180000}"/>
    <cellStyle name="20% - Accent2 21 2 4 7" xfId="29077" xr:uid="{00000000-0005-0000-0000-000057180000}"/>
    <cellStyle name="20% - Accent2 21 2 5" xfId="4101" xr:uid="{00000000-0005-0000-0000-000058180000}"/>
    <cellStyle name="20% - Accent2 21 2 5 2" xfId="9399" xr:uid="{00000000-0005-0000-0000-000059180000}"/>
    <cellStyle name="20% - Accent2 21 2 5 2 2" xfId="35399" xr:uid="{00000000-0005-0000-0000-00005A180000}"/>
    <cellStyle name="20% - Accent2 21 2 5 3" xfId="17193" xr:uid="{00000000-0005-0000-0000-00005B180000}"/>
    <cellStyle name="20% - Accent2 21 2 5 3 2" xfId="43187" xr:uid="{00000000-0005-0000-0000-00005C180000}"/>
    <cellStyle name="20% - Accent2 21 2 5 4" xfId="24944" xr:uid="{00000000-0005-0000-0000-00005D180000}"/>
    <cellStyle name="20% - Accent2 21 2 5 4 2" xfId="50933" xr:uid="{00000000-0005-0000-0000-00005E180000}"/>
    <cellStyle name="20% - Accent2 21 2 5 5" xfId="30098" xr:uid="{00000000-0005-0000-0000-00005F180000}"/>
    <cellStyle name="20% - Accent2 21 2 6" xfId="11571" xr:uid="{00000000-0005-0000-0000-000060180000}"/>
    <cellStyle name="20% - Accent2 21 2 6 2" xfId="19366" xr:uid="{00000000-0005-0000-0000-000061180000}"/>
    <cellStyle name="20% - Accent2 21 2 6 2 2" xfId="45360" xr:uid="{00000000-0005-0000-0000-000062180000}"/>
    <cellStyle name="20% - Accent2 21 2 6 3" xfId="37572" xr:uid="{00000000-0005-0000-0000-000063180000}"/>
    <cellStyle name="20% - Accent2 21 2 7" xfId="12077" xr:uid="{00000000-0005-0000-0000-000064180000}"/>
    <cellStyle name="20% - Accent2 21 2 7 2" xfId="19872" xr:uid="{00000000-0005-0000-0000-000065180000}"/>
    <cellStyle name="20% - Accent2 21 2 7 2 2" xfId="45866" xr:uid="{00000000-0005-0000-0000-000066180000}"/>
    <cellStyle name="20% - Accent2 21 2 7 3" xfId="38078" xr:uid="{00000000-0005-0000-0000-000067180000}"/>
    <cellStyle name="20% - Accent2 21 2 8" xfId="6723" xr:uid="{00000000-0005-0000-0000-000068180000}"/>
    <cellStyle name="20% - Accent2 21 2 8 2" xfId="32710" xr:uid="{00000000-0005-0000-0000-000069180000}"/>
    <cellStyle name="20% - Accent2 21 2 9" xfId="14504" xr:uid="{00000000-0005-0000-0000-00006A180000}"/>
    <cellStyle name="20% - Accent2 21 2 9 2" xfId="40498" xr:uid="{00000000-0005-0000-0000-00006B180000}"/>
    <cellStyle name="20% - Accent2 21 3" xfId="1694" xr:uid="{00000000-0005-0000-0000-00006C180000}"/>
    <cellStyle name="20% - Accent2 21 3 2" xfId="4380" xr:uid="{00000000-0005-0000-0000-00006D180000}"/>
    <cellStyle name="20% - Accent2 21 3 2 2" xfId="9677" xr:uid="{00000000-0005-0000-0000-00006E180000}"/>
    <cellStyle name="20% - Accent2 21 3 2 2 2" xfId="35678" xr:uid="{00000000-0005-0000-0000-00006F180000}"/>
    <cellStyle name="20% - Accent2 21 3 2 3" xfId="17472" xr:uid="{00000000-0005-0000-0000-000070180000}"/>
    <cellStyle name="20% - Accent2 21 3 2 3 2" xfId="43466" xr:uid="{00000000-0005-0000-0000-000071180000}"/>
    <cellStyle name="20% - Accent2 21 3 2 4" xfId="25223" xr:uid="{00000000-0005-0000-0000-000072180000}"/>
    <cellStyle name="20% - Accent2 21 3 2 4 2" xfId="51212" xr:uid="{00000000-0005-0000-0000-000073180000}"/>
    <cellStyle name="20% - Accent2 21 3 2 5" xfId="30377" xr:uid="{00000000-0005-0000-0000-000074180000}"/>
    <cellStyle name="20% - Accent2 21 3 3" xfId="12337" xr:uid="{00000000-0005-0000-0000-000075180000}"/>
    <cellStyle name="20% - Accent2 21 3 3 2" xfId="20132" xr:uid="{00000000-0005-0000-0000-000076180000}"/>
    <cellStyle name="20% - Accent2 21 3 3 2 2" xfId="46126" xr:uid="{00000000-0005-0000-0000-000077180000}"/>
    <cellStyle name="20% - Accent2 21 3 3 3" xfId="38338" xr:uid="{00000000-0005-0000-0000-000078180000}"/>
    <cellStyle name="20% - Accent2 21 3 4" xfId="6999" xr:uid="{00000000-0005-0000-0000-000079180000}"/>
    <cellStyle name="20% - Accent2 21 3 4 2" xfId="32989" xr:uid="{00000000-0005-0000-0000-00007A180000}"/>
    <cellStyle name="20% - Accent2 21 3 5" xfId="14783" xr:uid="{00000000-0005-0000-0000-00007B180000}"/>
    <cellStyle name="20% - Accent2 21 3 5 2" xfId="40777" xr:uid="{00000000-0005-0000-0000-00007C180000}"/>
    <cellStyle name="20% - Accent2 21 3 6" xfId="22534" xr:uid="{00000000-0005-0000-0000-00007D180000}"/>
    <cellStyle name="20% - Accent2 21 3 6 2" xfId="48523" xr:uid="{00000000-0005-0000-0000-00007E180000}"/>
    <cellStyle name="20% - Accent2 21 3 7" xfId="27688" xr:uid="{00000000-0005-0000-0000-00007F180000}"/>
    <cellStyle name="20% - Accent2 21 4" xfId="2250" xr:uid="{00000000-0005-0000-0000-000080180000}"/>
    <cellStyle name="20% - Accent2 21 4 2" xfId="4936" xr:uid="{00000000-0005-0000-0000-000081180000}"/>
    <cellStyle name="20% - Accent2 21 4 2 2" xfId="10233" xr:uid="{00000000-0005-0000-0000-000082180000}"/>
    <cellStyle name="20% - Accent2 21 4 2 2 2" xfId="36234" xr:uid="{00000000-0005-0000-0000-000083180000}"/>
    <cellStyle name="20% - Accent2 21 4 2 3" xfId="18028" xr:uid="{00000000-0005-0000-0000-000084180000}"/>
    <cellStyle name="20% - Accent2 21 4 2 3 2" xfId="44022" xr:uid="{00000000-0005-0000-0000-000085180000}"/>
    <cellStyle name="20% - Accent2 21 4 2 4" xfId="25779" xr:uid="{00000000-0005-0000-0000-000086180000}"/>
    <cellStyle name="20% - Accent2 21 4 2 4 2" xfId="51768" xr:uid="{00000000-0005-0000-0000-000087180000}"/>
    <cellStyle name="20% - Accent2 21 4 2 5" xfId="30933" xr:uid="{00000000-0005-0000-0000-000088180000}"/>
    <cellStyle name="20% - Accent2 21 4 3" xfId="12856" xr:uid="{00000000-0005-0000-0000-000089180000}"/>
    <cellStyle name="20% - Accent2 21 4 3 2" xfId="20651" xr:uid="{00000000-0005-0000-0000-00008A180000}"/>
    <cellStyle name="20% - Accent2 21 4 3 2 2" xfId="46645" xr:uid="{00000000-0005-0000-0000-00008B180000}"/>
    <cellStyle name="20% - Accent2 21 4 3 3" xfId="38857" xr:uid="{00000000-0005-0000-0000-00008C180000}"/>
    <cellStyle name="20% - Accent2 21 4 4" xfId="7551" xr:uid="{00000000-0005-0000-0000-00008D180000}"/>
    <cellStyle name="20% - Accent2 21 4 4 2" xfId="33545" xr:uid="{00000000-0005-0000-0000-00008E180000}"/>
    <cellStyle name="20% - Accent2 21 4 5" xfId="15339" xr:uid="{00000000-0005-0000-0000-00008F180000}"/>
    <cellStyle name="20% - Accent2 21 4 5 2" xfId="41333" xr:uid="{00000000-0005-0000-0000-000090180000}"/>
    <cellStyle name="20% - Accent2 21 4 6" xfId="23090" xr:uid="{00000000-0005-0000-0000-000091180000}"/>
    <cellStyle name="20% - Accent2 21 4 6 2" xfId="49079" xr:uid="{00000000-0005-0000-0000-000092180000}"/>
    <cellStyle name="20% - Accent2 21 4 7" xfId="28244" xr:uid="{00000000-0005-0000-0000-000093180000}"/>
    <cellStyle name="20% - Accent2 21 5" xfId="2806" xr:uid="{00000000-0005-0000-0000-000094180000}"/>
    <cellStyle name="20% - Accent2 21 5 2" xfId="5492" xr:uid="{00000000-0005-0000-0000-000095180000}"/>
    <cellStyle name="20% - Accent2 21 5 2 2" xfId="10789" xr:uid="{00000000-0005-0000-0000-000096180000}"/>
    <cellStyle name="20% - Accent2 21 5 2 2 2" xfId="36790" xr:uid="{00000000-0005-0000-0000-000097180000}"/>
    <cellStyle name="20% - Accent2 21 5 2 3" xfId="18584" xr:uid="{00000000-0005-0000-0000-000098180000}"/>
    <cellStyle name="20% - Accent2 21 5 2 3 2" xfId="44578" xr:uid="{00000000-0005-0000-0000-000099180000}"/>
    <cellStyle name="20% - Accent2 21 5 2 4" xfId="26335" xr:uid="{00000000-0005-0000-0000-00009A180000}"/>
    <cellStyle name="20% - Accent2 21 5 2 4 2" xfId="52324" xr:uid="{00000000-0005-0000-0000-00009B180000}"/>
    <cellStyle name="20% - Accent2 21 5 2 5" xfId="31489" xr:uid="{00000000-0005-0000-0000-00009C180000}"/>
    <cellStyle name="20% - Accent2 21 5 3" xfId="13393" xr:uid="{00000000-0005-0000-0000-00009D180000}"/>
    <cellStyle name="20% - Accent2 21 5 3 2" xfId="21188" xr:uid="{00000000-0005-0000-0000-00009E180000}"/>
    <cellStyle name="20% - Accent2 21 5 3 2 2" xfId="47182" xr:uid="{00000000-0005-0000-0000-00009F180000}"/>
    <cellStyle name="20% - Accent2 21 5 3 3" xfId="39394" xr:uid="{00000000-0005-0000-0000-0000A0180000}"/>
    <cellStyle name="20% - Accent2 21 5 4" xfId="8105" xr:uid="{00000000-0005-0000-0000-0000A1180000}"/>
    <cellStyle name="20% - Accent2 21 5 4 2" xfId="34101" xr:uid="{00000000-0005-0000-0000-0000A2180000}"/>
    <cellStyle name="20% - Accent2 21 5 5" xfId="15895" xr:uid="{00000000-0005-0000-0000-0000A3180000}"/>
    <cellStyle name="20% - Accent2 21 5 5 2" xfId="41889" xr:uid="{00000000-0005-0000-0000-0000A4180000}"/>
    <cellStyle name="20% - Accent2 21 5 6" xfId="23646" xr:uid="{00000000-0005-0000-0000-0000A5180000}"/>
    <cellStyle name="20% - Accent2 21 5 6 2" xfId="49635" xr:uid="{00000000-0005-0000-0000-0000A6180000}"/>
    <cellStyle name="20% - Accent2 21 5 7" xfId="28800" xr:uid="{00000000-0005-0000-0000-0000A7180000}"/>
    <cellStyle name="20% - Accent2 21 6" xfId="3824" xr:uid="{00000000-0005-0000-0000-0000A8180000}"/>
    <cellStyle name="20% - Accent2 21 6 2" xfId="9122" xr:uid="{00000000-0005-0000-0000-0000A9180000}"/>
    <cellStyle name="20% - Accent2 21 6 2 2" xfId="35122" xr:uid="{00000000-0005-0000-0000-0000AA180000}"/>
    <cellStyle name="20% - Accent2 21 6 3" xfId="16916" xr:uid="{00000000-0005-0000-0000-0000AB180000}"/>
    <cellStyle name="20% - Accent2 21 6 3 2" xfId="42910" xr:uid="{00000000-0005-0000-0000-0000AC180000}"/>
    <cellStyle name="20% - Accent2 21 6 4" xfId="24667" xr:uid="{00000000-0005-0000-0000-0000AD180000}"/>
    <cellStyle name="20% - Accent2 21 6 4 2" xfId="50656" xr:uid="{00000000-0005-0000-0000-0000AE180000}"/>
    <cellStyle name="20% - Accent2 21 6 5" xfId="29821" xr:uid="{00000000-0005-0000-0000-0000AF180000}"/>
    <cellStyle name="20% - Accent2 21 7" xfId="11316" xr:uid="{00000000-0005-0000-0000-0000B0180000}"/>
    <cellStyle name="20% - Accent2 21 7 2" xfId="19111" xr:uid="{00000000-0005-0000-0000-0000B1180000}"/>
    <cellStyle name="20% - Accent2 21 7 2 2" xfId="45105" xr:uid="{00000000-0005-0000-0000-0000B2180000}"/>
    <cellStyle name="20% - Accent2 21 7 3" xfId="37317" xr:uid="{00000000-0005-0000-0000-0000B3180000}"/>
    <cellStyle name="20% - Accent2 21 8" xfId="11816" xr:uid="{00000000-0005-0000-0000-0000B4180000}"/>
    <cellStyle name="20% - Accent2 21 8 2" xfId="19611" xr:uid="{00000000-0005-0000-0000-0000B5180000}"/>
    <cellStyle name="20% - Accent2 21 8 2 2" xfId="45605" xr:uid="{00000000-0005-0000-0000-0000B6180000}"/>
    <cellStyle name="20% - Accent2 21 8 3" xfId="37817" xr:uid="{00000000-0005-0000-0000-0000B7180000}"/>
    <cellStyle name="20% - Accent2 21 9" xfId="6446" xr:uid="{00000000-0005-0000-0000-0000B8180000}"/>
    <cellStyle name="20% - Accent2 21 9 2" xfId="32433" xr:uid="{00000000-0005-0000-0000-0000B9180000}"/>
    <cellStyle name="20% - Accent2 22" xfId="1149" xr:uid="{00000000-0005-0000-0000-0000BA180000}"/>
    <cellStyle name="20% - Accent2 22 10" xfId="21991" xr:uid="{00000000-0005-0000-0000-0000BB180000}"/>
    <cellStyle name="20% - Accent2 22 10 2" xfId="47980" xr:uid="{00000000-0005-0000-0000-0000BC180000}"/>
    <cellStyle name="20% - Accent2 22 11" xfId="27145" xr:uid="{00000000-0005-0000-0000-0000BD180000}"/>
    <cellStyle name="20% - Accent2 22 2" xfId="1707" xr:uid="{00000000-0005-0000-0000-0000BE180000}"/>
    <cellStyle name="20% - Accent2 22 2 2" xfId="4393" xr:uid="{00000000-0005-0000-0000-0000BF180000}"/>
    <cellStyle name="20% - Accent2 22 2 2 2" xfId="9690" xr:uid="{00000000-0005-0000-0000-0000C0180000}"/>
    <cellStyle name="20% - Accent2 22 2 2 2 2" xfId="35691" xr:uid="{00000000-0005-0000-0000-0000C1180000}"/>
    <cellStyle name="20% - Accent2 22 2 2 3" xfId="17485" xr:uid="{00000000-0005-0000-0000-0000C2180000}"/>
    <cellStyle name="20% - Accent2 22 2 2 3 2" xfId="43479" xr:uid="{00000000-0005-0000-0000-0000C3180000}"/>
    <cellStyle name="20% - Accent2 22 2 2 4" xfId="25236" xr:uid="{00000000-0005-0000-0000-0000C4180000}"/>
    <cellStyle name="20% - Accent2 22 2 2 4 2" xfId="51225" xr:uid="{00000000-0005-0000-0000-0000C5180000}"/>
    <cellStyle name="20% - Accent2 22 2 2 5" xfId="30390" xr:uid="{00000000-0005-0000-0000-0000C6180000}"/>
    <cellStyle name="20% - Accent2 22 2 3" xfId="12350" xr:uid="{00000000-0005-0000-0000-0000C7180000}"/>
    <cellStyle name="20% - Accent2 22 2 3 2" xfId="20145" xr:uid="{00000000-0005-0000-0000-0000C8180000}"/>
    <cellStyle name="20% - Accent2 22 2 3 2 2" xfId="46139" xr:uid="{00000000-0005-0000-0000-0000C9180000}"/>
    <cellStyle name="20% - Accent2 22 2 3 3" xfId="38351" xr:uid="{00000000-0005-0000-0000-0000CA180000}"/>
    <cellStyle name="20% - Accent2 22 2 4" xfId="7012" xr:uid="{00000000-0005-0000-0000-0000CB180000}"/>
    <cellStyle name="20% - Accent2 22 2 4 2" xfId="33002" xr:uid="{00000000-0005-0000-0000-0000CC180000}"/>
    <cellStyle name="20% - Accent2 22 2 5" xfId="14796" xr:uid="{00000000-0005-0000-0000-0000CD180000}"/>
    <cellStyle name="20% - Accent2 22 2 5 2" xfId="40790" xr:uid="{00000000-0005-0000-0000-0000CE180000}"/>
    <cellStyle name="20% - Accent2 22 2 6" xfId="22547" xr:uid="{00000000-0005-0000-0000-0000CF180000}"/>
    <cellStyle name="20% - Accent2 22 2 6 2" xfId="48536" xr:uid="{00000000-0005-0000-0000-0000D0180000}"/>
    <cellStyle name="20% - Accent2 22 2 7" xfId="27701" xr:uid="{00000000-0005-0000-0000-0000D1180000}"/>
    <cellStyle name="20% - Accent2 22 3" xfId="2263" xr:uid="{00000000-0005-0000-0000-0000D2180000}"/>
    <cellStyle name="20% - Accent2 22 3 2" xfId="4949" xr:uid="{00000000-0005-0000-0000-0000D3180000}"/>
    <cellStyle name="20% - Accent2 22 3 2 2" xfId="10246" xr:uid="{00000000-0005-0000-0000-0000D4180000}"/>
    <cellStyle name="20% - Accent2 22 3 2 2 2" xfId="36247" xr:uid="{00000000-0005-0000-0000-0000D5180000}"/>
    <cellStyle name="20% - Accent2 22 3 2 3" xfId="18041" xr:uid="{00000000-0005-0000-0000-0000D6180000}"/>
    <cellStyle name="20% - Accent2 22 3 2 3 2" xfId="44035" xr:uid="{00000000-0005-0000-0000-0000D7180000}"/>
    <cellStyle name="20% - Accent2 22 3 2 4" xfId="25792" xr:uid="{00000000-0005-0000-0000-0000D8180000}"/>
    <cellStyle name="20% - Accent2 22 3 2 4 2" xfId="51781" xr:uid="{00000000-0005-0000-0000-0000D9180000}"/>
    <cellStyle name="20% - Accent2 22 3 2 5" xfId="30946" xr:uid="{00000000-0005-0000-0000-0000DA180000}"/>
    <cellStyle name="20% - Accent2 22 3 3" xfId="12869" xr:uid="{00000000-0005-0000-0000-0000DB180000}"/>
    <cellStyle name="20% - Accent2 22 3 3 2" xfId="20664" xr:uid="{00000000-0005-0000-0000-0000DC180000}"/>
    <cellStyle name="20% - Accent2 22 3 3 2 2" xfId="46658" xr:uid="{00000000-0005-0000-0000-0000DD180000}"/>
    <cellStyle name="20% - Accent2 22 3 3 3" xfId="38870" xr:uid="{00000000-0005-0000-0000-0000DE180000}"/>
    <cellStyle name="20% - Accent2 22 3 4" xfId="7564" xr:uid="{00000000-0005-0000-0000-0000DF180000}"/>
    <cellStyle name="20% - Accent2 22 3 4 2" xfId="33558" xr:uid="{00000000-0005-0000-0000-0000E0180000}"/>
    <cellStyle name="20% - Accent2 22 3 5" xfId="15352" xr:uid="{00000000-0005-0000-0000-0000E1180000}"/>
    <cellStyle name="20% - Accent2 22 3 5 2" xfId="41346" xr:uid="{00000000-0005-0000-0000-0000E2180000}"/>
    <cellStyle name="20% - Accent2 22 3 6" xfId="23103" xr:uid="{00000000-0005-0000-0000-0000E3180000}"/>
    <cellStyle name="20% - Accent2 22 3 6 2" xfId="49092" xr:uid="{00000000-0005-0000-0000-0000E4180000}"/>
    <cellStyle name="20% - Accent2 22 3 7" xfId="28257" xr:uid="{00000000-0005-0000-0000-0000E5180000}"/>
    <cellStyle name="20% - Accent2 22 4" xfId="2819" xr:uid="{00000000-0005-0000-0000-0000E6180000}"/>
    <cellStyle name="20% - Accent2 22 4 2" xfId="5505" xr:uid="{00000000-0005-0000-0000-0000E7180000}"/>
    <cellStyle name="20% - Accent2 22 4 2 2" xfId="10802" xr:uid="{00000000-0005-0000-0000-0000E8180000}"/>
    <cellStyle name="20% - Accent2 22 4 2 2 2" xfId="36803" xr:uid="{00000000-0005-0000-0000-0000E9180000}"/>
    <cellStyle name="20% - Accent2 22 4 2 3" xfId="18597" xr:uid="{00000000-0005-0000-0000-0000EA180000}"/>
    <cellStyle name="20% - Accent2 22 4 2 3 2" xfId="44591" xr:uid="{00000000-0005-0000-0000-0000EB180000}"/>
    <cellStyle name="20% - Accent2 22 4 2 4" xfId="26348" xr:uid="{00000000-0005-0000-0000-0000EC180000}"/>
    <cellStyle name="20% - Accent2 22 4 2 4 2" xfId="52337" xr:uid="{00000000-0005-0000-0000-0000ED180000}"/>
    <cellStyle name="20% - Accent2 22 4 2 5" xfId="31502" xr:uid="{00000000-0005-0000-0000-0000EE180000}"/>
    <cellStyle name="20% - Accent2 22 4 3" xfId="13406" xr:uid="{00000000-0005-0000-0000-0000EF180000}"/>
    <cellStyle name="20% - Accent2 22 4 3 2" xfId="21201" xr:uid="{00000000-0005-0000-0000-0000F0180000}"/>
    <cellStyle name="20% - Accent2 22 4 3 2 2" xfId="47195" xr:uid="{00000000-0005-0000-0000-0000F1180000}"/>
    <cellStyle name="20% - Accent2 22 4 3 3" xfId="39407" xr:uid="{00000000-0005-0000-0000-0000F2180000}"/>
    <cellStyle name="20% - Accent2 22 4 4" xfId="8118" xr:uid="{00000000-0005-0000-0000-0000F3180000}"/>
    <cellStyle name="20% - Accent2 22 4 4 2" xfId="34114" xr:uid="{00000000-0005-0000-0000-0000F4180000}"/>
    <cellStyle name="20% - Accent2 22 4 5" xfId="15908" xr:uid="{00000000-0005-0000-0000-0000F5180000}"/>
    <cellStyle name="20% - Accent2 22 4 5 2" xfId="41902" xr:uid="{00000000-0005-0000-0000-0000F6180000}"/>
    <cellStyle name="20% - Accent2 22 4 6" xfId="23659" xr:uid="{00000000-0005-0000-0000-0000F7180000}"/>
    <cellStyle name="20% - Accent2 22 4 6 2" xfId="49648" xr:uid="{00000000-0005-0000-0000-0000F8180000}"/>
    <cellStyle name="20% - Accent2 22 4 7" xfId="28813" xr:uid="{00000000-0005-0000-0000-0000F9180000}"/>
    <cellStyle name="20% - Accent2 22 5" xfId="3837" xr:uid="{00000000-0005-0000-0000-0000FA180000}"/>
    <cellStyle name="20% - Accent2 22 5 2" xfId="9135" xr:uid="{00000000-0005-0000-0000-0000FB180000}"/>
    <cellStyle name="20% - Accent2 22 5 2 2" xfId="35135" xr:uid="{00000000-0005-0000-0000-0000FC180000}"/>
    <cellStyle name="20% - Accent2 22 5 3" xfId="16929" xr:uid="{00000000-0005-0000-0000-0000FD180000}"/>
    <cellStyle name="20% - Accent2 22 5 3 2" xfId="42923" xr:uid="{00000000-0005-0000-0000-0000FE180000}"/>
    <cellStyle name="20% - Accent2 22 5 4" xfId="24680" xr:uid="{00000000-0005-0000-0000-0000FF180000}"/>
    <cellStyle name="20% - Accent2 22 5 4 2" xfId="50669" xr:uid="{00000000-0005-0000-0000-000000190000}"/>
    <cellStyle name="20% - Accent2 22 5 5" xfId="29834" xr:uid="{00000000-0005-0000-0000-000001190000}"/>
    <cellStyle name="20% - Accent2 22 6" xfId="11329" xr:uid="{00000000-0005-0000-0000-000002190000}"/>
    <cellStyle name="20% - Accent2 22 6 2" xfId="19124" xr:uid="{00000000-0005-0000-0000-000003190000}"/>
    <cellStyle name="20% - Accent2 22 6 2 2" xfId="45118" xr:uid="{00000000-0005-0000-0000-000004190000}"/>
    <cellStyle name="20% - Accent2 22 6 3" xfId="37330" xr:uid="{00000000-0005-0000-0000-000005190000}"/>
    <cellStyle name="20% - Accent2 22 7" xfId="11829" xr:uid="{00000000-0005-0000-0000-000006190000}"/>
    <cellStyle name="20% - Accent2 22 7 2" xfId="19624" xr:uid="{00000000-0005-0000-0000-000007190000}"/>
    <cellStyle name="20% - Accent2 22 7 2 2" xfId="45618" xr:uid="{00000000-0005-0000-0000-000008190000}"/>
    <cellStyle name="20% - Accent2 22 7 3" xfId="37830" xr:uid="{00000000-0005-0000-0000-000009190000}"/>
    <cellStyle name="20% - Accent2 22 8" xfId="6459" xr:uid="{00000000-0005-0000-0000-00000A190000}"/>
    <cellStyle name="20% - Accent2 22 8 2" xfId="32446" xr:uid="{00000000-0005-0000-0000-00000B190000}"/>
    <cellStyle name="20% - Accent2 22 9" xfId="14240" xr:uid="{00000000-0005-0000-0000-00000C190000}"/>
    <cellStyle name="20% - Accent2 22 9 2" xfId="40234" xr:uid="{00000000-0005-0000-0000-00000D190000}"/>
    <cellStyle name="20% - Accent2 23" xfId="1430" xr:uid="{00000000-0005-0000-0000-00000E190000}"/>
    <cellStyle name="20% - Accent2 23 2" xfId="4116" xr:uid="{00000000-0005-0000-0000-00000F190000}"/>
    <cellStyle name="20% - Accent2 23 2 2" xfId="9414" xr:uid="{00000000-0005-0000-0000-000010190000}"/>
    <cellStyle name="20% - Accent2 23 2 2 2" xfId="35414" xr:uid="{00000000-0005-0000-0000-000011190000}"/>
    <cellStyle name="20% - Accent2 23 2 3" xfId="17208" xr:uid="{00000000-0005-0000-0000-000012190000}"/>
    <cellStyle name="20% - Accent2 23 2 3 2" xfId="43202" xr:uid="{00000000-0005-0000-0000-000013190000}"/>
    <cellStyle name="20% - Accent2 23 2 4" xfId="24959" xr:uid="{00000000-0005-0000-0000-000014190000}"/>
    <cellStyle name="20% - Accent2 23 2 4 2" xfId="50948" xr:uid="{00000000-0005-0000-0000-000015190000}"/>
    <cellStyle name="20% - Accent2 23 2 5" xfId="30113" xr:uid="{00000000-0005-0000-0000-000016190000}"/>
    <cellStyle name="20% - Accent2 23 3" xfId="12091" xr:uid="{00000000-0005-0000-0000-000017190000}"/>
    <cellStyle name="20% - Accent2 23 3 2" xfId="19886" xr:uid="{00000000-0005-0000-0000-000018190000}"/>
    <cellStyle name="20% - Accent2 23 3 2 2" xfId="45880" xr:uid="{00000000-0005-0000-0000-000019190000}"/>
    <cellStyle name="20% - Accent2 23 3 3" xfId="38092" xr:uid="{00000000-0005-0000-0000-00001A190000}"/>
    <cellStyle name="20% - Accent2 23 4" xfId="6736" xr:uid="{00000000-0005-0000-0000-00001B190000}"/>
    <cellStyle name="20% - Accent2 23 4 2" xfId="32725" xr:uid="{00000000-0005-0000-0000-00001C190000}"/>
    <cellStyle name="20% - Accent2 23 5" xfId="14519" xr:uid="{00000000-0005-0000-0000-00001D190000}"/>
    <cellStyle name="20% - Accent2 23 5 2" xfId="40513" xr:uid="{00000000-0005-0000-0000-00001E190000}"/>
    <cellStyle name="20% - Accent2 23 6" xfId="22270" xr:uid="{00000000-0005-0000-0000-00001F190000}"/>
    <cellStyle name="20% - Accent2 23 6 2" xfId="48259" xr:uid="{00000000-0005-0000-0000-000020190000}"/>
    <cellStyle name="20% - Accent2 23 7" xfId="27424" xr:uid="{00000000-0005-0000-0000-000021190000}"/>
    <cellStyle name="20% - Accent2 24" xfId="1986" xr:uid="{00000000-0005-0000-0000-000022190000}"/>
    <cellStyle name="20% - Accent2 24 2" xfId="4672" xr:uid="{00000000-0005-0000-0000-000023190000}"/>
    <cellStyle name="20% - Accent2 24 2 2" xfId="9969" xr:uid="{00000000-0005-0000-0000-000024190000}"/>
    <cellStyle name="20% - Accent2 24 2 2 2" xfId="35970" xr:uid="{00000000-0005-0000-0000-000025190000}"/>
    <cellStyle name="20% - Accent2 24 2 3" xfId="17764" xr:uid="{00000000-0005-0000-0000-000026190000}"/>
    <cellStyle name="20% - Accent2 24 2 3 2" xfId="43758" xr:uid="{00000000-0005-0000-0000-000027190000}"/>
    <cellStyle name="20% - Accent2 24 2 4" xfId="25515" xr:uid="{00000000-0005-0000-0000-000028190000}"/>
    <cellStyle name="20% - Accent2 24 2 4 2" xfId="51504" xr:uid="{00000000-0005-0000-0000-000029190000}"/>
    <cellStyle name="20% - Accent2 24 2 5" xfId="30669" xr:uid="{00000000-0005-0000-0000-00002A190000}"/>
    <cellStyle name="20% - Accent2 24 3" xfId="12608" xr:uid="{00000000-0005-0000-0000-00002B190000}"/>
    <cellStyle name="20% - Accent2 24 3 2" xfId="20403" xr:uid="{00000000-0005-0000-0000-00002C190000}"/>
    <cellStyle name="20% - Accent2 24 3 2 2" xfId="46397" xr:uid="{00000000-0005-0000-0000-00002D190000}"/>
    <cellStyle name="20% - Accent2 24 3 3" xfId="38609" xr:uid="{00000000-0005-0000-0000-00002E190000}"/>
    <cellStyle name="20% - Accent2 24 4" xfId="7288" xr:uid="{00000000-0005-0000-0000-00002F190000}"/>
    <cellStyle name="20% - Accent2 24 4 2" xfId="33281" xr:uid="{00000000-0005-0000-0000-000030190000}"/>
    <cellStyle name="20% - Accent2 24 5" xfId="15075" xr:uid="{00000000-0005-0000-0000-000031190000}"/>
    <cellStyle name="20% - Accent2 24 5 2" xfId="41069" xr:uid="{00000000-0005-0000-0000-000032190000}"/>
    <cellStyle name="20% - Accent2 24 6" xfId="22826" xr:uid="{00000000-0005-0000-0000-000033190000}"/>
    <cellStyle name="20% - Accent2 24 6 2" xfId="48815" xr:uid="{00000000-0005-0000-0000-000034190000}"/>
    <cellStyle name="20% - Accent2 24 7" xfId="27980" xr:uid="{00000000-0005-0000-0000-000035190000}"/>
    <cellStyle name="20% - Accent2 25" xfId="2542" xr:uid="{00000000-0005-0000-0000-000036190000}"/>
    <cellStyle name="20% - Accent2 25 2" xfId="5228" xr:uid="{00000000-0005-0000-0000-000037190000}"/>
    <cellStyle name="20% - Accent2 25 2 2" xfId="10525" xr:uid="{00000000-0005-0000-0000-000038190000}"/>
    <cellStyle name="20% - Accent2 25 2 2 2" xfId="36526" xr:uid="{00000000-0005-0000-0000-000039190000}"/>
    <cellStyle name="20% - Accent2 25 2 3" xfId="18320" xr:uid="{00000000-0005-0000-0000-00003A190000}"/>
    <cellStyle name="20% - Accent2 25 2 3 2" xfId="44314" xr:uid="{00000000-0005-0000-0000-00003B190000}"/>
    <cellStyle name="20% - Accent2 25 2 4" xfId="26071" xr:uid="{00000000-0005-0000-0000-00003C190000}"/>
    <cellStyle name="20% - Accent2 25 2 4 2" xfId="52060" xr:uid="{00000000-0005-0000-0000-00003D190000}"/>
    <cellStyle name="20% - Accent2 25 2 5" xfId="31225" xr:uid="{00000000-0005-0000-0000-00003E190000}"/>
    <cellStyle name="20% - Accent2 25 3" xfId="13144" xr:uid="{00000000-0005-0000-0000-00003F190000}"/>
    <cellStyle name="20% - Accent2 25 3 2" xfId="20939" xr:uid="{00000000-0005-0000-0000-000040190000}"/>
    <cellStyle name="20% - Accent2 25 3 2 2" xfId="46933" xr:uid="{00000000-0005-0000-0000-000041190000}"/>
    <cellStyle name="20% - Accent2 25 3 3" xfId="39145" xr:uid="{00000000-0005-0000-0000-000042190000}"/>
    <cellStyle name="20% - Accent2 25 4" xfId="7841" xr:uid="{00000000-0005-0000-0000-000043190000}"/>
    <cellStyle name="20% - Accent2 25 4 2" xfId="33837" xr:uid="{00000000-0005-0000-0000-000044190000}"/>
    <cellStyle name="20% - Accent2 25 5" xfId="15631" xr:uid="{00000000-0005-0000-0000-000045190000}"/>
    <cellStyle name="20% - Accent2 25 5 2" xfId="41625" xr:uid="{00000000-0005-0000-0000-000046190000}"/>
    <cellStyle name="20% - Accent2 25 6" xfId="23382" xr:uid="{00000000-0005-0000-0000-000047190000}"/>
    <cellStyle name="20% - Accent2 25 6 2" xfId="49371" xr:uid="{00000000-0005-0000-0000-000048190000}"/>
    <cellStyle name="20% - Accent2 25 7" xfId="28536" xr:uid="{00000000-0005-0000-0000-000049190000}"/>
    <cellStyle name="20% - Accent2 26" xfId="869" xr:uid="{00000000-0005-0000-0000-00004A190000}"/>
    <cellStyle name="20% - Accent2 26 2" xfId="6183" xr:uid="{00000000-0005-0000-0000-00004B190000}"/>
    <cellStyle name="20% - Accent2 26 2 2" xfId="32169" xr:uid="{00000000-0005-0000-0000-00004C190000}"/>
    <cellStyle name="20% - Accent2 26 3" xfId="13963" xr:uid="{00000000-0005-0000-0000-00004D190000}"/>
    <cellStyle name="20% - Accent2 26 3 2" xfId="39957" xr:uid="{00000000-0005-0000-0000-00004E190000}"/>
    <cellStyle name="20% - Accent2 26 4" xfId="21714" xr:uid="{00000000-0005-0000-0000-00004F190000}"/>
    <cellStyle name="20% - Accent2 26 4 2" xfId="47703" xr:uid="{00000000-0005-0000-0000-000050190000}"/>
    <cellStyle name="20% - Accent2 26 5" xfId="26868" xr:uid="{00000000-0005-0000-0000-000051190000}"/>
    <cellStyle name="20% - Accent2 27" xfId="3103" xr:uid="{00000000-0005-0000-0000-000052190000}"/>
    <cellStyle name="20% - Accent2 27 2" xfId="8402" xr:uid="{00000000-0005-0000-0000-000053190000}"/>
    <cellStyle name="20% - Accent2 27 2 2" xfId="34398" xr:uid="{00000000-0005-0000-0000-000054190000}"/>
    <cellStyle name="20% - Accent2 27 3" xfId="16192" xr:uid="{00000000-0005-0000-0000-000055190000}"/>
    <cellStyle name="20% - Accent2 27 3 2" xfId="42186" xr:uid="{00000000-0005-0000-0000-000056190000}"/>
    <cellStyle name="20% - Accent2 27 4" xfId="23943" xr:uid="{00000000-0005-0000-0000-000057190000}"/>
    <cellStyle name="20% - Accent2 27 4 2" xfId="49932" xr:uid="{00000000-0005-0000-0000-000058190000}"/>
    <cellStyle name="20% - Accent2 27 5" xfId="29097" xr:uid="{00000000-0005-0000-0000-000059190000}"/>
    <cellStyle name="20% - Accent2 28" xfId="3214" xr:uid="{00000000-0005-0000-0000-00005A190000}"/>
    <cellStyle name="20% - Accent2 28 2" xfId="8515" xr:uid="{00000000-0005-0000-0000-00005B190000}"/>
    <cellStyle name="20% - Accent2 28 2 2" xfId="34512" xr:uid="{00000000-0005-0000-0000-00005C190000}"/>
    <cellStyle name="20% - Accent2 28 3" xfId="16306" xr:uid="{00000000-0005-0000-0000-00005D190000}"/>
    <cellStyle name="20% - Accent2 28 3 2" xfId="42300" xr:uid="{00000000-0005-0000-0000-00005E190000}"/>
    <cellStyle name="20% - Accent2 28 4" xfId="24057" xr:uid="{00000000-0005-0000-0000-00005F190000}"/>
    <cellStyle name="20% - Accent2 28 4 2" xfId="50046" xr:uid="{00000000-0005-0000-0000-000060190000}"/>
    <cellStyle name="20% - Accent2 28 5" xfId="29211" xr:uid="{00000000-0005-0000-0000-000061190000}"/>
    <cellStyle name="20% - Accent2 29" xfId="3328" xr:uid="{00000000-0005-0000-0000-000062190000}"/>
    <cellStyle name="20% - Accent2 29 2" xfId="8628" xr:uid="{00000000-0005-0000-0000-000063190000}"/>
    <cellStyle name="20% - Accent2 29 2 2" xfId="34626" xr:uid="{00000000-0005-0000-0000-000064190000}"/>
    <cellStyle name="20% - Accent2 29 3" xfId="16420" xr:uid="{00000000-0005-0000-0000-000065190000}"/>
    <cellStyle name="20% - Accent2 29 3 2" xfId="42414" xr:uid="{00000000-0005-0000-0000-000066190000}"/>
    <cellStyle name="20% - Accent2 29 4" xfId="24171" xr:uid="{00000000-0005-0000-0000-000067190000}"/>
    <cellStyle name="20% - Accent2 29 4 2" xfId="50160" xr:uid="{00000000-0005-0000-0000-000068190000}"/>
    <cellStyle name="20% - Accent2 29 5" xfId="29325" xr:uid="{00000000-0005-0000-0000-000069190000}"/>
    <cellStyle name="20% - Accent2 3" xfId="752" xr:uid="{00000000-0005-0000-0000-00006A190000}"/>
    <cellStyle name="20% - Accent2 3 10" xfId="13855" xr:uid="{00000000-0005-0000-0000-00006B190000}"/>
    <cellStyle name="20% - Accent2 3 10 2" xfId="39849" xr:uid="{00000000-0005-0000-0000-00006C190000}"/>
    <cellStyle name="20% - Accent2 3 11" xfId="21605" xr:uid="{00000000-0005-0000-0000-00006D190000}"/>
    <cellStyle name="20% - Accent2 3 11 2" xfId="47594" xr:uid="{00000000-0005-0000-0000-00006E190000}"/>
    <cellStyle name="20% - Accent2 3 12" xfId="26759" xr:uid="{00000000-0005-0000-0000-00006F190000}"/>
    <cellStyle name="20% - Accent2 3 2" xfId="1176" xr:uid="{00000000-0005-0000-0000-000070190000}"/>
    <cellStyle name="20% - Accent2 3 2 10" xfId="22018" xr:uid="{00000000-0005-0000-0000-000071190000}"/>
    <cellStyle name="20% - Accent2 3 2 10 2" xfId="48007" xr:uid="{00000000-0005-0000-0000-000072190000}"/>
    <cellStyle name="20% - Accent2 3 2 11" xfId="27172" xr:uid="{00000000-0005-0000-0000-000073190000}"/>
    <cellStyle name="20% - Accent2 3 2 2" xfId="1734" xr:uid="{00000000-0005-0000-0000-000074190000}"/>
    <cellStyle name="20% - Accent2 3 2 2 2" xfId="4420" xr:uid="{00000000-0005-0000-0000-000075190000}"/>
    <cellStyle name="20% - Accent2 3 2 2 2 2" xfId="9717" xr:uid="{00000000-0005-0000-0000-000076190000}"/>
    <cellStyle name="20% - Accent2 3 2 2 2 2 2" xfId="35718" xr:uid="{00000000-0005-0000-0000-000077190000}"/>
    <cellStyle name="20% - Accent2 3 2 2 2 3" xfId="17512" xr:uid="{00000000-0005-0000-0000-000078190000}"/>
    <cellStyle name="20% - Accent2 3 2 2 2 3 2" xfId="43506" xr:uid="{00000000-0005-0000-0000-000079190000}"/>
    <cellStyle name="20% - Accent2 3 2 2 2 4" xfId="25263" xr:uid="{00000000-0005-0000-0000-00007A190000}"/>
    <cellStyle name="20% - Accent2 3 2 2 2 4 2" xfId="51252" xr:uid="{00000000-0005-0000-0000-00007B190000}"/>
    <cellStyle name="20% - Accent2 3 2 2 2 5" xfId="30417" xr:uid="{00000000-0005-0000-0000-00007C190000}"/>
    <cellStyle name="20% - Accent2 3 2 2 3" xfId="12362" xr:uid="{00000000-0005-0000-0000-00007D190000}"/>
    <cellStyle name="20% - Accent2 3 2 2 3 2" xfId="20157" xr:uid="{00000000-0005-0000-0000-00007E190000}"/>
    <cellStyle name="20% - Accent2 3 2 2 3 2 2" xfId="46151" xr:uid="{00000000-0005-0000-0000-00007F190000}"/>
    <cellStyle name="20% - Accent2 3 2 2 3 3" xfId="38363" xr:uid="{00000000-0005-0000-0000-000080190000}"/>
    <cellStyle name="20% - Accent2 3 2 2 4" xfId="7039" xr:uid="{00000000-0005-0000-0000-000081190000}"/>
    <cellStyle name="20% - Accent2 3 2 2 4 2" xfId="33029" xr:uid="{00000000-0005-0000-0000-000082190000}"/>
    <cellStyle name="20% - Accent2 3 2 2 5" xfId="14823" xr:uid="{00000000-0005-0000-0000-000083190000}"/>
    <cellStyle name="20% - Accent2 3 2 2 5 2" xfId="40817" xr:uid="{00000000-0005-0000-0000-000084190000}"/>
    <cellStyle name="20% - Accent2 3 2 2 6" xfId="22574" xr:uid="{00000000-0005-0000-0000-000085190000}"/>
    <cellStyle name="20% - Accent2 3 2 2 6 2" xfId="48563" xr:uid="{00000000-0005-0000-0000-000086190000}"/>
    <cellStyle name="20% - Accent2 3 2 2 7" xfId="27728" xr:uid="{00000000-0005-0000-0000-000087190000}"/>
    <cellStyle name="20% - Accent2 3 2 3" xfId="2290" xr:uid="{00000000-0005-0000-0000-000088190000}"/>
    <cellStyle name="20% - Accent2 3 2 3 2" xfId="4976" xr:uid="{00000000-0005-0000-0000-000089190000}"/>
    <cellStyle name="20% - Accent2 3 2 3 2 2" xfId="10273" xr:uid="{00000000-0005-0000-0000-00008A190000}"/>
    <cellStyle name="20% - Accent2 3 2 3 2 2 2" xfId="36274" xr:uid="{00000000-0005-0000-0000-00008B190000}"/>
    <cellStyle name="20% - Accent2 3 2 3 2 3" xfId="18068" xr:uid="{00000000-0005-0000-0000-00008C190000}"/>
    <cellStyle name="20% - Accent2 3 2 3 2 3 2" xfId="44062" xr:uid="{00000000-0005-0000-0000-00008D190000}"/>
    <cellStyle name="20% - Accent2 3 2 3 2 4" xfId="25819" xr:uid="{00000000-0005-0000-0000-00008E190000}"/>
    <cellStyle name="20% - Accent2 3 2 3 2 4 2" xfId="51808" xr:uid="{00000000-0005-0000-0000-00008F190000}"/>
    <cellStyle name="20% - Accent2 3 2 3 2 5" xfId="30973" xr:uid="{00000000-0005-0000-0000-000090190000}"/>
    <cellStyle name="20% - Accent2 3 2 3 3" xfId="12896" xr:uid="{00000000-0005-0000-0000-000091190000}"/>
    <cellStyle name="20% - Accent2 3 2 3 3 2" xfId="20691" xr:uid="{00000000-0005-0000-0000-000092190000}"/>
    <cellStyle name="20% - Accent2 3 2 3 3 2 2" xfId="46685" xr:uid="{00000000-0005-0000-0000-000093190000}"/>
    <cellStyle name="20% - Accent2 3 2 3 3 3" xfId="38897" xr:uid="{00000000-0005-0000-0000-000094190000}"/>
    <cellStyle name="20% - Accent2 3 2 3 4" xfId="7591" xr:uid="{00000000-0005-0000-0000-000095190000}"/>
    <cellStyle name="20% - Accent2 3 2 3 4 2" xfId="33585" xr:uid="{00000000-0005-0000-0000-000096190000}"/>
    <cellStyle name="20% - Accent2 3 2 3 5" xfId="15379" xr:uid="{00000000-0005-0000-0000-000097190000}"/>
    <cellStyle name="20% - Accent2 3 2 3 5 2" xfId="41373" xr:uid="{00000000-0005-0000-0000-000098190000}"/>
    <cellStyle name="20% - Accent2 3 2 3 6" xfId="23130" xr:uid="{00000000-0005-0000-0000-000099190000}"/>
    <cellStyle name="20% - Accent2 3 2 3 6 2" xfId="49119" xr:uid="{00000000-0005-0000-0000-00009A190000}"/>
    <cellStyle name="20% - Accent2 3 2 3 7" xfId="28284" xr:uid="{00000000-0005-0000-0000-00009B190000}"/>
    <cellStyle name="20% - Accent2 3 2 4" xfId="2846" xr:uid="{00000000-0005-0000-0000-00009C190000}"/>
    <cellStyle name="20% - Accent2 3 2 4 2" xfId="5532" xr:uid="{00000000-0005-0000-0000-00009D190000}"/>
    <cellStyle name="20% - Accent2 3 2 4 2 2" xfId="10829" xr:uid="{00000000-0005-0000-0000-00009E190000}"/>
    <cellStyle name="20% - Accent2 3 2 4 2 2 2" xfId="36830" xr:uid="{00000000-0005-0000-0000-00009F190000}"/>
    <cellStyle name="20% - Accent2 3 2 4 2 3" xfId="18624" xr:uid="{00000000-0005-0000-0000-0000A0190000}"/>
    <cellStyle name="20% - Accent2 3 2 4 2 3 2" xfId="44618" xr:uid="{00000000-0005-0000-0000-0000A1190000}"/>
    <cellStyle name="20% - Accent2 3 2 4 2 4" xfId="26375" xr:uid="{00000000-0005-0000-0000-0000A2190000}"/>
    <cellStyle name="20% - Accent2 3 2 4 2 4 2" xfId="52364" xr:uid="{00000000-0005-0000-0000-0000A3190000}"/>
    <cellStyle name="20% - Accent2 3 2 4 2 5" xfId="31529" xr:uid="{00000000-0005-0000-0000-0000A4190000}"/>
    <cellStyle name="20% - Accent2 3 2 4 3" xfId="13433" xr:uid="{00000000-0005-0000-0000-0000A5190000}"/>
    <cellStyle name="20% - Accent2 3 2 4 3 2" xfId="21228" xr:uid="{00000000-0005-0000-0000-0000A6190000}"/>
    <cellStyle name="20% - Accent2 3 2 4 3 2 2" xfId="47222" xr:uid="{00000000-0005-0000-0000-0000A7190000}"/>
    <cellStyle name="20% - Accent2 3 2 4 3 3" xfId="39434" xr:uid="{00000000-0005-0000-0000-0000A8190000}"/>
    <cellStyle name="20% - Accent2 3 2 4 4" xfId="8145" xr:uid="{00000000-0005-0000-0000-0000A9190000}"/>
    <cellStyle name="20% - Accent2 3 2 4 4 2" xfId="34141" xr:uid="{00000000-0005-0000-0000-0000AA190000}"/>
    <cellStyle name="20% - Accent2 3 2 4 5" xfId="15935" xr:uid="{00000000-0005-0000-0000-0000AB190000}"/>
    <cellStyle name="20% - Accent2 3 2 4 5 2" xfId="41929" xr:uid="{00000000-0005-0000-0000-0000AC190000}"/>
    <cellStyle name="20% - Accent2 3 2 4 6" xfId="23686" xr:uid="{00000000-0005-0000-0000-0000AD190000}"/>
    <cellStyle name="20% - Accent2 3 2 4 6 2" xfId="49675" xr:uid="{00000000-0005-0000-0000-0000AE190000}"/>
    <cellStyle name="20% - Accent2 3 2 4 7" xfId="28840" xr:uid="{00000000-0005-0000-0000-0000AF190000}"/>
    <cellStyle name="20% - Accent2 3 2 5" xfId="3864" xr:uid="{00000000-0005-0000-0000-0000B0190000}"/>
    <cellStyle name="20% - Accent2 3 2 5 2" xfId="9162" xr:uid="{00000000-0005-0000-0000-0000B1190000}"/>
    <cellStyle name="20% - Accent2 3 2 5 2 2" xfId="35162" xr:uid="{00000000-0005-0000-0000-0000B2190000}"/>
    <cellStyle name="20% - Accent2 3 2 5 3" xfId="16956" xr:uid="{00000000-0005-0000-0000-0000B3190000}"/>
    <cellStyle name="20% - Accent2 3 2 5 3 2" xfId="42950" xr:uid="{00000000-0005-0000-0000-0000B4190000}"/>
    <cellStyle name="20% - Accent2 3 2 5 4" xfId="24707" xr:uid="{00000000-0005-0000-0000-0000B5190000}"/>
    <cellStyle name="20% - Accent2 3 2 5 4 2" xfId="50696" xr:uid="{00000000-0005-0000-0000-0000B6190000}"/>
    <cellStyle name="20% - Accent2 3 2 5 5" xfId="29861" xr:uid="{00000000-0005-0000-0000-0000B7190000}"/>
    <cellStyle name="20% - Accent2 3 2 6" xfId="11341" xr:uid="{00000000-0005-0000-0000-0000B8190000}"/>
    <cellStyle name="20% - Accent2 3 2 6 2" xfId="19136" xr:uid="{00000000-0005-0000-0000-0000B9190000}"/>
    <cellStyle name="20% - Accent2 3 2 6 2 2" xfId="45130" xr:uid="{00000000-0005-0000-0000-0000BA190000}"/>
    <cellStyle name="20% - Accent2 3 2 6 3" xfId="37342" xr:uid="{00000000-0005-0000-0000-0000BB190000}"/>
    <cellStyle name="20% - Accent2 3 2 7" xfId="11841" xr:uid="{00000000-0005-0000-0000-0000BC190000}"/>
    <cellStyle name="20% - Accent2 3 2 7 2" xfId="19636" xr:uid="{00000000-0005-0000-0000-0000BD190000}"/>
    <cellStyle name="20% - Accent2 3 2 7 2 2" xfId="45630" xr:uid="{00000000-0005-0000-0000-0000BE190000}"/>
    <cellStyle name="20% - Accent2 3 2 7 3" xfId="37842" xr:uid="{00000000-0005-0000-0000-0000BF190000}"/>
    <cellStyle name="20% - Accent2 3 2 8" xfId="6486" xr:uid="{00000000-0005-0000-0000-0000C0190000}"/>
    <cellStyle name="20% - Accent2 3 2 8 2" xfId="32473" xr:uid="{00000000-0005-0000-0000-0000C1190000}"/>
    <cellStyle name="20% - Accent2 3 2 9" xfId="14267" xr:uid="{00000000-0005-0000-0000-0000C2190000}"/>
    <cellStyle name="20% - Accent2 3 2 9 2" xfId="40261" xr:uid="{00000000-0005-0000-0000-0000C3190000}"/>
    <cellStyle name="20% - Accent2 3 3" xfId="1457" xr:uid="{00000000-0005-0000-0000-0000C4190000}"/>
    <cellStyle name="20% - Accent2 3 3 2" xfId="4143" xr:uid="{00000000-0005-0000-0000-0000C5190000}"/>
    <cellStyle name="20% - Accent2 3 3 2 2" xfId="9441" xr:uid="{00000000-0005-0000-0000-0000C6190000}"/>
    <cellStyle name="20% - Accent2 3 3 2 2 2" xfId="35441" xr:uid="{00000000-0005-0000-0000-0000C7190000}"/>
    <cellStyle name="20% - Accent2 3 3 2 3" xfId="17235" xr:uid="{00000000-0005-0000-0000-0000C8190000}"/>
    <cellStyle name="20% - Accent2 3 3 2 3 2" xfId="43229" xr:uid="{00000000-0005-0000-0000-0000C9190000}"/>
    <cellStyle name="20% - Accent2 3 3 2 4" xfId="24986" xr:uid="{00000000-0005-0000-0000-0000CA190000}"/>
    <cellStyle name="20% - Accent2 3 3 2 4 2" xfId="50975" xr:uid="{00000000-0005-0000-0000-0000CB190000}"/>
    <cellStyle name="20% - Accent2 3 3 2 5" xfId="30140" xr:uid="{00000000-0005-0000-0000-0000CC190000}"/>
    <cellStyle name="20% - Accent2 3 3 3" xfId="12103" xr:uid="{00000000-0005-0000-0000-0000CD190000}"/>
    <cellStyle name="20% - Accent2 3 3 3 2" xfId="19898" xr:uid="{00000000-0005-0000-0000-0000CE190000}"/>
    <cellStyle name="20% - Accent2 3 3 3 2 2" xfId="45892" xr:uid="{00000000-0005-0000-0000-0000CF190000}"/>
    <cellStyle name="20% - Accent2 3 3 3 3" xfId="38104" xr:uid="{00000000-0005-0000-0000-0000D0190000}"/>
    <cellStyle name="20% - Accent2 3 3 4" xfId="6763" xr:uid="{00000000-0005-0000-0000-0000D1190000}"/>
    <cellStyle name="20% - Accent2 3 3 4 2" xfId="32752" xr:uid="{00000000-0005-0000-0000-0000D2190000}"/>
    <cellStyle name="20% - Accent2 3 3 5" xfId="14546" xr:uid="{00000000-0005-0000-0000-0000D3190000}"/>
    <cellStyle name="20% - Accent2 3 3 5 2" xfId="40540" xr:uid="{00000000-0005-0000-0000-0000D4190000}"/>
    <cellStyle name="20% - Accent2 3 3 6" xfId="22297" xr:uid="{00000000-0005-0000-0000-0000D5190000}"/>
    <cellStyle name="20% - Accent2 3 3 6 2" xfId="48286" xr:uid="{00000000-0005-0000-0000-0000D6190000}"/>
    <cellStyle name="20% - Accent2 3 3 7" xfId="27451" xr:uid="{00000000-0005-0000-0000-0000D7190000}"/>
    <cellStyle name="20% - Accent2 3 4" xfId="2013" xr:uid="{00000000-0005-0000-0000-0000D8190000}"/>
    <cellStyle name="20% - Accent2 3 4 2" xfId="4699" xr:uid="{00000000-0005-0000-0000-0000D9190000}"/>
    <cellStyle name="20% - Accent2 3 4 2 2" xfId="9996" xr:uid="{00000000-0005-0000-0000-0000DA190000}"/>
    <cellStyle name="20% - Accent2 3 4 2 2 2" xfId="35997" xr:uid="{00000000-0005-0000-0000-0000DB190000}"/>
    <cellStyle name="20% - Accent2 3 4 2 3" xfId="17791" xr:uid="{00000000-0005-0000-0000-0000DC190000}"/>
    <cellStyle name="20% - Accent2 3 4 2 3 2" xfId="43785" xr:uid="{00000000-0005-0000-0000-0000DD190000}"/>
    <cellStyle name="20% - Accent2 3 4 2 4" xfId="25542" xr:uid="{00000000-0005-0000-0000-0000DE190000}"/>
    <cellStyle name="20% - Accent2 3 4 2 4 2" xfId="51531" xr:uid="{00000000-0005-0000-0000-0000DF190000}"/>
    <cellStyle name="20% - Accent2 3 4 2 5" xfId="30696" xr:uid="{00000000-0005-0000-0000-0000E0190000}"/>
    <cellStyle name="20% - Accent2 3 4 3" xfId="12622" xr:uid="{00000000-0005-0000-0000-0000E1190000}"/>
    <cellStyle name="20% - Accent2 3 4 3 2" xfId="20417" xr:uid="{00000000-0005-0000-0000-0000E2190000}"/>
    <cellStyle name="20% - Accent2 3 4 3 2 2" xfId="46411" xr:uid="{00000000-0005-0000-0000-0000E3190000}"/>
    <cellStyle name="20% - Accent2 3 4 3 3" xfId="38623" xr:uid="{00000000-0005-0000-0000-0000E4190000}"/>
    <cellStyle name="20% - Accent2 3 4 4" xfId="7315" xr:uid="{00000000-0005-0000-0000-0000E5190000}"/>
    <cellStyle name="20% - Accent2 3 4 4 2" xfId="33308" xr:uid="{00000000-0005-0000-0000-0000E6190000}"/>
    <cellStyle name="20% - Accent2 3 4 5" xfId="15102" xr:uid="{00000000-0005-0000-0000-0000E7190000}"/>
    <cellStyle name="20% - Accent2 3 4 5 2" xfId="41096" xr:uid="{00000000-0005-0000-0000-0000E8190000}"/>
    <cellStyle name="20% - Accent2 3 4 6" xfId="22853" xr:uid="{00000000-0005-0000-0000-0000E9190000}"/>
    <cellStyle name="20% - Accent2 3 4 6 2" xfId="48842" xr:uid="{00000000-0005-0000-0000-0000EA190000}"/>
    <cellStyle name="20% - Accent2 3 4 7" xfId="28007" xr:uid="{00000000-0005-0000-0000-0000EB190000}"/>
    <cellStyle name="20% - Accent2 3 5" xfId="2569" xr:uid="{00000000-0005-0000-0000-0000EC190000}"/>
    <cellStyle name="20% - Accent2 3 5 2" xfId="5255" xr:uid="{00000000-0005-0000-0000-0000ED190000}"/>
    <cellStyle name="20% - Accent2 3 5 2 2" xfId="10552" xr:uid="{00000000-0005-0000-0000-0000EE190000}"/>
    <cellStyle name="20% - Accent2 3 5 2 2 2" xfId="36553" xr:uid="{00000000-0005-0000-0000-0000EF190000}"/>
    <cellStyle name="20% - Accent2 3 5 2 3" xfId="18347" xr:uid="{00000000-0005-0000-0000-0000F0190000}"/>
    <cellStyle name="20% - Accent2 3 5 2 3 2" xfId="44341" xr:uid="{00000000-0005-0000-0000-0000F1190000}"/>
    <cellStyle name="20% - Accent2 3 5 2 4" xfId="26098" xr:uid="{00000000-0005-0000-0000-0000F2190000}"/>
    <cellStyle name="20% - Accent2 3 5 2 4 2" xfId="52087" xr:uid="{00000000-0005-0000-0000-0000F3190000}"/>
    <cellStyle name="20% - Accent2 3 5 2 5" xfId="31252" xr:uid="{00000000-0005-0000-0000-0000F4190000}"/>
    <cellStyle name="20% - Accent2 3 5 3" xfId="13158" xr:uid="{00000000-0005-0000-0000-0000F5190000}"/>
    <cellStyle name="20% - Accent2 3 5 3 2" xfId="20953" xr:uid="{00000000-0005-0000-0000-0000F6190000}"/>
    <cellStyle name="20% - Accent2 3 5 3 2 2" xfId="46947" xr:uid="{00000000-0005-0000-0000-0000F7190000}"/>
    <cellStyle name="20% - Accent2 3 5 3 3" xfId="39159" xr:uid="{00000000-0005-0000-0000-0000F8190000}"/>
    <cellStyle name="20% - Accent2 3 5 4" xfId="7868" xr:uid="{00000000-0005-0000-0000-0000F9190000}"/>
    <cellStyle name="20% - Accent2 3 5 4 2" xfId="33864" xr:uid="{00000000-0005-0000-0000-0000FA190000}"/>
    <cellStyle name="20% - Accent2 3 5 5" xfId="15658" xr:uid="{00000000-0005-0000-0000-0000FB190000}"/>
    <cellStyle name="20% - Accent2 3 5 5 2" xfId="41652" xr:uid="{00000000-0005-0000-0000-0000FC190000}"/>
    <cellStyle name="20% - Accent2 3 5 6" xfId="23409" xr:uid="{00000000-0005-0000-0000-0000FD190000}"/>
    <cellStyle name="20% - Accent2 3 5 6 2" xfId="49398" xr:uid="{00000000-0005-0000-0000-0000FE190000}"/>
    <cellStyle name="20% - Accent2 3 5 7" xfId="28563" xr:uid="{00000000-0005-0000-0000-0000FF190000}"/>
    <cellStyle name="20% - Accent2 3 6" xfId="897" xr:uid="{00000000-0005-0000-0000-0000001A0000}"/>
    <cellStyle name="20% - Accent2 3 6 2" xfId="6210" xr:uid="{00000000-0005-0000-0000-0000011A0000}"/>
    <cellStyle name="20% - Accent2 3 6 2 2" xfId="32196" xr:uid="{00000000-0005-0000-0000-0000021A0000}"/>
    <cellStyle name="20% - Accent2 3 6 3" xfId="13990" xr:uid="{00000000-0005-0000-0000-0000031A0000}"/>
    <cellStyle name="20% - Accent2 3 6 3 2" xfId="39984" xr:uid="{00000000-0005-0000-0000-0000041A0000}"/>
    <cellStyle name="20% - Accent2 3 6 4" xfId="21741" xr:uid="{00000000-0005-0000-0000-0000051A0000}"/>
    <cellStyle name="20% - Accent2 3 6 4 2" xfId="47730" xr:uid="{00000000-0005-0000-0000-0000061A0000}"/>
    <cellStyle name="20% - Accent2 3 6 5" xfId="26895" xr:uid="{00000000-0005-0000-0000-0000071A0000}"/>
    <cellStyle name="20% - Accent2 3 7" xfId="3587" xr:uid="{00000000-0005-0000-0000-0000081A0000}"/>
    <cellStyle name="20% - Accent2 3 7 2" xfId="8885" xr:uid="{00000000-0005-0000-0000-0000091A0000}"/>
    <cellStyle name="20% - Accent2 3 7 2 2" xfId="34885" xr:uid="{00000000-0005-0000-0000-00000A1A0000}"/>
    <cellStyle name="20% - Accent2 3 7 3" xfId="16679" xr:uid="{00000000-0005-0000-0000-00000B1A0000}"/>
    <cellStyle name="20% - Accent2 3 7 3 2" xfId="42673" xr:uid="{00000000-0005-0000-0000-00000C1A0000}"/>
    <cellStyle name="20% - Accent2 3 7 4" xfId="24430" xr:uid="{00000000-0005-0000-0000-00000D1A0000}"/>
    <cellStyle name="20% - Accent2 3 7 4 2" xfId="50419" xr:uid="{00000000-0005-0000-0000-00000E1A0000}"/>
    <cellStyle name="20% - Accent2 3 7 5" xfId="29584" xr:uid="{00000000-0005-0000-0000-00000F1A0000}"/>
    <cellStyle name="20% - Accent2 3 8" xfId="11584" xr:uid="{00000000-0005-0000-0000-0000101A0000}"/>
    <cellStyle name="20% - Accent2 3 8 2" xfId="19379" xr:uid="{00000000-0005-0000-0000-0000111A0000}"/>
    <cellStyle name="20% - Accent2 3 8 2 2" xfId="45373" xr:uid="{00000000-0005-0000-0000-0000121A0000}"/>
    <cellStyle name="20% - Accent2 3 8 3" xfId="37585" xr:uid="{00000000-0005-0000-0000-0000131A0000}"/>
    <cellStyle name="20% - Accent2 3 9" xfId="6080" xr:uid="{00000000-0005-0000-0000-0000141A0000}"/>
    <cellStyle name="20% - Accent2 3 9 2" xfId="32061" xr:uid="{00000000-0005-0000-0000-0000151A0000}"/>
    <cellStyle name="20% - Accent2 30" xfId="3442" xr:uid="{00000000-0005-0000-0000-0000161A0000}"/>
    <cellStyle name="20% - Accent2 30 2" xfId="8741" xr:uid="{00000000-0005-0000-0000-0000171A0000}"/>
    <cellStyle name="20% - Accent2 30 2 2" xfId="34740" xr:uid="{00000000-0005-0000-0000-0000181A0000}"/>
    <cellStyle name="20% - Accent2 30 3" xfId="16534" xr:uid="{00000000-0005-0000-0000-0000191A0000}"/>
    <cellStyle name="20% - Accent2 30 3 2" xfId="42528" xr:uid="{00000000-0005-0000-0000-00001A1A0000}"/>
    <cellStyle name="20% - Accent2 30 4" xfId="24285" xr:uid="{00000000-0005-0000-0000-00001B1A0000}"/>
    <cellStyle name="20% - Accent2 30 4 2" xfId="50274" xr:uid="{00000000-0005-0000-0000-00001C1A0000}"/>
    <cellStyle name="20% - Accent2 30 5" xfId="29439" xr:uid="{00000000-0005-0000-0000-00001D1A0000}"/>
    <cellStyle name="20% - Accent2 31" xfId="3560" xr:uid="{00000000-0005-0000-0000-00001E1A0000}"/>
    <cellStyle name="20% - Accent2 31 2" xfId="8858" xr:uid="{00000000-0005-0000-0000-00001F1A0000}"/>
    <cellStyle name="20% - Accent2 31 2 2" xfId="34858" xr:uid="{00000000-0005-0000-0000-0000201A0000}"/>
    <cellStyle name="20% - Accent2 31 3" xfId="16652" xr:uid="{00000000-0005-0000-0000-0000211A0000}"/>
    <cellStyle name="20% - Accent2 31 3 2" xfId="42646" xr:uid="{00000000-0005-0000-0000-0000221A0000}"/>
    <cellStyle name="20% - Accent2 31 4" xfId="24403" xr:uid="{00000000-0005-0000-0000-0000231A0000}"/>
    <cellStyle name="20% - Accent2 31 4 2" xfId="50392" xr:uid="{00000000-0005-0000-0000-0000241A0000}"/>
    <cellStyle name="20% - Accent2 31 5" xfId="29557" xr:uid="{00000000-0005-0000-0000-0000251A0000}"/>
    <cellStyle name="20% - Accent2 32" xfId="5800" xr:uid="{00000000-0005-0000-0000-0000261A0000}"/>
    <cellStyle name="20% - Accent2 32 2" xfId="31798" xr:uid="{00000000-0005-0000-0000-0000271A0000}"/>
    <cellStyle name="20% - Accent2 33" xfId="5928" xr:uid="{00000000-0005-0000-0000-0000281A0000}"/>
    <cellStyle name="20% - Accent2 33 2" xfId="31915" xr:uid="{00000000-0005-0000-0000-0000291A0000}"/>
    <cellStyle name="20% - Accent2 34" xfId="13703" xr:uid="{00000000-0005-0000-0000-00002A1A0000}"/>
    <cellStyle name="20% - Accent2 34 2" xfId="39697" xr:uid="{00000000-0005-0000-0000-00002B1A0000}"/>
    <cellStyle name="20% - Accent2 35" xfId="21491" xr:uid="{00000000-0005-0000-0000-00002C1A0000}"/>
    <cellStyle name="20% - Accent2 35 2" xfId="47480" xr:uid="{00000000-0005-0000-0000-00002D1A0000}"/>
    <cellStyle name="20% - Accent2 36" xfId="26645" xr:uid="{00000000-0005-0000-0000-00002E1A0000}"/>
    <cellStyle name="20% - Accent2 4" xfId="910" xr:uid="{00000000-0005-0000-0000-00002F1A0000}"/>
    <cellStyle name="20% - Accent2 4 10" xfId="14003" xr:uid="{00000000-0005-0000-0000-0000301A0000}"/>
    <cellStyle name="20% - Accent2 4 10 2" xfId="39997" xr:uid="{00000000-0005-0000-0000-0000311A0000}"/>
    <cellStyle name="20% - Accent2 4 11" xfId="21754" xr:uid="{00000000-0005-0000-0000-0000321A0000}"/>
    <cellStyle name="20% - Accent2 4 11 2" xfId="47743" xr:uid="{00000000-0005-0000-0000-0000331A0000}"/>
    <cellStyle name="20% - Accent2 4 12" xfId="26908" xr:uid="{00000000-0005-0000-0000-0000341A0000}"/>
    <cellStyle name="20% - Accent2 4 2" xfId="1189" xr:uid="{00000000-0005-0000-0000-0000351A0000}"/>
    <cellStyle name="20% - Accent2 4 2 10" xfId="22031" xr:uid="{00000000-0005-0000-0000-0000361A0000}"/>
    <cellStyle name="20% - Accent2 4 2 10 2" xfId="48020" xr:uid="{00000000-0005-0000-0000-0000371A0000}"/>
    <cellStyle name="20% - Accent2 4 2 11" xfId="27185" xr:uid="{00000000-0005-0000-0000-0000381A0000}"/>
    <cellStyle name="20% - Accent2 4 2 2" xfId="1747" xr:uid="{00000000-0005-0000-0000-0000391A0000}"/>
    <cellStyle name="20% - Accent2 4 2 2 2" xfId="4433" xr:uid="{00000000-0005-0000-0000-00003A1A0000}"/>
    <cellStyle name="20% - Accent2 4 2 2 2 2" xfId="9730" xr:uid="{00000000-0005-0000-0000-00003B1A0000}"/>
    <cellStyle name="20% - Accent2 4 2 2 2 2 2" xfId="35731" xr:uid="{00000000-0005-0000-0000-00003C1A0000}"/>
    <cellStyle name="20% - Accent2 4 2 2 2 3" xfId="17525" xr:uid="{00000000-0005-0000-0000-00003D1A0000}"/>
    <cellStyle name="20% - Accent2 4 2 2 2 3 2" xfId="43519" xr:uid="{00000000-0005-0000-0000-00003E1A0000}"/>
    <cellStyle name="20% - Accent2 4 2 2 2 4" xfId="25276" xr:uid="{00000000-0005-0000-0000-00003F1A0000}"/>
    <cellStyle name="20% - Accent2 4 2 2 2 4 2" xfId="51265" xr:uid="{00000000-0005-0000-0000-0000401A0000}"/>
    <cellStyle name="20% - Accent2 4 2 2 2 5" xfId="30430" xr:uid="{00000000-0005-0000-0000-0000411A0000}"/>
    <cellStyle name="20% - Accent2 4 2 2 3" xfId="12375" xr:uid="{00000000-0005-0000-0000-0000421A0000}"/>
    <cellStyle name="20% - Accent2 4 2 2 3 2" xfId="20170" xr:uid="{00000000-0005-0000-0000-0000431A0000}"/>
    <cellStyle name="20% - Accent2 4 2 2 3 2 2" xfId="46164" xr:uid="{00000000-0005-0000-0000-0000441A0000}"/>
    <cellStyle name="20% - Accent2 4 2 2 3 3" xfId="38376" xr:uid="{00000000-0005-0000-0000-0000451A0000}"/>
    <cellStyle name="20% - Accent2 4 2 2 4" xfId="7052" xr:uid="{00000000-0005-0000-0000-0000461A0000}"/>
    <cellStyle name="20% - Accent2 4 2 2 4 2" xfId="33042" xr:uid="{00000000-0005-0000-0000-0000471A0000}"/>
    <cellStyle name="20% - Accent2 4 2 2 5" xfId="14836" xr:uid="{00000000-0005-0000-0000-0000481A0000}"/>
    <cellStyle name="20% - Accent2 4 2 2 5 2" xfId="40830" xr:uid="{00000000-0005-0000-0000-0000491A0000}"/>
    <cellStyle name="20% - Accent2 4 2 2 6" xfId="22587" xr:uid="{00000000-0005-0000-0000-00004A1A0000}"/>
    <cellStyle name="20% - Accent2 4 2 2 6 2" xfId="48576" xr:uid="{00000000-0005-0000-0000-00004B1A0000}"/>
    <cellStyle name="20% - Accent2 4 2 2 7" xfId="27741" xr:uid="{00000000-0005-0000-0000-00004C1A0000}"/>
    <cellStyle name="20% - Accent2 4 2 3" xfId="2303" xr:uid="{00000000-0005-0000-0000-00004D1A0000}"/>
    <cellStyle name="20% - Accent2 4 2 3 2" xfId="4989" xr:uid="{00000000-0005-0000-0000-00004E1A0000}"/>
    <cellStyle name="20% - Accent2 4 2 3 2 2" xfId="10286" xr:uid="{00000000-0005-0000-0000-00004F1A0000}"/>
    <cellStyle name="20% - Accent2 4 2 3 2 2 2" xfId="36287" xr:uid="{00000000-0005-0000-0000-0000501A0000}"/>
    <cellStyle name="20% - Accent2 4 2 3 2 3" xfId="18081" xr:uid="{00000000-0005-0000-0000-0000511A0000}"/>
    <cellStyle name="20% - Accent2 4 2 3 2 3 2" xfId="44075" xr:uid="{00000000-0005-0000-0000-0000521A0000}"/>
    <cellStyle name="20% - Accent2 4 2 3 2 4" xfId="25832" xr:uid="{00000000-0005-0000-0000-0000531A0000}"/>
    <cellStyle name="20% - Accent2 4 2 3 2 4 2" xfId="51821" xr:uid="{00000000-0005-0000-0000-0000541A0000}"/>
    <cellStyle name="20% - Accent2 4 2 3 2 5" xfId="30986" xr:uid="{00000000-0005-0000-0000-0000551A0000}"/>
    <cellStyle name="20% - Accent2 4 2 3 3" xfId="12909" xr:uid="{00000000-0005-0000-0000-0000561A0000}"/>
    <cellStyle name="20% - Accent2 4 2 3 3 2" xfId="20704" xr:uid="{00000000-0005-0000-0000-0000571A0000}"/>
    <cellStyle name="20% - Accent2 4 2 3 3 2 2" xfId="46698" xr:uid="{00000000-0005-0000-0000-0000581A0000}"/>
    <cellStyle name="20% - Accent2 4 2 3 3 3" xfId="38910" xr:uid="{00000000-0005-0000-0000-0000591A0000}"/>
    <cellStyle name="20% - Accent2 4 2 3 4" xfId="7604" xr:uid="{00000000-0005-0000-0000-00005A1A0000}"/>
    <cellStyle name="20% - Accent2 4 2 3 4 2" xfId="33598" xr:uid="{00000000-0005-0000-0000-00005B1A0000}"/>
    <cellStyle name="20% - Accent2 4 2 3 5" xfId="15392" xr:uid="{00000000-0005-0000-0000-00005C1A0000}"/>
    <cellStyle name="20% - Accent2 4 2 3 5 2" xfId="41386" xr:uid="{00000000-0005-0000-0000-00005D1A0000}"/>
    <cellStyle name="20% - Accent2 4 2 3 6" xfId="23143" xr:uid="{00000000-0005-0000-0000-00005E1A0000}"/>
    <cellStyle name="20% - Accent2 4 2 3 6 2" xfId="49132" xr:uid="{00000000-0005-0000-0000-00005F1A0000}"/>
    <cellStyle name="20% - Accent2 4 2 3 7" xfId="28297" xr:uid="{00000000-0005-0000-0000-0000601A0000}"/>
    <cellStyle name="20% - Accent2 4 2 4" xfId="2859" xr:uid="{00000000-0005-0000-0000-0000611A0000}"/>
    <cellStyle name="20% - Accent2 4 2 4 2" xfId="5545" xr:uid="{00000000-0005-0000-0000-0000621A0000}"/>
    <cellStyle name="20% - Accent2 4 2 4 2 2" xfId="10842" xr:uid="{00000000-0005-0000-0000-0000631A0000}"/>
    <cellStyle name="20% - Accent2 4 2 4 2 2 2" xfId="36843" xr:uid="{00000000-0005-0000-0000-0000641A0000}"/>
    <cellStyle name="20% - Accent2 4 2 4 2 3" xfId="18637" xr:uid="{00000000-0005-0000-0000-0000651A0000}"/>
    <cellStyle name="20% - Accent2 4 2 4 2 3 2" xfId="44631" xr:uid="{00000000-0005-0000-0000-0000661A0000}"/>
    <cellStyle name="20% - Accent2 4 2 4 2 4" xfId="26388" xr:uid="{00000000-0005-0000-0000-0000671A0000}"/>
    <cellStyle name="20% - Accent2 4 2 4 2 4 2" xfId="52377" xr:uid="{00000000-0005-0000-0000-0000681A0000}"/>
    <cellStyle name="20% - Accent2 4 2 4 2 5" xfId="31542" xr:uid="{00000000-0005-0000-0000-0000691A0000}"/>
    <cellStyle name="20% - Accent2 4 2 4 3" xfId="13446" xr:uid="{00000000-0005-0000-0000-00006A1A0000}"/>
    <cellStyle name="20% - Accent2 4 2 4 3 2" xfId="21241" xr:uid="{00000000-0005-0000-0000-00006B1A0000}"/>
    <cellStyle name="20% - Accent2 4 2 4 3 2 2" xfId="47235" xr:uid="{00000000-0005-0000-0000-00006C1A0000}"/>
    <cellStyle name="20% - Accent2 4 2 4 3 3" xfId="39447" xr:uid="{00000000-0005-0000-0000-00006D1A0000}"/>
    <cellStyle name="20% - Accent2 4 2 4 4" xfId="8158" xr:uid="{00000000-0005-0000-0000-00006E1A0000}"/>
    <cellStyle name="20% - Accent2 4 2 4 4 2" xfId="34154" xr:uid="{00000000-0005-0000-0000-00006F1A0000}"/>
    <cellStyle name="20% - Accent2 4 2 4 5" xfId="15948" xr:uid="{00000000-0005-0000-0000-0000701A0000}"/>
    <cellStyle name="20% - Accent2 4 2 4 5 2" xfId="41942" xr:uid="{00000000-0005-0000-0000-0000711A0000}"/>
    <cellStyle name="20% - Accent2 4 2 4 6" xfId="23699" xr:uid="{00000000-0005-0000-0000-0000721A0000}"/>
    <cellStyle name="20% - Accent2 4 2 4 6 2" xfId="49688" xr:uid="{00000000-0005-0000-0000-0000731A0000}"/>
    <cellStyle name="20% - Accent2 4 2 4 7" xfId="28853" xr:uid="{00000000-0005-0000-0000-0000741A0000}"/>
    <cellStyle name="20% - Accent2 4 2 5" xfId="3877" xr:uid="{00000000-0005-0000-0000-0000751A0000}"/>
    <cellStyle name="20% - Accent2 4 2 5 2" xfId="9175" xr:uid="{00000000-0005-0000-0000-0000761A0000}"/>
    <cellStyle name="20% - Accent2 4 2 5 2 2" xfId="35175" xr:uid="{00000000-0005-0000-0000-0000771A0000}"/>
    <cellStyle name="20% - Accent2 4 2 5 3" xfId="16969" xr:uid="{00000000-0005-0000-0000-0000781A0000}"/>
    <cellStyle name="20% - Accent2 4 2 5 3 2" xfId="42963" xr:uid="{00000000-0005-0000-0000-0000791A0000}"/>
    <cellStyle name="20% - Accent2 4 2 5 4" xfId="24720" xr:uid="{00000000-0005-0000-0000-00007A1A0000}"/>
    <cellStyle name="20% - Accent2 4 2 5 4 2" xfId="50709" xr:uid="{00000000-0005-0000-0000-00007B1A0000}"/>
    <cellStyle name="20% - Accent2 4 2 5 5" xfId="29874" xr:uid="{00000000-0005-0000-0000-00007C1A0000}"/>
    <cellStyle name="20% - Accent2 4 2 6" xfId="11353" xr:uid="{00000000-0005-0000-0000-00007D1A0000}"/>
    <cellStyle name="20% - Accent2 4 2 6 2" xfId="19148" xr:uid="{00000000-0005-0000-0000-00007E1A0000}"/>
    <cellStyle name="20% - Accent2 4 2 6 2 2" xfId="45142" xr:uid="{00000000-0005-0000-0000-00007F1A0000}"/>
    <cellStyle name="20% - Accent2 4 2 6 3" xfId="37354" xr:uid="{00000000-0005-0000-0000-0000801A0000}"/>
    <cellStyle name="20% - Accent2 4 2 7" xfId="11854" xr:uid="{00000000-0005-0000-0000-0000811A0000}"/>
    <cellStyle name="20% - Accent2 4 2 7 2" xfId="19649" xr:uid="{00000000-0005-0000-0000-0000821A0000}"/>
    <cellStyle name="20% - Accent2 4 2 7 2 2" xfId="45643" xr:uid="{00000000-0005-0000-0000-0000831A0000}"/>
    <cellStyle name="20% - Accent2 4 2 7 3" xfId="37855" xr:uid="{00000000-0005-0000-0000-0000841A0000}"/>
    <cellStyle name="20% - Accent2 4 2 8" xfId="6499" xr:uid="{00000000-0005-0000-0000-0000851A0000}"/>
    <cellStyle name="20% - Accent2 4 2 8 2" xfId="32486" xr:uid="{00000000-0005-0000-0000-0000861A0000}"/>
    <cellStyle name="20% - Accent2 4 2 9" xfId="14280" xr:uid="{00000000-0005-0000-0000-0000871A0000}"/>
    <cellStyle name="20% - Accent2 4 2 9 2" xfId="40274" xr:uid="{00000000-0005-0000-0000-0000881A0000}"/>
    <cellStyle name="20% - Accent2 4 3" xfId="1470" xr:uid="{00000000-0005-0000-0000-0000891A0000}"/>
    <cellStyle name="20% - Accent2 4 3 2" xfId="4156" xr:uid="{00000000-0005-0000-0000-00008A1A0000}"/>
    <cellStyle name="20% - Accent2 4 3 2 2" xfId="9454" xr:uid="{00000000-0005-0000-0000-00008B1A0000}"/>
    <cellStyle name="20% - Accent2 4 3 2 2 2" xfId="35454" xr:uid="{00000000-0005-0000-0000-00008C1A0000}"/>
    <cellStyle name="20% - Accent2 4 3 2 3" xfId="17248" xr:uid="{00000000-0005-0000-0000-00008D1A0000}"/>
    <cellStyle name="20% - Accent2 4 3 2 3 2" xfId="43242" xr:uid="{00000000-0005-0000-0000-00008E1A0000}"/>
    <cellStyle name="20% - Accent2 4 3 2 4" xfId="24999" xr:uid="{00000000-0005-0000-0000-00008F1A0000}"/>
    <cellStyle name="20% - Accent2 4 3 2 4 2" xfId="50988" xr:uid="{00000000-0005-0000-0000-0000901A0000}"/>
    <cellStyle name="20% - Accent2 4 3 2 5" xfId="30153" xr:uid="{00000000-0005-0000-0000-0000911A0000}"/>
    <cellStyle name="20% - Accent2 4 3 3" xfId="12116" xr:uid="{00000000-0005-0000-0000-0000921A0000}"/>
    <cellStyle name="20% - Accent2 4 3 3 2" xfId="19911" xr:uid="{00000000-0005-0000-0000-0000931A0000}"/>
    <cellStyle name="20% - Accent2 4 3 3 2 2" xfId="45905" xr:uid="{00000000-0005-0000-0000-0000941A0000}"/>
    <cellStyle name="20% - Accent2 4 3 3 3" xfId="38117" xr:uid="{00000000-0005-0000-0000-0000951A0000}"/>
    <cellStyle name="20% - Accent2 4 3 4" xfId="6776" xr:uid="{00000000-0005-0000-0000-0000961A0000}"/>
    <cellStyle name="20% - Accent2 4 3 4 2" xfId="32765" xr:uid="{00000000-0005-0000-0000-0000971A0000}"/>
    <cellStyle name="20% - Accent2 4 3 5" xfId="14559" xr:uid="{00000000-0005-0000-0000-0000981A0000}"/>
    <cellStyle name="20% - Accent2 4 3 5 2" xfId="40553" xr:uid="{00000000-0005-0000-0000-0000991A0000}"/>
    <cellStyle name="20% - Accent2 4 3 6" xfId="22310" xr:uid="{00000000-0005-0000-0000-00009A1A0000}"/>
    <cellStyle name="20% - Accent2 4 3 6 2" xfId="48299" xr:uid="{00000000-0005-0000-0000-00009B1A0000}"/>
    <cellStyle name="20% - Accent2 4 3 7" xfId="27464" xr:uid="{00000000-0005-0000-0000-00009C1A0000}"/>
    <cellStyle name="20% - Accent2 4 4" xfId="2026" xr:uid="{00000000-0005-0000-0000-00009D1A0000}"/>
    <cellStyle name="20% - Accent2 4 4 2" xfId="4712" xr:uid="{00000000-0005-0000-0000-00009E1A0000}"/>
    <cellStyle name="20% - Accent2 4 4 2 2" xfId="10009" xr:uid="{00000000-0005-0000-0000-00009F1A0000}"/>
    <cellStyle name="20% - Accent2 4 4 2 2 2" xfId="36010" xr:uid="{00000000-0005-0000-0000-0000A01A0000}"/>
    <cellStyle name="20% - Accent2 4 4 2 3" xfId="17804" xr:uid="{00000000-0005-0000-0000-0000A11A0000}"/>
    <cellStyle name="20% - Accent2 4 4 2 3 2" xfId="43798" xr:uid="{00000000-0005-0000-0000-0000A21A0000}"/>
    <cellStyle name="20% - Accent2 4 4 2 4" xfId="25555" xr:uid="{00000000-0005-0000-0000-0000A31A0000}"/>
    <cellStyle name="20% - Accent2 4 4 2 4 2" xfId="51544" xr:uid="{00000000-0005-0000-0000-0000A41A0000}"/>
    <cellStyle name="20% - Accent2 4 4 2 5" xfId="30709" xr:uid="{00000000-0005-0000-0000-0000A51A0000}"/>
    <cellStyle name="20% - Accent2 4 4 3" xfId="12635" xr:uid="{00000000-0005-0000-0000-0000A61A0000}"/>
    <cellStyle name="20% - Accent2 4 4 3 2" xfId="20430" xr:uid="{00000000-0005-0000-0000-0000A71A0000}"/>
    <cellStyle name="20% - Accent2 4 4 3 2 2" xfId="46424" xr:uid="{00000000-0005-0000-0000-0000A81A0000}"/>
    <cellStyle name="20% - Accent2 4 4 3 3" xfId="38636" xr:uid="{00000000-0005-0000-0000-0000A91A0000}"/>
    <cellStyle name="20% - Accent2 4 4 4" xfId="7328" xr:uid="{00000000-0005-0000-0000-0000AA1A0000}"/>
    <cellStyle name="20% - Accent2 4 4 4 2" xfId="33321" xr:uid="{00000000-0005-0000-0000-0000AB1A0000}"/>
    <cellStyle name="20% - Accent2 4 4 5" xfId="15115" xr:uid="{00000000-0005-0000-0000-0000AC1A0000}"/>
    <cellStyle name="20% - Accent2 4 4 5 2" xfId="41109" xr:uid="{00000000-0005-0000-0000-0000AD1A0000}"/>
    <cellStyle name="20% - Accent2 4 4 6" xfId="22866" xr:uid="{00000000-0005-0000-0000-0000AE1A0000}"/>
    <cellStyle name="20% - Accent2 4 4 6 2" xfId="48855" xr:uid="{00000000-0005-0000-0000-0000AF1A0000}"/>
    <cellStyle name="20% - Accent2 4 4 7" xfId="28020" xr:uid="{00000000-0005-0000-0000-0000B01A0000}"/>
    <cellStyle name="20% - Accent2 4 5" xfId="2582" xr:uid="{00000000-0005-0000-0000-0000B11A0000}"/>
    <cellStyle name="20% - Accent2 4 5 2" xfId="5268" xr:uid="{00000000-0005-0000-0000-0000B21A0000}"/>
    <cellStyle name="20% - Accent2 4 5 2 2" xfId="10565" xr:uid="{00000000-0005-0000-0000-0000B31A0000}"/>
    <cellStyle name="20% - Accent2 4 5 2 2 2" xfId="36566" xr:uid="{00000000-0005-0000-0000-0000B41A0000}"/>
    <cellStyle name="20% - Accent2 4 5 2 3" xfId="18360" xr:uid="{00000000-0005-0000-0000-0000B51A0000}"/>
    <cellStyle name="20% - Accent2 4 5 2 3 2" xfId="44354" xr:uid="{00000000-0005-0000-0000-0000B61A0000}"/>
    <cellStyle name="20% - Accent2 4 5 2 4" xfId="26111" xr:uid="{00000000-0005-0000-0000-0000B71A0000}"/>
    <cellStyle name="20% - Accent2 4 5 2 4 2" xfId="52100" xr:uid="{00000000-0005-0000-0000-0000B81A0000}"/>
    <cellStyle name="20% - Accent2 4 5 2 5" xfId="31265" xr:uid="{00000000-0005-0000-0000-0000B91A0000}"/>
    <cellStyle name="20% - Accent2 4 5 3" xfId="13171" xr:uid="{00000000-0005-0000-0000-0000BA1A0000}"/>
    <cellStyle name="20% - Accent2 4 5 3 2" xfId="20966" xr:uid="{00000000-0005-0000-0000-0000BB1A0000}"/>
    <cellStyle name="20% - Accent2 4 5 3 2 2" xfId="46960" xr:uid="{00000000-0005-0000-0000-0000BC1A0000}"/>
    <cellStyle name="20% - Accent2 4 5 3 3" xfId="39172" xr:uid="{00000000-0005-0000-0000-0000BD1A0000}"/>
    <cellStyle name="20% - Accent2 4 5 4" xfId="7881" xr:uid="{00000000-0005-0000-0000-0000BE1A0000}"/>
    <cellStyle name="20% - Accent2 4 5 4 2" xfId="33877" xr:uid="{00000000-0005-0000-0000-0000BF1A0000}"/>
    <cellStyle name="20% - Accent2 4 5 5" xfId="15671" xr:uid="{00000000-0005-0000-0000-0000C01A0000}"/>
    <cellStyle name="20% - Accent2 4 5 5 2" xfId="41665" xr:uid="{00000000-0005-0000-0000-0000C11A0000}"/>
    <cellStyle name="20% - Accent2 4 5 6" xfId="23422" xr:uid="{00000000-0005-0000-0000-0000C21A0000}"/>
    <cellStyle name="20% - Accent2 4 5 6 2" xfId="49411" xr:uid="{00000000-0005-0000-0000-0000C31A0000}"/>
    <cellStyle name="20% - Accent2 4 5 7" xfId="28576" xr:uid="{00000000-0005-0000-0000-0000C41A0000}"/>
    <cellStyle name="20% - Accent2 4 6" xfId="3600" xr:uid="{00000000-0005-0000-0000-0000C51A0000}"/>
    <cellStyle name="20% - Accent2 4 6 2" xfId="8898" xr:uid="{00000000-0005-0000-0000-0000C61A0000}"/>
    <cellStyle name="20% - Accent2 4 6 2 2" xfId="34898" xr:uid="{00000000-0005-0000-0000-0000C71A0000}"/>
    <cellStyle name="20% - Accent2 4 6 3" xfId="16692" xr:uid="{00000000-0005-0000-0000-0000C81A0000}"/>
    <cellStyle name="20% - Accent2 4 6 3 2" xfId="42686" xr:uid="{00000000-0005-0000-0000-0000C91A0000}"/>
    <cellStyle name="20% - Accent2 4 6 4" xfId="24443" xr:uid="{00000000-0005-0000-0000-0000CA1A0000}"/>
    <cellStyle name="20% - Accent2 4 6 4 2" xfId="50432" xr:uid="{00000000-0005-0000-0000-0000CB1A0000}"/>
    <cellStyle name="20% - Accent2 4 6 5" xfId="29597" xr:uid="{00000000-0005-0000-0000-0000CC1A0000}"/>
    <cellStyle name="20% - Accent2 4 7" xfId="11096" xr:uid="{00000000-0005-0000-0000-0000CD1A0000}"/>
    <cellStyle name="20% - Accent2 4 7 2" xfId="18891" xr:uid="{00000000-0005-0000-0000-0000CE1A0000}"/>
    <cellStyle name="20% - Accent2 4 7 2 2" xfId="44885" xr:uid="{00000000-0005-0000-0000-0000CF1A0000}"/>
    <cellStyle name="20% - Accent2 4 7 3" xfId="37097" xr:uid="{00000000-0005-0000-0000-0000D01A0000}"/>
    <cellStyle name="20% - Accent2 4 8" xfId="11596" xr:uid="{00000000-0005-0000-0000-0000D11A0000}"/>
    <cellStyle name="20% - Accent2 4 8 2" xfId="19391" xr:uid="{00000000-0005-0000-0000-0000D21A0000}"/>
    <cellStyle name="20% - Accent2 4 8 2 2" xfId="45385" xr:uid="{00000000-0005-0000-0000-0000D31A0000}"/>
    <cellStyle name="20% - Accent2 4 8 3" xfId="37597" xr:uid="{00000000-0005-0000-0000-0000D41A0000}"/>
    <cellStyle name="20% - Accent2 4 9" xfId="6223" xr:uid="{00000000-0005-0000-0000-0000D51A0000}"/>
    <cellStyle name="20% - Accent2 4 9 2" xfId="32209" xr:uid="{00000000-0005-0000-0000-0000D61A0000}"/>
    <cellStyle name="20% - Accent2 5" xfId="925" xr:uid="{00000000-0005-0000-0000-0000D71A0000}"/>
    <cellStyle name="20% - Accent2 5 10" xfId="14017" xr:uid="{00000000-0005-0000-0000-0000D81A0000}"/>
    <cellStyle name="20% - Accent2 5 10 2" xfId="40011" xr:uid="{00000000-0005-0000-0000-0000D91A0000}"/>
    <cellStyle name="20% - Accent2 5 11" xfId="21768" xr:uid="{00000000-0005-0000-0000-0000DA1A0000}"/>
    <cellStyle name="20% - Accent2 5 11 2" xfId="47757" xr:uid="{00000000-0005-0000-0000-0000DB1A0000}"/>
    <cellStyle name="20% - Accent2 5 12" xfId="26922" xr:uid="{00000000-0005-0000-0000-0000DC1A0000}"/>
    <cellStyle name="20% - Accent2 5 2" xfId="1203" xr:uid="{00000000-0005-0000-0000-0000DD1A0000}"/>
    <cellStyle name="20% - Accent2 5 2 10" xfId="22045" xr:uid="{00000000-0005-0000-0000-0000DE1A0000}"/>
    <cellStyle name="20% - Accent2 5 2 10 2" xfId="48034" xr:uid="{00000000-0005-0000-0000-0000DF1A0000}"/>
    <cellStyle name="20% - Accent2 5 2 11" xfId="27199" xr:uid="{00000000-0005-0000-0000-0000E01A0000}"/>
    <cellStyle name="20% - Accent2 5 2 2" xfId="1761" xr:uid="{00000000-0005-0000-0000-0000E11A0000}"/>
    <cellStyle name="20% - Accent2 5 2 2 2" xfId="4447" xr:uid="{00000000-0005-0000-0000-0000E21A0000}"/>
    <cellStyle name="20% - Accent2 5 2 2 2 2" xfId="9744" xr:uid="{00000000-0005-0000-0000-0000E31A0000}"/>
    <cellStyle name="20% - Accent2 5 2 2 2 2 2" xfId="35745" xr:uid="{00000000-0005-0000-0000-0000E41A0000}"/>
    <cellStyle name="20% - Accent2 5 2 2 2 3" xfId="17539" xr:uid="{00000000-0005-0000-0000-0000E51A0000}"/>
    <cellStyle name="20% - Accent2 5 2 2 2 3 2" xfId="43533" xr:uid="{00000000-0005-0000-0000-0000E61A0000}"/>
    <cellStyle name="20% - Accent2 5 2 2 2 4" xfId="25290" xr:uid="{00000000-0005-0000-0000-0000E71A0000}"/>
    <cellStyle name="20% - Accent2 5 2 2 2 4 2" xfId="51279" xr:uid="{00000000-0005-0000-0000-0000E81A0000}"/>
    <cellStyle name="20% - Accent2 5 2 2 2 5" xfId="30444" xr:uid="{00000000-0005-0000-0000-0000E91A0000}"/>
    <cellStyle name="20% - Accent2 5 2 2 3" xfId="12388" xr:uid="{00000000-0005-0000-0000-0000EA1A0000}"/>
    <cellStyle name="20% - Accent2 5 2 2 3 2" xfId="20183" xr:uid="{00000000-0005-0000-0000-0000EB1A0000}"/>
    <cellStyle name="20% - Accent2 5 2 2 3 2 2" xfId="46177" xr:uid="{00000000-0005-0000-0000-0000EC1A0000}"/>
    <cellStyle name="20% - Accent2 5 2 2 3 3" xfId="38389" xr:uid="{00000000-0005-0000-0000-0000ED1A0000}"/>
    <cellStyle name="20% - Accent2 5 2 2 4" xfId="7065" xr:uid="{00000000-0005-0000-0000-0000EE1A0000}"/>
    <cellStyle name="20% - Accent2 5 2 2 4 2" xfId="33056" xr:uid="{00000000-0005-0000-0000-0000EF1A0000}"/>
    <cellStyle name="20% - Accent2 5 2 2 5" xfId="14850" xr:uid="{00000000-0005-0000-0000-0000F01A0000}"/>
    <cellStyle name="20% - Accent2 5 2 2 5 2" xfId="40844" xr:uid="{00000000-0005-0000-0000-0000F11A0000}"/>
    <cellStyle name="20% - Accent2 5 2 2 6" xfId="22601" xr:uid="{00000000-0005-0000-0000-0000F21A0000}"/>
    <cellStyle name="20% - Accent2 5 2 2 6 2" xfId="48590" xr:uid="{00000000-0005-0000-0000-0000F31A0000}"/>
    <cellStyle name="20% - Accent2 5 2 2 7" xfId="27755" xr:uid="{00000000-0005-0000-0000-0000F41A0000}"/>
    <cellStyle name="20% - Accent2 5 2 3" xfId="2317" xr:uid="{00000000-0005-0000-0000-0000F51A0000}"/>
    <cellStyle name="20% - Accent2 5 2 3 2" xfId="5003" xr:uid="{00000000-0005-0000-0000-0000F61A0000}"/>
    <cellStyle name="20% - Accent2 5 2 3 2 2" xfId="10300" xr:uid="{00000000-0005-0000-0000-0000F71A0000}"/>
    <cellStyle name="20% - Accent2 5 2 3 2 2 2" xfId="36301" xr:uid="{00000000-0005-0000-0000-0000F81A0000}"/>
    <cellStyle name="20% - Accent2 5 2 3 2 3" xfId="18095" xr:uid="{00000000-0005-0000-0000-0000F91A0000}"/>
    <cellStyle name="20% - Accent2 5 2 3 2 3 2" xfId="44089" xr:uid="{00000000-0005-0000-0000-0000FA1A0000}"/>
    <cellStyle name="20% - Accent2 5 2 3 2 4" xfId="25846" xr:uid="{00000000-0005-0000-0000-0000FB1A0000}"/>
    <cellStyle name="20% - Accent2 5 2 3 2 4 2" xfId="51835" xr:uid="{00000000-0005-0000-0000-0000FC1A0000}"/>
    <cellStyle name="20% - Accent2 5 2 3 2 5" xfId="31000" xr:uid="{00000000-0005-0000-0000-0000FD1A0000}"/>
    <cellStyle name="20% - Accent2 5 2 3 3" xfId="12922" xr:uid="{00000000-0005-0000-0000-0000FE1A0000}"/>
    <cellStyle name="20% - Accent2 5 2 3 3 2" xfId="20717" xr:uid="{00000000-0005-0000-0000-0000FF1A0000}"/>
    <cellStyle name="20% - Accent2 5 2 3 3 2 2" xfId="46711" xr:uid="{00000000-0005-0000-0000-0000001B0000}"/>
    <cellStyle name="20% - Accent2 5 2 3 3 3" xfId="38923" xr:uid="{00000000-0005-0000-0000-0000011B0000}"/>
    <cellStyle name="20% - Accent2 5 2 3 4" xfId="7617" xr:uid="{00000000-0005-0000-0000-0000021B0000}"/>
    <cellStyle name="20% - Accent2 5 2 3 4 2" xfId="33612" xr:uid="{00000000-0005-0000-0000-0000031B0000}"/>
    <cellStyle name="20% - Accent2 5 2 3 5" xfId="15406" xr:uid="{00000000-0005-0000-0000-0000041B0000}"/>
    <cellStyle name="20% - Accent2 5 2 3 5 2" xfId="41400" xr:uid="{00000000-0005-0000-0000-0000051B0000}"/>
    <cellStyle name="20% - Accent2 5 2 3 6" xfId="23157" xr:uid="{00000000-0005-0000-0000-0000061B0000}"/>
    <cellStyle name="20% - Accent2 5 2 3 6 2" xfId="49146" xr:uid="{00000000-0005-0000-0000-0000071B0000}"/>
    <cellStyle name="20% - Accent2 5 2 3 7" xfId="28311" xr:uid="{00000000-0005-0000-0000-0000081B0000}"/>
    <cellStyle name="20% - Accent2 5 2 4" xfId="2873" xr:uid="{00000000-0005-0000-0000-0000091B0000}"/>
    <cellStyle name="20% - Accent2 5 2 4 2" xfId="5559" xr:uid="{00000000-0005-0000-0000-00000A1B0000}"/>
    <cellStyle name="20% - Accent2 5 2 4 2 2" xfId="10856" xr:uid="{00000000-0005-0000-0000-00000B1B0000}"/>
    <cellStyle name="20% - Accent2 5 2 4 2 2 2" xfId="36857" xr:uid="{00000000-0005-0000-0000-00000C1B0000}"/>
    <cellStyle name="20% - Accent2 5 2 4 2 3" xfId="18651" xr:uid="{00000000-0005-0000-0000-00000D1B0000}"/>
    <cellStyle name="20% - Accent2 5 2 4 2 3 2" xfId="44645" xr:uid="{00000000-0005-0000-0000-00000E1B0000}"/>
    <cellStyle name="20% - Accent2 5 2 4 2 4" xfId="26402" xr:uid="{00000000-0005-0000-0000-00000F1B0000}"/>
    <cellStyle name="20% - Accent2 5 2 4 2 4 2" xfId="52391" xr:uid="{00000000-0005-0000-0000-0000101B0000}"/>
    <cellStyle name="20% - Accent2 5 2 4 2 5" xfId="31556" xr:uid="{00000000-0005-0000-0000-0000111B0000}"/>
    <cellStyle name="20% - Accent2 5 2 4 3" xfId="13460" xr:uid="{00000000-0005-0000-0000-0000121B0000}"/>
    <cellStyle name="20% - Accent2 5 2 4 3 2" xfId="21255" xr:uid="{00000000-0005-0000-0000-0000131B0000}"/>
    <cellStyle name="20% - Accent2 5 2 4 3 2 2" xfId="47249" xr:uid="{00000000-0005-0000-0000-0000141B0000}"/>
    <cellStyle name="20% - Accent2 5 2 4 3 3" xfId="39461" xr:uid="{00000000-0005-0000-0000-0000151B0000}"/>
    <cellStyle name="20% - Accent2 5 2 4 4" xfId="8172" xr:uid="{00000000-0005-0000-0000-0000161B0000}"/>
    <cellStyle name="20% - Accent2 5 2 4 4 2" xfId="34168" xr:uid="{00000000-0005-0000-0000-0000171B0000}"/>
    <cellStyle name="20% - Accent2 5 2 4 5" xfId="15962" xr:uid="{00000000-0005-0000-0000-0000181B0000}"/>
    <cellStyle name="20% - Accent2 5 2 4 5 2" xfId="41956" xr:uid="{00000000-0005-0000-0000-0000191B0000}"/>
    <cellStyle name="20% - Accent2 5 2 4 6" xfId="23713" xr:uid="{00000000-0005-0000-0000-00001A1B0000}"/>
    <cellStyle name="20% - Accent2 5 2 4 6 2" xfId="49702" xr:uid="{00000000-0005-0000-0000-00001B1B0000}"/>
    <cellStyle name="20% - Accent2 5 2 4 7" xfId="28867" xr:uid="{00000000-0005-0000-0000-00001C1B0000}"/>
    <cellStyle name="20% - Accent2 5 2 5" xfId="3891" xr:uid="{00000000-0005-0000-0000-00001D1B0000}"/>
    <cellStyle name="20% - Accent2 5 2 5 2" xfId="9189" xr:uid="{00000000-0005-0000-0000-00001E1B0000}"/>
    <cellStyle name="20% - Accent2 5 2 5 2 2" xfId="35189" xr:uid="{00000000-0005-0000-0000-00001F1B0000}"/>
    <cellStyle name="20% - Accent2 5 2 5 3" xfId="16983" xr:uid="{00000000-0005-0000-0000-0000201B0000}"/>
    <cellStyle name="20% - Accent2 5 2 5 3 2" xfId="42977" xr:uid="{00000000-0005-0000-0000-0000211B0000}"/>
    <cellStyle name="20% - Accent2 5 2 5 4" xfId="24734" xr:uid="{00000000-0005-0000-0000-0000221B0000}"/>
    <cellStyle name="20% - Accent2 5 2 5 4 2" xfId="50723" xr:uid="{00000000-0005-0000-0000-0000231B0000}"/>
    <cellStyle name="20% - Accent2 5 2 5 5" xfId="29888" xr:uid="{00000000-0005-0000-0000-0000241B0000}"/>
    <cellStyle name="20% - Accent2 5 2 6" xfId="11365" xr:uid="{00000000-0005-0000-0000-0000251B0000}"/>
    <cellStyle name="20% - Accent2 5 2 6 2" xfId="19160" xr:uid="{00000000-0005-0000-0000-0000261B0000}"/>
    <cellStyle name="20% - Accent2 5 2 6 2 2" xfId="45154" xr:uid="{00000000-0005-0000-0000-0000271B0000}"/>
    <cellStyle name="20% - Accent2 5 2 6 3" xfId="37366" xr:uid="{00000000-0005-0000-0000-0000281B0000}"/>
    <cellStyle name="20% - Accent2 5 2 7" xfId="11868" xr:uid="{00000000-0005-0000-0000-0000291B0000}"/>
    <cellStyle name="20% - Accent2 5 2 7 2" xfId="19663" xr:uid="{00000000-0005-0000-0000-00002A1B0000}"/>
    <cellStyle name="20% - Accent2 5 2 7 2 2" xfId="45657" xr:uid="{00000000-0005-0000-0000-00002B1B0000}"/>
    <cellStyle name="20% - Accent2 5 2 7 3" xfId="37869" xr:uid="{00000000-0005-0000-0000-00002C1B0000}"/>
    <cellStyle name="20% - Accent2 5 2 8" xfId="6513" xr:uid="{00000000-0005-0000-0000-00002D1B0000}"/>
    <cellStyle name="20% - Accent2 5 2 8 2" xfId="32500" xr:uid="{00000000-0005-0000-0000-00002E1B0000}"/>
    <cellStyle name="20% - Accent2 5 2 9" xfId="14294" xr:uid="{00000000-0005-0000-0000-00002F1B0000}"/>
    <cellStyle name="20% - Accent2 5 2 9 2" xfId="40288" xr:uid="{00000000-0005-0000-0000-0000301B0000}"/>
    <cellStyle name="20% - Accent2 5 3" xfId="1484" xr:uid="{00000000-0005-0000-0000-0000311B0000}"/>
    <cellStyle name="20% - Accent2 5 3 2" xfId="4170" xr:uid="{00000000-0005-0000-0000-0000321B0000}"/>
    <cellStyle name="20% - Accent2 5 3 2 2" xfId="9467" xr:uid="{00000000-0005-0000-0000-0000331B0000}"/>
    <cellStyle name="20% - Accent2 5 3 2 2 2" xfId="35468" xr:uid="{00000000-0005-0000-0000-0000341B0000}"/>
    <cellStyle name="20% - Accent2 5 3 2 3" xfId="17262" xr:uid="{00000000-0005-0000-0000-0000351B0000}"/>
    <cellStyle name="20% - Accent2 5 3 2 3 2" xfId="43256" xr:uid="{00000000-0005-0000-0000-0000361B0000}"/>
    <cellStyle name="20% - Accent2 5 3 2 4" xfId="25013" xr:uid="{00000000-0005-0000-0000-0000371B0000}"/>
    <cellStyle name="20% - Accent2 5 3 2 4 2" xfId="51002" xr:uid="{00000000-0005-0000-0000-0000381B0000}"/>
    <cellStyle name="20% - Accent2 5 3 2 5" xfId="30167" xr:uid="{00000000-0005-0000-0000-0000391B0000}"/>
    <cellStyle name="20% - Accent2 5 3 3" xfId="12129" xr:uid="{00000000-0005-0000-0000-00003A1B0000}"/>
    <cellStyle name="20% - Accent2 5 3 3 2" xfId="19924" xr:uid="{00000000-0005-0000-0000-00003B1B0000}"/>
    <cellStyle name="20% - Accent2 5 3 3 2 2" xfId="45918" xr:uid="{00000000-0005-0000-0000-00003C1B0000}"/>
    <cellStyle name="20% - Accent2 5 3 3 3" xfId="38130" xr:uid="{00000000-0005-0000-0000-00003D1B0000}"/>
    <cellStyle name="20% - Accent2 5 3 4" xfId="6789" xr:uid="{00000000-0005-0000-0000-00003E1B0000}"/>
    <cellStyle name="20% - Accent2 5 3 4 2" xfId="32779" xr:uid="{00000000-0005-0000-0000-00003F1B0000}"/>
    <cellStyle name="20% - Accent2 5 3 5" xfId="14573" xr:uid="{00000000-0005-0000-0000-0000401B0000}"/>
    <cellStyle name="20% - Accent2 5 3 5 2" xfId="40567" xr:uid="{00000000-0005-0000-0000-0000411B0000}"/>
    <cellStyle name="20% - Accent2 5 3 6" xfId="22324" xr:uid="{00000000-0005-0000-0000-0000421B0000}"/>
    <cellStyle name="20% - Accent2 5 3 6 2" xfId="48313" xr:uid="{00000000-0005-0000-0000-0000431B0000}"/>
    <cellStyle name="20% - Accent2 5 3 7" xfId="27478" xr:uid="{00000000-0005-0000-0000-0000441B0000}"/>
    <cellStyle name="20% - Accent2 5 4" xfId="2040" xr:uid="{00000000-0005-0000-0000-0000451B0000}"/>
    <cellStyle name="20% - Accent2 5 4 2" xfId="4726" xr:uid="{00000000-0005-0000-0000-0000461B0000}"/>
    <cellStyle name="20% - Accent2 5 4 2 2" xfId="10023" xr:uid="{00000000-0005-0000-0000-0000471B0000}"/>
    <cellStyle name="20% - Accent2 5 4 2 2 2" xfId="36024" xr:uid="{00000000-0005-0000-0000-0000481B0000}"/>
    <cellStyle name="20% - Accent2 5 4 2 3" xfId="17818" xr:uid="{00000000-0005-0000-0000-0000491B0000}"/>
    <cellStyle name="20% - Accent2 5 4 2 3 2" xfId="43812" xr:uid="{00000000-0005-0000-0000-00004A1B0000}"/>
    <cellStyle name="20% - Accent2 5 4 2 4" xfId="25569" xr:uid="{00000000-0005-0000-0000-00004B1B0000}"/>
    <cellStyle name="20% - Accent2 5 4 2 4 2" xfId="51558" xr:uid="{00000000-0005-0000-0000-00004C1B0000}"/>
    <cellStyle name="20% - Accent2 5 4 2 5" xfId="30723" xr:uid="{00000000-0005-0000-0000-00004D1B0000}"/>
    <cellStyle name="20% - Accent2 5 4 3" xfId="12648" xr:uid="{00000000-0005-0000-0000-00004E1B0000}"/>
    <cellStyle name="20% - Accent2 5 4 3 2" xfId="20443" xr:uid="{00000000-0005-0000-0000-00004F1B0000}"/>
    <cellStyle name="20% - Accent2 5 4 3 2 2" xfId="46437" xr:uid="{00000000-0005-0000-0000-0000501B0000}"/>
    <cellStyle name="20% - Accent2 5 4 3 3" xfId="38649" xr:uid="{00000000-0005-0000-0000-0000511B0000}"/>
    <cellStyle name="20% - Accent2 5 4 4" xfId="7342" xr:uid="{00000000-0005-0000-0000-0000521B0000}"/>
    <cellStyle name="20% - Accent2 5 4 4 2" xfId="33335" xr:uid="{00000000-0005-0000-0000-0000531B0000}"/>
    <cellStyle name="20% - Accent2 5 4 5" xfId="15129" xr:uid="{00000000-0005-0000-0000-0000541B0000}"/>
    <cellStyle name="20% - Accent2 5 4 5 2" xfId="41123" xr:uid="{00000000-0005-0000-0000-0000551B0000}"/>
    <cellStyle name="20% - Accent2 5 4 6" xfId="22880" xr:uid="{00000000-0005-0000-0000-0000561B0000}"/>
    <cellStyle name="20% - Accent2 5 4 6 2" xfId="48869" xr:uid="{00000000-0005-0000-0000-0000571B0000}"/>
    <cellStyle name="20% - Accent2 5 4 7" xfId="28034" xr:uid="{00000000-0005-0000-0000-0000581B0000}"/>
    <cellStyle name="20% - Accent2 5 5" xfId="2596" xr:uid="{00000000-0005-0000-0000-0000591B0000}"/>
    <cellStyle name="20% - Accent2 5 5 2" xfId="5282" xr:uid="{00000000-0005-0000-0000-00005A1B0000}"/>
    <cellStyle name="20% - Accent2 5 5 2 2" xfId="10579" xr:uid="{00000000-0005-0000-0000-00005B1B0000}"/>
    <cellStyle name="20% - Accent2 5 5 2 2 2" xfId="36580" xr:uid="{00000000-0005-0000-0000-00005C1B0000}"/>
    <cellStyle name="20% - Accent2 5 5 2 3" xfId="18374" xr:uid="{00000000-0005-0000-0000-00005D1B0000}"/>
    <cellStyle name="20% - Accent2 5 5 2 3 2" xfId="44368" xr:uid="{00000000-0005-0000-0000-00005E1B0000}"/>
    <cellStyle name="20% - Accent2 5 5 2 4" xfId="26125" xr:uid="{00000000-0005-0000-0000-00005F1B0000}"/>
    <cellStyle name="20% - Accent2 5 5 2 4 2" xfId="52114" xr:uid="{00000000-0005-0000-0000-0000601B0000}"/>
    <cellStyle name="20% - Accent2 5 5 2 5" xfId="31279" xr:uid="{00000000-0005-0000-0000-0000611B0000}"/>
    <cellStyle name="20% - Accent2 5 5 3" xfId="13184" xr:uid="{00000000-0005-0000-0000-0000621B0000}"/>
    <cellStyle name="20% - Accent2 5 5 3 2" xfId="20979" xr:uid="{00000000-0005-0000-0000-0000631B0000}"/>
    <cellStyle name="20% - Accent2 5 5 3 2 2" xfId="46973" xr:uid="{00000000-0005-0000-0000-0000641B0000}"/>
    <cellStyle name="20% - Accent2 5 5 3 3" xfId="39185" xr:uid="{00000000-0005-0000-0000-0000651B0000}"/>
    <cellStyle name="20% - Accent2 5 5 4" xfId="7895" xr:uid="{00000000-0005-0000-0000-0000661B0000}"/>
    <cellStyle name="20% - Accent2 5 5 4 2" xfId="33891" xr:uid="{00000000-0005-0000-0000-0000671B0000}"/>
    <cellStyle name="20% - Accent2 5 5 5" xfId="15685" xr:uid="{00000000-0005-0000-0000-0000681B0000}"/>
    <cellStyle name="20% - Accent2 5 5 5 2" xfId="41679" xr:uid="{00000000-0005-0000-0000-0000691B0000}"/>
    <cellStyle name="20% - Accent2 5 5 6" xfId="23436" xr:uid="{00000000-0005-0000-0000-00006A1B0000}"/>
    <cellStyle name="20% - Accent2 5 5 6 2" xfId="49425" xr:uid="{00000000-0005-0000-0000-00006B1B0000}"/>
    <cellStyle name="20% - Accent2 5 5 7" xfId="28590" xr:uid="{00000000-0005-0000-0000-00006C1B0000}"/>
    <cellStyle name="20% - Accent2 5 6" xfId="3614" xr:uid="{00000000-0005-0000-0000-00006D1B0000}"/>
    <cellStyle name="20% - Accent2 5 6 2" xfId="8912" xr:uid="{00000000-0005-0000-0000-00006E1B0000}"/>
    <cellStyle name="20% - Accent2 5 6 2 2" xfId="34912" xr:uid="{00000000-0005-0000-0000-00006F1B0000}"/>
    <cellStyle name="20% - Accent2 5 6 3" xfId="16706" xr:uid="{00000000-0005-0000-0000-0000701B0000}"/>
    <cellStyle name="20% - Accent2 5 6 3 2" xfId="42700" xr:uid="{00000000-0005-0000-0000-0000711B0000}"/>
    <cellStyle name="20% - Accent2 5 6 4" xfId="24457" xr:uid="{00000000-0005-0000-0000-0000721B0000}"/>
    <cellStyle name="20% - Accent2 5 6 4 2" xfId="50446" xr:uid="{00000000-0005-0000-0000-0000731B0000}"/>
    <cellStyle name="20% - Accent2 5 6 5" xfId="29611" xr:uid="{00000000-0005-0000-0000-0000741B0000}"/>
    <cellStyle name="20% - Accent2 5 7" xfId="11109" xr:uid="{00000000-0005-0000-0000-0000751B0000}"/>
    <cellStyle name="20% - Accent2 5 7 2" xfId="18904" xr:uid="{00000000-0005-0000-0000-0000761B0000}"/>
    <cellStyle name="20% - Accent2 5 7 2 2" xfId="44898" xr:uid="{00000000-0005-0000-0000-0000771B0000}"/>
    <cellStyle name="20% - Accent2 5 7 3" xfId="37110" xr:uid="{00000000-0005-0000-0000-0000781B0000}"/>
    <cellStyle name="20% - Accent2 5 8" xfId="11609" xr:uid="{00000000-0005-0000-0000-0000791B0000}"/>
    <cellStyle name="20% - Accent2 5 8 2" xfId="19404" xr:uid="{00000000-0005-0000-0000-00007A1B0000}"/>
    <cellStyle name="20% - Accent2 5 8 2 2" xfId="45398" xr:uid="{00000000-0005-0000-0000-00007B1B0000}"/>
    <cellStyle name="20% - Accent2 5 8 3" xfId="37610" xr:uid="{00000000-0005-0000-0000-00007C1B0000}"/>
    <cellStyle name="20% - Accent2 5 9" xfId="6237" xr:uid="{00000000-0005-0000-0000-00007D1B0000}"/>
    <cellStyle name="20% - Accent2 5 9 2" xfId="32223" xr:uid="{00000000-0005-0000-0000-00007E1B0000}"/>
    <cellStyle name="20% - Accent2 6" xfId="939" xr:uid="{00000000-0005-0000-0000-00007F1B0000}"/>
    <cellStyle name="20% - Accent2 6 10" xfId="14031" xr:uid="{00000000-0005-0000-0000-0000801B0000}"/>
    <cellStyle name="20% - Accent2 6 10 2" xfId="40025" xr:uid="{00000000-0005-0000-0000-0000811B0000}"/>
    <cellStyle name="20% - Accent2 6 11" xfId="21782" xr:uid="{00000000-0005-0000-0000-0000821B0000}"/>
    <cellStyle name="20% - Accent2 6 11 2" xfId="47771" xr:uid="{00000000-0005-0000-0000-0000831B0000}"/>
    <cellStyle name="20% - Accent2 6 12" xfId="26936" xr:uid="{00000000-0005-0000-0000-0000841B0000}"/>
    <cellStyle name="20% - Accent2 6 2" xfId="1217" xr:uid="{00000000-0005-0000-0000-0000851B0000}"/>
    <cellStyle name="20% - Accent2 6 2 10" xfId="22059" xr:uid="{00000000-0005-0000-0000-0000861B0000}"/>
    <cellStyle name="20% - Accent2 6 2 10 2" xfId="48048" xr:uid="{00000000-0005-0000-0000-0000871B0000}"/>
    <cellStyle name="20% - Accent2 6 2 11" xfId="27213" xr:uid="{00000000-0005-0000-0000-0000881B0000}"/>
    <cellStyle name="20% - Accent2 6 2 2" xfId="1775" xr:uid="{00000000-0005-0000-0000-0000891B0000}"/>
    <cellStyle name="20% - Accent2 6 2 2 2" xfId="4461" xr:uid="{00000000-0005-0000-0000-00008A1B0000}"/>
    <cellStyle name="20% - Accent2 6 2 2 2 2" xfId="9758" xr:uid="{00000000-0005-0000-0000-00008B1B0000}"/>
    <cellStyle name="20% - Accent2 6 2 2 2 2 2" xfId="35759" xr:uid="{00000000-0005-0000-0000-00008C1B0000}"/>
    <cellStyle name="20% - Accent2 6 2 2 2 3" xfId="17553" xr:uid="{00000000-0005-0000-0000-00008D1B0000}"/>
    <cellStyle name="20% - Accent2 6 2 2 2 3 2" xfId="43547" xr:uid="{00000000-0005-0000-0000-00008E1B0000}"/>
    <cellStyle name="20% - Accent2 6 2 2 2 4" xfId="25304" xr:uid="{00000000-0005-0000-0000-00008F1B0000}"/>
    <cellStyle name="20% - Accent2 6 2 2 2 4 2" xfId="51293" xr:uid="{00000000-0005-0000-0000-0000901B0000}"/>
    <cellStyle name="20% - Accent2 6 2 2 2 5" xfId="30458" xr:uid="{00000000-0005-0000-0000-0000911B0000}"/>
    <cellStyle name="20% - Accent2 6 2 2 3" xfId="12401" xr:uid="{00000000-0005-0000-0000-0000921B0000}"/>
    <cellStyle name="20% - Accent2 6 2 2 3 2" xfId="20196" xr:uid="{00000000-0005-0000-0000-0000931B0000}"/>
    <cellStyle name="20% - Accent2 6 2 2 3 2 2" xfId="46190" xr:uid="{00000000-0005-0000-0000-0000941B0000}"/>
    <cellStyle name="20% - Accent2 6 2 2 3 3" xfId="38402" xr:uid="{00000000-0005-0000-0000-0000951B0000}"/>
    <cellStyle name="20% - Accent2 6 2 2 4" xfId="7078" xr:uid="{00000000-0005-0000-0000-0000961B0000}"/>
    <cellStyle name="20% - Accent2 6 2 2 4 2" xfId="33070" xr:uid="{00000000-0005-0000-0000-0000971B0000}"/>
    <cellStyle name="20% - Accent2 6 2 2 5" xfId="14864" xr:uid="{00000000-0005-0000-0000-0000981B0000}"/>
    <cellStyle name="20% - Accent2 6 2 2 5 2" xfId="40858" xr:uid="{00000000-0005-0000-0000-0000991B0000}"/>
    <cellStyle name="20% - Accent2 6 2 2 6" xfId="22615" xr:uid="{00000000-0005-0000-0000-00009A1B0000}"/>
    <cellStyle name="20% - Accent2 6 2 2 6 2" xfId="48604" xr:uid="{00000000-0005-0000-0000-00009B1B0000}"/>
    <cellStyle name="20% - Accent2 6 2 2 7" xfId="27769" xr:uid="{00000000-0005-0000-0000-00009C1B0000}"/>
    <cellStyle name="20% - Accent2 6 2 3" xfId="2331" xr:uid="{00000000-0005-0000-0000-00009D1B0000}"/>
    <cellStyle name="20% - Accent2 6 2 3 2" xfId="5017" xr:uid="{00000000-0005-0000-0000-00009E1B0000}"/>
    <cellStyle name="20% - Accent2 6 2 3 2 2" xfId="10314" xr:uid="{00000000-0005-0000-0000-00009F1B0000}"/>
    <cellStyle name="20% - Accent2 6 2 3 2 2 2" xfId="36315" xr:uid="{00000000-0005-0000-0000-0000A01B0000}"/>
    <cellStyle name="20% - Accent2 6 2 3 2 3" xfId="18109" xr:uid="{00000000-0005-0000-0000-0000A11B0000}"/>
    <cellStyle name="20% - Accent2 6 2 3 2 3 2" xfId="44103" xr:uid="{00000000-0005-0000-0000-0000A21B0000}"/>
    <cellStyle name="20% - Accent2 6 2 3 2 4" xfId="25860" xr:uid="{00000000-0005-0000-0000-0000A31B0000}"/>
    <cellStyle name="20% - Accent2 6 2 3 2 4 2" xfId="51849" xr:uid="{00000000-0005-0000-0000-0000A41B0000}"/>
    <cellStyle name="20% - Accent2 6 2 3 2 5" xfId="31014" xr:uid="{00000000-0005-0000-0000-0000A51B0000}"/>
    <cellStyle name="20% - Accent2 6 2 3 3" xfId="12935" xr:uid="{00000000-0005-0000-0000-0000A61B0000}"/>
    <cellStyle name="20% - Accent2 6 2 3 3 2" xfId="20730" xr:uid="{00000000-0005-0000-0000-0000A71B0000}"/>
    <cellStyle name="20% - Accent2 6 2 3 3 2 2" xfId="46724" xr:uid="{00000000-0005-0000-0000-0000A81B0000}"/>
    <cellStyle name="20% - Accent2 6 2 3 3 3" xfId="38936" xr:uid="{00000000-0005-0000-0000-0000A91B0000}"/>
    <cellStyle name="20% - Accent2 6 2 3 4" xfId="7630" xr:uid="{00000000-0005-0000-0000-0000AA1B0000}"/>
    <cellStyle name="20% - Accent2 6 2 3 4 2" xfId="33626" xr:uid="{00000000-0005-0000-0000-0000AB1B0000}"/>
    <cellStyle name="20% - Accent2 6 2 3 5" xfId="15420" xr:uid="{00000000-0005-0000-0000-0000AC1B0000}"/>
    <cellStyle name="20% - Accent2 6 2 3 5 2" xfId="41414" xr:uid="{00000000-0005-0000-0000-0000AD1B0000}"/>
    <cellStyle name="20% - Accent2 6 2 3 6" xfId="23171" xr:uid="{00000000-0005-0000-0000-0000AE1B0000}"/>
    <cellStyle name="20% - Accent2 6 2 3 6 2" xfId="49160" xr:uid="{00000000-0005-0000-0000-0000AF1B0000}"/>
    <cellStyle name="20% - Accent2 6 2 3 7" xfId="28325" xr:uid="{00000000-0005-0000-0000-0000B01B0000}"/>
    <cellStyle name="20% - Accent2 6 2 4" xfId="2887" xr:uid="{00000000-0005-0000-0000-0000B11B0000}"/>
    <cellStyle name="20% - Accent2 6 2 4 2" xfId="5573" xr:uid="{00000000-0005-0000-0000-0000B21B0000}"/>
    <cellStyle name="20% - Accent2 6 2 4 2 2" xfId="10870" xr:uid="{00000000-0005-0000-0000-0000B31B0000}"/>
    <cellStyle name="20% - Accent2 6 2 4 2 2 2" xfId="36871" xr:uid="{00000000-0005-0000-0000-0000B41B0000}"/>
    <cellStyle name="20% - Accent2 6 2 4 2 3" xfId="18665" xr:uid="{00000000-0005-0000-0000-0000B51B0000}"/>
    <cellStyle name="20% - Accent2 6 2 4 2 3 2" xfId="44659" xr:uid="{00000000-0005-0000-0000-0000B61B0000}"/>
    <cellStyle name="20% - Accent2 6 2 4 2 4" xfId="26416" xr:uid="{00000000-0005-0000-0000-0000B71B0000}"/>
    <cellStyle name="20% - Accent2 6 2 4 2 4 2" xfId="52405" xr:uid="{00000000-0005-0000-0000-0000B81B0000}"/>
    <cellStyle name="20% - Accent2 6 2 4 2 5" xfId="31570" xr:uid="{00000000-0005-0000-0000-0000B91B0000}"/>
    <cellStyle name="20% - Accent2 6 2 4 3" xfId="13474" xr:uid="{00000000-0005-0000-0000-0000BA1B0000}"/>
    <cellStyle name="20% - Accent2 6 2 4 3 2" xfId="21269" xr:uid="{00000000-0005-0000-0000-0000BB1B0000}"/>
    <cellStyle name="20% - Accent2 6 2 4 3 2 2" xfId="47263" xr:uid="{00000000-0005-0000-0000-0000BC1B0000}"/>
    <cellStyle name="20% - Accent2 6 2 4 3 3" xfId="39475" xr:uid="{00000000-0005-0000-0000-0000BD1B0000}"/>
    <cellStyle name="20% - Accent2 6 2 4 4" xfId="8186" xr:uid="{00000000-0005-0000-0000-0000BE1B0000}"/>
    <cellStyle name="20% - Accent2 6 2 4 4 2" xfId="34182" xr:uid="{00000000-0005-0000-0000-0000BF1B0000}"/>
    <cellStyle name="20% - Accent2 6 2 4 5" xfId="15976" xr:uid="{00000000-0005-0000-0000-0000C01B0000}"/>
    <cellStyle name="20% - Accent2 6 2 4 5 2" xfId="41970" xr:uid="{00000000-0005-0000-0000-0000C11B0000}"/>
    <cellStyle name="20% - Accent2 6 2 4 6" xfId="23727" xr:uid="{00000000-0005-0000-0000-0000C21B0000}"/>
    <cellStyle name="20% - Accent2 6 2 4 6 2" xfId="49716" xr:uid="{00000000-0005-0000-0000-0000C31B0000}"/>
    <cellStyle name="20% - Accent2 6 2 4 7" xfId="28881" xr:uid="{00000000-0005-0000-0000-0000C41B0000}"/>
    <cellStyle name="20% - Accent2 6 2 5" xfId="3905" xr:uid="{00000000-0005-0000-0000-0000C51B0000}"/>
    <cellStyle name="20% - Accent2 6 2 5 2" xfId="9203" xr:uid="{00000000-0005-0000-0000-0000C61B0000}"/>
    <cellStyle name="20% - Accent2 6 2 5 2 2" xfId="35203" xr:uid="{00000000-0005-0000-0000-0000C71B0000}"/>
    <cellStyle name="20% - Accent2 6 2 5 3" xfId="16997" xr:uid="{00000000-0005-0000-0000-0000C81B0000}"/>
    <cellStyle name="20% - Accent2 6 2 5 3 2" xfId="42991" xr:uid="{00000000-0005-0000-0000-0000C91B0000}"/>
    <cellStyle name="20% - Accent2 6 2 5 4" xfId="24748" xr:uid="{00000000-0005-0000-0000-0000CA1B0000}"/>
    <cellStyle name="20% - Accent2 6 2 5 4 2" xfId="50737" xr:uid="{00000000-0005-0000-0000-0000CB1B0000}"/>
    <cellStyle name="20% - Accent2 6 2 5 5" xfId="29902" xr:uid="{00000000-0005-0000-0000-0000CC1B0000}"/>
    <cellStyle name="20% - Accent2 6 2 6" xfId="11377" xr:uid="{00000000-0005-0000-0000-0000CD1B0000}"/>
    <cellStyle name="20% - Accent2 6 2 6 2" xfId="19172" xr:uid="{00000000-0005-0000-0000-0000CE1B0000}"/>
    <cellStyle name="20% - Accent2 6 2 6 2 2" xfId="45166" xr:uid="{00000000-0005-0000-0000-0000CF1B0000}"/>
    <cellStyle name="20% - Accent2 6 2 6 3" xfId="37378" xr:uid="{00000000-0005-0000-0000-0000D01B0000}"/>
    <cellStyle name="20% - Accent2 6 2 7" xfId="11882" xr:uid="{00000000-0005-0000-0000-0000D11B0000}"/>
    <cellStyle name="20% - Accent2 6 2 7 2" xfId="19677" xr:uid="{00000000-0005-0000-0000-0000D21B0000}"/>
    <cellStyle name="20% - Accent2 6 2 7 2 2" xfId="45671" xr:uid="{00000000-0005-0000-0000-0000D31B0000}"/>
    <cellStyle name="20% - Accent2 6 2 7 3" xfId="37883" xr:uid="{00000000-0005-0000-0000-0000D41B0000}"/>
    <cellStyle name="20% - Accent2 6 2 8" xfId="6527" xr:uid="{00000000-0005-0000-0000-0000D51B0000}"/>
    <cellStyle name="20% - Accent2 6 2 8 2" xfId="32514" xr:uid="{00000000-0005-0000-0000-0000D61B0000}"/>
    <cellStyle name="20% - Accent2 6 2 9" xfId="14308" xr:uid="{00000000-0005-0000-0000-0000D71B0000}"/>
    <cellStyle name="20% - Accent2 6 2 9 2" xfId="40302" xr:uid="{00000000-0005-0000-0000-0000D81B0000}"/>
    <cellStyle name="20% - Accent2 6 3" xfId="1498" xr:uid="{00000000-0005-0000-0000-0000D91B0000}"/>
    <cellStyle name="20% - Accent2 6 3 2" xfId="4184" xr:uid="{00000000-0005-0000-0000-0000DA1B0000}"/>
    <cellStyle name="20% - Accent2 6 3 2 2" xfId="9481" xr:uid="{00000000-0005-0000-0000-0000DB1B0000}"/>
    <cellStyle name="20% - Accent2 6 3 2 2 2" xfId="35482" xr:uid="{00000000-0005-0000-0000-0000DC1B0000}"/>
    <cellStyle name="20% - Accent2 6 3 2 3" xfId="17276" xr:uid="{00000000-0005-0000-0000-0000DD1B0000}"/>
    <cellStyle name="20% - Accent2 6 3 2 3 2" xfId="43270" xr:uid="{00000000-0005-0000-0000-0000DE1B0000}"/>
    <cellStyle name="20% - Accent2 6 3 2 4" xfId="25027" xr:uid="{00000000-0005-0000-0000-0000DF1B0000}"/>
    <cellStyle name="20% - Accent2 6 3 2 4 2" xfId="51016" xr:uid="{00000000-0005-0000-0000-0000E01B0000}"/>
    <cellStyle name="20% - Accent2 6 3 2 5" xfId="30181" xr:uid="{00000000-0005-0000-0000-0000E11B0000}"/>
    <cellStyle name="20% - Accent2 6 3 3" xfId="12142" xr:uid="{00000000-0005-0000-0000-0000E21B0000}"/>
    <cellStyle name="20% - Accent2 6 3 3 2" xfId="19937" xr:uid="{00000000-0005-0000-0000-0000E31B0000}"/>
    <cellStyle name="20% - Accent2 6 3 3 2 2" xfId="45931" xr:uid="{00000000-0005-0000-0000-0000E41B0000}"/>
    <cellStyle name="20% - Accent2 6 3 3 3" xfId="38143" xr:uid="{00000000-0005-0000-0000-0000E51B0000}"/>
    <cellStyle name="20% - Accent2 6 3 4" xfId="6803" xr:uid="{00000000-0005-0000-0000-0000E61B0000}"/>
    <cellStyle name="20% - Accent2 6 3 4 2" xfId="32793" xr:uid="{00000000-0005-0000-0000-0000E71B0000}"/>
    <cellStyle name="20% - Accent2 6 3 5" xfId="14587" xr:uid="{00000000-0005-0000-0000-0000E81B0000}"/>
    <cellStyle name="20% - Accent2 6 3 5 2" xfId="40581" xr:uid="{00000000-0005-0000-0000-0000E91B0000}"/>
    <cellStyle name="20% - Accent2 6 3 6" xfId="22338" xr:uid="{00000000-0005-0000-0000-0000EA1B0000}"/>
    <cellStyle name="20% - Accent2 6 3 6 2" xfId="48327" xr:uid="{00000000-0005-0000-0000-0000EB1B0000}"/>
    <cellStyle name="20% - Accent2 6 3 7" xfId="27492" xr:uid="{00000000-0005-0000-0000-0000EC1B0000}"/>
    <cellStyle name="20% - Accent2 6 4" xfId="2054" xr:uid="{00000000-0005-0000-0000-0000ED1B0000}"/>
    <cellStyle name="20% - Accent2 6 4 2" xfId="4740" xr:uid="{00000000-0005-0000-0000-0000EE1B0000}"/>
    <cellStyle name="20% - Accent2 6 4 2 2" xfId="10037" xr:uid="{00000000-0005-0000-0000-0000EF1B0000}"/>
    <cellStyle name="20% - Accent2 6 4 2 2 2" xfId="36038" xr:uid="{00000000-0005-0000-0000-0000F01B0000}"/>
    <cellStyle name="20% - Accent2 6 4 2 3" xfId="17832" xr:uid="{00000000-0005-0000-0000-0000F11B0000}"/>
    <cellStyle name="20% - Accent2 6 4 2 3 2" xfId="43826" xr:uid="{00000000-0005-0000-0000-0000F21B0000}"/>
    <cellStyle name="20% - Accent2 6 4 2 4" xfId="25583" xr:uid="{00000000-0005-0000-0000-0000F31B0000}"/>
    <cellStyle name="20% - Accent2 6 4 2 4 2" xfId="51572" xr:uid="{00000000-0005-0000-0000-0000F41B0000}"/>
    <cellStyle name="20% - Accent2 6 4 2 5" xfId="30737" xr:uid="{00000000-0005-0000-0000-0000F51B0000}"/>
    <cellStyle name="20% - Accent2 6 4 3" xfId="12661" xr:uid="{00000000-0005-0000-0000-0000F61B0000}"/>
    <cellStyle name="20% - Accent2 6 4 3 2" xfId="20456" xr:uid="{00000000-0005-0000-0000-0000F71B0000}"/>
    <cellStyle name="20% - Accent2 6 4 3 2 2" xfId="46450" xr:uid="{00000000-0005-0000-0000-0000F81B0000}"/>
    <cellStyle name="20% - Accent2 6 4 3 3" xfId="38662" xr:uid="{00000000-0005-0000-0000-0000F91B0000}"/>
    <cellStyle name="20% - Accent2 6 4 4" xfId="7356" xr:uid="{00000000-0005-0000-0000-0000FA1B0000}"/>
    <cellStyle name="20% - Accent2 6 4 4 2" xfId="33349" xr:uid="{00000000-0005-0000-0000-0000FB1B0000}"/>
    <cellStyle name="20% - Accent2 6 4 5" xfId="15143" xr:uid="{00000000-0005-0000-0000-0000FC1B0000}"/>
    <cellStyle name="20% - Accent2 6 4 5 2" xfId="41137" xr:uid="{00000000-0005-0000-0000-0000FD1B0000}"/>
    <cellStyle name="20% - Accent2 6 4 6" xfId="22894" xr:uid="{00000000-0005-0000-0000-0000FE1B0000}"/>
    <cellStyle name="20% - Accent2 6 4 6 2" xfId="48883" xr:uid="{00000000-0005-0000-0000-0000FF1B0000}"/>
    <cellStyle name="20% - Accent2 6 4 7" xfId="28048" xr:uid="{00000000-0005-0000-0000-0000001C0000}"/>
    <cellStyle name="20% - Accent2 6 5" xfId="2610" xr:uid="{00000000-0005-0000-0000-0000011C0000}"/>
    <cellStyle name="20% - Accent2 6 5 2" xfId="5296" xr:uid="{00000000-0005-0000-0000-0000021C0000}"/>
    <cellStyle name="20% - Accent2 6 5 2 2" xfId="10593" xr:uid="{00000000-0005-0000-0000-0000031C0000}"/>
    <cellStyle name="20% - Accent2 6 5 2 2 2" xfId="36594" xr:uid="{00000000-0005-0000-0000-0000041C0000}"/>
    <cellStyle name="20% - Accent2 6 5 2 3" xfId="18388" xr:uid="{00000000-0005-0000-0000-0000051C0000}"/>
    <cellStyle name="20% - Accent2 6 5 2 3 2" xfId="44382" xr:uid="{00000000-0005-0000-0000-0000061C0000}"/>
    <cellStyle name="20% - Accent2 6 5 2 4" xfId="26139" xr:uid="{00000000-0005-0000-0000-0000071C0000}"/>
    <cellStyle name="20% - Accent2 6 5 2 4 2" xfId="52128" xr:uid="{00000000-0005-0000-0000-0000081C0000}"/>
    <cellStyle name="20% - Accent2 6 5 2 5" xfId="31293" xr:uid="{00000000-0005-0000-0000-0000091C0000}"/>
    <cellStyle name="20% - Accent2 6 5 3" xfId="13197" xr:uid="{00000000-0005-0000-0000-00000A1C0000}"/>
    <cellStyle name="20% - Accent2 6 5 3 2" xfId="20992" xr:uid="{00000000-0005-0000-0000-00000B1C0000}"/>
    <cellStyle name="20% - Accent2 6 5 3 2 2" xfId="46986" xr:uid="{00000000-0005-0000-0000-00000C1C0000}"/>
    <cellStyle name="20% - Accent2 6 5 3 3" xfId="39198" xr:uid="{00000000-0005-0000-0000-00000D1C0000}"/>
    <cellStyle name="20% - Accent2 6 5 4" xfId="7909" xr:uid="{00000000-0005-0000-0000-00000E1C0000}"/>
    <cellStyle name="20% - Accent2 6 5 4 2" xfId="33905" xr:uid="{00000000-0005-0000-0000-00000F1C0000}"/>
    <cellStyle name="20% - Accent2 6 5 5" xfId="15699" xr:uid="{00000000-0005-0000-0000-0000101C0000}"/>
    <cellStyle name="20% - Accent2 6 5 5 2" xfId="41693" xr:uid="{00000000-0005-0000-0000-0000111C0000}"/>
    <cellStyle name="20% - Accent2 6 5 6" xfId="23450" xr:uid="{00000000-0005-0000-0000-0000121C0000}"/>
    <cellStyle name="20% - Accent2 6 5 6 2" xfId="49439" xr:uid="{00000000-0005-0000-0000-0000131C0000}"/>
    <cellStyle name="20% - Accent2 6 5 7" xfId="28604" xr:uid="{00000000-0005-0000-0000-0000141C0000}"/>
    <cellStyle name="20% - Accent2 6 6" xfId="3628" xr:uid="{00000000-0005-0000-0000-0000151C0000}"/>
    <cellStyle name="20% - Accent2 6 6 2" xfId="8926" xr:uid="{00000000-0005-0000-0000-0000161C0000}"/>
    <cellStyle name="20% - Accent2 6 6 2 2" xfId="34926" xr:uid="{00000000-0005-0000-0000-0000171C0000}"/>
    <cellStyle name="20% - Accent2 6 6 3" xfId="16720" xr:uid="{00000000-0005-0000-0000-0000181C0000}"/>
    <cellStyle name="20% - Accent2 6 6 3 2" xfId="42714" xr:uid="{00000000-0005-0000-0000-0000191C0000}"/>
    <cellStyle name="20% - Accent2 6 6 4" xfId="24471" xr:uid="{00000000-0005-0000-0000-00001A1C0000}"/>
    <cellStyle name="20% - Accent2 6 6 4 2" xfId="50460" xr:uid="{00000000-0005-0000-0000-00001B1C0000}"/>
    <cellStyle name="20% - Accent2 6 6 5" xfId="29625" xr:uid="{00000000-0005-0000-0000-00001C1C0000}"/>
    <cellStyle name="20% - Accent2 6 7" xfId="11122" xr:uid="{00000000-0005-0000-0000-00001D1C0000}"/>
    <cellStyle name="20% - Accent2 6 7 2" xfId="18917" xr:uid="{00000000-0005-0000-0000-00001E1C0000}"/>
    <cellStyle name="20% - Accent2 6 7 2 2" xfId="44911" xr:uid="{00000000-0005-0000-0000-00001F1C0000}"/>
    <cellStyle name="20% - Accent2 6 7 3" xfId="37123" xr:uid="{00000000-0005-0000-0000-0000201C0000}"/>
    <cellStyle name="20% - Accent2 6 8" xfId="11622" xr:uid="{00000000-0005-0000-0000-0000211C0000}"/>
    <cellStyle name="20% - Accent2 6 8 2" xfId="19417" xr:uid="{00000000-0005-0000-0000-0000221C0000}"/>
    <cellStyle name="20% - Accent2 6 8 2 2" xfId="45411" xr:uid="{00000000-0005-0000-0000-0000231C0000}"/>
    <cellStyle name="20% - Accent2 6 8 3" xfId="37623" xr:uid="{00000000-0005-0000-0000-0000241C0000}"/>
    <cellStyle name="20% - Accent2 6 9" xfId="6250" xr:uid="{00000000-0005-0000-0000-0000251C0000}"/>
    <cellStyle name="20% - Accent2 6 9 2" xfId="32237" xr:uid="{00000000-0005-0000-0000-0000261C0000}"/>
    <cellStyle name="20% - Accent2 7" xfId="952" xr:uid="{00000000-0005-0000-0000-0000271C0000}"/>
    <cellStyle name="20% - Accent2 7 10" xfId="14044" xr:uid="{00000000-0005-0000-0000-0000281C0000}"/>
    <cellStyle name="20% - Accent2 7 10 2" xfId="40038" xr:uid="{00000000-0005-0000-0000-0000291C0000}"/>
    <cellStyle name="20% - Accent2 7 11" xfId="21795" xr:uid="{00000000-0005-0000-0000-00002A1C0000}"/>
    <cellStyle name="20% - Accent2 7 11 2" xfId="47784" xr:uid="{00000000-0005-0000-0000-00002B1C0000}"/>
    <cellStyle name="20% - Accent2 7 12" xfId="26949" xr:uid="{00000000-0005-0000-0000-00002C1C0000}"/>
    <cellStyle name="20% - Accent2 7 2" xfId="1230" xr:uid="{00000000-0005-0000-0000-00002D1C0000}"/>
    <cellStyle name="20% - Accent2 7 2 10" xfId="22072" xr:uid="{00000000-0005-0000-0000-00002E1C0000}"/>
    <cellStyle name="20% - Accent2 7 2 10 2" xfId="48061" xr:uid="{00000000-0005-0000-0000-00002F1C0000}"/>
    <cellStyle name="20% - Accent2 7 2 11" xfId="27226" xr:uid="{00000000-0005-0000-0000-0000301C0000}"/>
    <cellStyle name="20% - Accent2 7 2 2" xfId="1788" xr:uid="{00000000-0005-0000-0000-0000311C0000}"/>
    <cellStyle name="20% - Accent2 7 2 2 2" xfId="4474" xr:uid="{00000000-0005-0000-0000-0000321C0000}"/>
    <cellStyle name="20% - Accent2 7 2 2 2 2" xfId="9771" xr:uid="{00000000-0005-0000-0000-0000331C0000}"/>
    <cellStyle name="20% - Accent2 7 2 2 2 2 2" xfId="35772" xr:uid="{00000000-0005-0000-0000-0000341C0000}"/>
    <cellStyle name="20% - Accent2 7 2 2 2 3" xfId="17566" xr:uid="{00000000-0005-0000-0000-0000351C0000}"/>
    <cellStyle name="20% - Accent2 7 2 2 2 3 2" xfId="43560" xr:uid="{00000000-0005-0000-0000-0000361C0000}"/>
    <cellStyle name="20% - Accent2 7 2 2 2 4" xfId="25317" xr:uid="{00000000-0005-0000-0000-0000371C0000}"/>
    <cellStyle name="20% - Accent2 7 2 2 2 4 2" xfId="51306" xr:uid="{00000000-0005-0000-0000-0000381C0000}"/>
    <cellStyle name="20% - Accent2 7 2 2 2 5" xfId="30471" xr:uid="{00000000-0005-0000-0000-0000391C0000}"/>
    <cellStyle name="20% - Accent2 7 2 2 3" xfId="12414" xr:uid="{00000000-0005-0000-0000-00003A1C0000}"/>
    <cellStyle name="20% - Accent2 7 2 2 3 2" xfId="20209" xr:uid="{00000000-0005-0000-0000-00003B1C0000}"/>
    <cellStyle name="20% - Accent2 7 2 2 3 2 2" xfId="46203" xr:uid="{00000000-0005-0000-0000-00003C1C0000}"/>
    <cellStyle name="20% - Accent2 7 2 2 3 3" xfId="38415" xr:uid="{00000000-0005-0000-0000-00003D1C0000}"/>
    <cellStyle name="20% - Accent2 7 2 2 4" xfId="7091" xr:uid="{00000000-0005-0000-0000-00003E1C0000}"/>
    <cellStyle name="20% - Accent2 7 2 2 4 2" xfId="33083" xr:uid="{00000000-0005-0000-0000-00003F1C0000}"/>
    <cellStyle name="20% - Accent2 7 2 2 5" xfId="14877" xr:uid="{00000000-0005-0000-0000-0000401C0000}"/>
    <cellStyle name="20% - Accent2 7 2 2 5 2" xfId="40871" xr:uid="{00000000-0005-0000-0000-0000411C0000}"/>
    <cellStyle name="20% - Accent2 7 2 2 6" xfId="22628" xr:uid="{00000000-0005-0000-0000-0000421C0000}"/>
    <cellStyle name="20% - Accent2 7 2 2 6 2" xfId="48617" xr:uid="{00000000-0005-0000-0000-0000431C0000}"/>
    <cellStyle name="20% - Accent2 7 2 2 7" xfId="27782" xr:uid="{00000000-0005-0000-0000-0000441C0000}"/>
    <cellStyle name="20% - Accent2 7 2 3" xfId="2344" xr:uid="{00000000-0005-0000-0000-0000451C0000}"/>
    <cellStyle name="20% - Accent2 7 2 3 2" xfId="5030" xr:uid="{00000000-0005-0000-0000-0000461C0000}"/>
    <cellStyle name="20% - Accent2 7 2 3 2 2" xfId="10327" xr:uid="{00000000-0005-0000-0000-0000471C0000}"/>
    <cellStyle name="20% - Accent2 7 2 3 2 2 2" xfId="36328" xr:uid="{00000000-0005-0000-0000-0000481C0000}"/>
    <cellStyle name="20% - Accent2 7 2 3 2 3" xfId="18122" xr:uid="{00000000-0005-0000-0000-0000491C0000}"/>
    <cellStyle name="20% - Accent2 7 2 3 2 3 2" xfId="44116" xr:uid="{00000000-0005-0000-0000-00004A1C0000}"/>
    <cellStyle name="20% - Accent2 7 2 3 2 4" xfId="25873" xr:uid="{00000000-0005-0000-0000-00004B1C0000}"/>
    <cellStyle name="20% - Accent2 7 2 3 2 4 2" xfId="51862" xr:uid="{00000000-0005-0000-0000-00004C1C0000}"/>
    <cellStyle name="20% - Accent2 7 2 3 2 5" xfId="31027" xr:uid="{00000000-0005-0000-0000-00004D1C0000}"/>
    <cellStyle name="20% - Accent2 7 2 3 3" xfId="12948" xr:uid="{00000000-0005-0000-0000-00004E1C0000}"/>
    <cellStyle name="20% - Accent2 7 2 3 3 2" xfId="20743" xr:uid="{00000000-0005-0000-0000-00004F1C0000}"/>
    <cellStyle name="20% - Accent2 7 2 3 3 2 2" xfId="46737" xr:uid="{00000000-0005-0000-0000-0000501C0000}"/>
    <cellStyle name="20% - Accent2 7 2 3 3 3" xfId="38949" xr:uid="{00000000-0005-0000-0000-0000511C0000}"/>
    <cellStyle name="20% - Accent2 7 2 3 4" xfId="7643" xr:uid="{00000000-0005-0000-0000-0000521C0000}"/>
    <cellStyle name="20% - Accent2 7 2 3 4 2" xfId="33639" xr:uid="{00000000-0005-0000-0000-0000531C0000}"/>
    <cellStyle name="20% - Accent2 7 2 3 5" xfId="15433" xr:uid="{00000000-0005-0000-0000-0000541C0000}"/>
    <cellStyle name="20% - Accent2 7 2 3 5 2" xfId="41427" xr:uid="{00000000-0005-0000-0000-0000551C0000}"/>
    <cellStyle name="20% - Accent2 7 2 3 6" xfId="23184" xr:uid="{00000000-0005-0000-0000-0000561C0000}"/>
    <cellStyle name="20% - Accent2 7 2 3 6 2" xfId="49173" xr:uid="{00000000-0005-0000-0000-0000571C0000}"/>
    <cellStyle name="20% - Accent2 7 2 3 7" xfId="28338" xr:uid="{00000000-0005-0000-0000-0000581C0000}"/>
    <cellStyle name="20% - Accent2 7 2 4" xfId="2900" xr:uid="{00000000-0005-0000-0000-0000591C0000}"/>
    <cellStyle name="20% - Accent2 7 2 4 2" xfId="5586" xr:uid="{00000000-0005-0000-0000-00005A1C0000}"/>
    <cellStyle name="20% - Accent2 7 2 4 2 2" xfId="10883" xr:uid="{00000000-0005-0000-0000-00005B1C0000}"/>
    <cellStyle name="20% - Accent2 7 2 4 2 2 2" xfId="36884" xr:uid="{00000000-0005-0000-0000-00005C1C0000}"/>
    <cellStyle name="20% - Accent2 7 2 4 2 3" xfId="18678" xr:uid="{00000000-0005-0000-0000-00005D1C0000}"/>
    <cellStyle name="20% - Accent2 7 2 4 2 3 2" xfId="44672" xr:uid="{00000000-0005-0000-0000-00005E1C0000}"/>
    <cellStyle name="20% - Accent2 7 2 4 2 4" xfId="26429" xr:uid="{00000000-0005-0000-0000-00005F1C0000}"/>
    <cellStyle name="20% - Accent2 7 2 4 2 4 2" xfId="52418" xr:uid="{00000000-0005-0000-0000-0000601C0000}"/>
    <cellStyle name="20% - Accent2 7 2 4 2 5" xfId="31583" xr:uid="{00000000-0005-0000-0000-0000611C0000}"/>
    <cellStyle name="20% - Accent2 7 2 4 3" xfId="13487" xr:uid="{00000000-0005-0000-0000-0000621C0000}"/>
    <cellStyle name="20% - Accent2 7 2 4 3 2" xfId="21282" xr:uid="{00000000-0005-0000-0000-0000631C0000}"/>
    <cellStyle name="20% - Accent2 7 2 4 3 2 2" xfId="47276" xr:uid="{00000000-0005-0000-0000-0000641C0000}"/>
    <cellStyle name="20% - Accent2 7 2 4 3 3" xfId="39488" xr:uid="{00000000-0005-0000-0000-0000651C0000}"/>
    <cellStyle name="20% - Accent2 7 2 4 4" xfId="8199" xr:uid="{00000000-0005-0000-0000-0000661C0000}"/>
    <cellStyle name="20% - Accent2 7 2 4 4 2" xfId="34195" xr:uid="{00000000-0005-0000-0000-0000671C0000}"/>
    <cellStyle name="20% - Accent2 7 2 4 5" xfId="15989" xr:uid="{00000000-0005-0000-0000-0000681C0000}"/>
    <cellStyle name="20% - Accent2 7 2 4 5 2" xfId="41983" xr:uid="{00000000-0005-0000-0000-0000691C0000}"/>
    <cellStyle name="20% - Accent2 7 2 4 6" xfId="23740" xr:uid="{00000000-0005-0000-0000-00006A1C0000}"/>
    <cellStyle name="20% - Accent2 7 2 4 6 2" xfId="49729" xr:uid="{00000000-0005-0000-0000-00006B1C0000}"/>
    <cellStyle name="20% - Accent2 7 2 4 7" xfId="28894" xr:uid="{00000000-0005-0000-0000-00006C1C0000}"/>
    <cellStyle name="20% - Accent2 7 2 5" xfId="3918" xr:uid="{00000000-0005-0000-0000-00006D1C0000}"/>
    <cellStyle name="20% - Accent2 7 2 5 2" xfId="9216" xr:uid="{00000000-0005-0000-0000-00006E1C0000}"/>
    <cellStyle name="20% - Accent2 7 2 5 2 2" xfId="35216" xr:uid="{00000000-0005-0000-0000-00006F1C0000}"/>
    <cellStyle name="20% - Accent2 7 2 5 3" xfId="17010" xr:uid="{00000000-0005-0000-0000-0000701C0000}"/>
    <cellStyle name="20% - Accent2 7 2 5 3 2" xfId="43004" xr:uid="{00000000-0005-0000-0000-0000711C0000}"/>
    <cellStyle name="20% - Accent2 7 2 5 4" xfId="24761" xr:uid="{00000000-0005-0000-0000-0000721C0000}"/>
    <cellStyle name="20% - Accent2 7 2 5 4 2" xfId="50750" xr:uid="{00000000-0005-0000-0000-0000731C0000}"/>
    <cellStyle name="20% - Accent2 7 2 5 5" xfId="29915" xr:uid="{00000000-0005-0000-0000-0000741C0000}"/>
    <cellStyle name="20% - Accent2 7 2 6" xfId="11389" xr:uid="{00000000-0005-0000-0000-0000751C0000}"/>
    <cellStyle name="20% - Accent2 7 2 6 2" xfId="19184" xr:uid="{00000000-0005-0000-0000-0000761C0000}"/>
    <cellStyle name="20% - Accent2 7 2 6 2 2" xfId="45178" xr:uid="{00000000-0005-0000-0000-0000771C0000}"/>
    <cellStyle name="20% - Accent2 7 2 6 3" xfId="37390" xr:uid="{00000000-0005-0000-0000-0000781C0000}"/>
    <cellStyle name="20% - Accent2 7 2 7" xfId="11895" xr:uid="{00000000-0005-0000-0000-0000791C0000}"/>
    <cellStyle name="20% - Accent2 7 2 7 2" xfId="19690" xr:uid="{00000000-0005-0000-0000-00007A1C0000}"/>
    <cellStyle name="20% - Accent2 7 2 7 2 2" xfId="45684" xr:uid="{00000000-0005-0000-0000-00007B1C0000}"/>
    <cellStyle name="20% - Accent2 7 2 7 3" xfId="37896" xr:uid="{00000000-0005-0000-0000-00007C1C0000}"/>
    <cellStyle name="20% - Accent2 7 2 8" xfId="6540" xr:uid="{00000000-0005-0000-0000-00007D1C0000}"/>
    <cellStyle name="20% - Accent2 7 2 8 2" xfId="32527" xr:uid="{00000000-0005-0000-0000-00007E1C0000}"/>
    <cellStyle name="20% - Accent2 7 2 9" xfId="14321" xr:uid="{00000000-0005-0000-0000-00007F1C0000}"/>
    <cellStyle name="20% - Accent2 7 2 9 2" xfId="40315" xr:uid="{00000000-0005-0000-0000-0000801C0000}"/>
    <cellStyle name="20% - Accent2 7 3" xfId="1511" xr:uid="{00000000-0005-0000-0000-0000811C0000}"/>
    <cellStyle name="20% - Accent2 7 3 2" xfId="4197" xr:uid="{00000000-0005-0000-0000-0000821C0000}"/>
    <cellStyle name="20% - Accent2 7 3 2 2" xfId="9494" xr:uid="{00000000-0005-0000-0000-0000831C0000}"/>
    <cellStyle name="20% - Accent2 7 3 2 2 2" xfId="35495" xr:uid="{00000000-0005-0000-0000-0000841C0000}"/>
    <cellStyle name="20% - Accent2 7 3 2 3" xfId="17289" xr:uid="{00000000-0005-0000-0000-0000851C0000}"/>
    <cellStyle name="20% - Accent2 7 3 2 3 2" xfId="43283" xr:uid="{00000000-0005-0000-0000-0000861C0000}"/>
    <cellStyle name="20% - Accent2 7 3 2 4" xfId="25040" xr:uid="{00000000-0005-0000-0000-0000871C0000}"/>
    <cellStyle name="20% - Accent2 7 3 2 4 2" xfId="51029" xr:uid="{00000000-0005-0000-0000-0000881C0000}"/>
    <cellStyle name="20% - Accent2 7 3 2 5" xfId="30194" xr:uid="{00000000-0005-0000-0000-0000891C0000}"/>
    <cellStyle name="20% - Accent2 7 3 3" xfId="12155" xr:uid="{00000000-0005-0000-0000-00008A1C0000}"/>
    <cellStyle name="20% - Accent2 7 3 3 2" xfId="19950" xr:uid="{00000000-0005-0000-0000-00008B1C0000}"/>
    <cellStyle name="20% - Accent2 7 3 3 2 2" xfId="45944" xr:uid="{00000000-0005-0000-0000-00008C1C0000}"/>
    <cellStyle name="20% - Accent2 7 3 3 3" xfId="38156" xr:uid="{00000000-0005-0000-0000-00008D1C0000}"/>
    <cellStyle name="20% - Accent2 7 3 4" xfId="6816" xr:uid="{00000000-0005-0000-0000-00008E1C0000}"/>
    <cellStyle name="20% - Accent2 7 3 4 2" xfId="32806" xr:uid="{00000000-0005-0000-0000-00008F1C0000}"/>
    <cellStyle name="20% - Accent2 7 3 5" xfId="14600" xr:uid="{00000000-0005-0000-0000-0000901C0000}"/>
    <cellStyle name="20% - Accent2 7 3 5 2" xfId="40594" xr:uid="{00000000-0005-0000-0000-0000911C0000}"/>
    <cellStyle name="20% - Accent2 7 3 6" xfId="22351" xr:uid="{00000000-0005-0000-0000-0000921C0000}"/>
    <cellStyle name="20% - Accent2 7 3 6 2" xfId="48340" xr:uid="{00000000-0005-0000-0000-0000931C0000}"/>
    <cellStyle name="20% - Accent2 7 3 7" xfId="27505" xr:uid="{00000000-0005-0000-0000-0000941C0000}"/>
    <cellStyle name="20% - Accent2 7 4" xfId="2067" xr:uid="{00000000-0005-0000-0000-0000951C0000}"/>
    <cellStyle name="20% - Accent2 7 4 2" xfId="4753" xr:uid="{00000000-0005-0000-0000-0000961C0000}"/>
    <cellStyle name="20% - Accent2 7 4 2 2" xfId="10050" xr:uid="{00000000-0005-0000-0000-0000971C0000}"/>
    <cellStyle name="20% - Accent2 7 4 2 2 2" xfId="36051" xr:uid="{00000000-0005-0000-0000-0000981C0000}"/>
    <cellStyle name="20% - Accent2 7 4 2 3" xfId="17845" xr:uid="{00000000-0005-0000-0000-0000991C0000}"/>
    <cellStyle name="20% - Accent2 7 4 2 3 2" xfId="43839" xr:uid="{00000000-0005-0000-0000-00009A1C0000}"/>
    <cellStyle name="20% - Accent2 7 4 2 4" xfId="25596" xr:uid="{00000000-0005-0000-0000-00009B1C0000}"/>
    <cellStyle name="20% - Accent2 7 4 2 4 2" xfId="51585" xr:uid="{00000000-0005-0000-0000-00009C1C0000}"/>
    <cellStyle name="20% - Accent2 7 4 2 5" xfId="30750" xr:uid="{00000000-0005-0000-0000-00009D1C0000}"/>
    <cellStyle name="20% - Accent2 7 4 3" xfId="12674" xr:uid="{00000000-0005-0000-0000-00009E1C0000}"/>
    <cellStyle name="20% - Accent2 7 4 3 2" xfId="20469" xr:uid="{00000000-0005-0000-0000-00009F1C0000}"/>
    <cellStyle name="20% - Accent2 7 4 3 2 2" xfId="46463" xr:uid="{00000000-0005-0000-0000-0000A01C0000}"/>
    <cellStyle name="20% - Accent2 7 4 3 3" xfId="38675" xr:uid="{00000000-0005-0000-0000-0000A11C0000}"/>
    <cellStyle name="20% - Accent2 7 4 4" xfId="7369" xr:uid="{00000000-0005-0000-0000-0000A21C0000}"/>
    <cellStyle name="20% - Accent2 7 4 4 2" xfId="33362" xr:uid="{00000000-0005-0000-0000-0000A31C0000}"/>
    <cellStyle name="20% - Accent2 7 4 5" xfId="15156" xr:uid="{00000000-0005-0000-0000-0000A41C0000}"/>
    <cellStyle name="20% - Accent2 7 4 5 2" xfId="41150" xr:uid="{00000000-0005-0000-0000-0000A51C0000}"/>
    <cellStyle name="20% - Accent2 7 4 6" xfId="22907" xr:uid="{00000000-0005-0000-0000-0000A61C0000}"/>
    <cellStyle name="20% - Accent2 7 4 6 2" xfId="48896" xr:uid="{00000000-0005-0000-0000-0000A71C0000}"/>
    <cellStyle name="20% - Accent2 7 4 7" xfId="28061" xr:uid="{00000000-0005-0000-0000-0000A81C0000}"/>
    <cellStyle name="20% - Accent2 7 5" xfId="2623" xr:uid="{00000000-0005-0000-0000-0000A91C0000}"/>
    <cellStyle name="20% - Accent2 7 5 2" xfId="5309" xr:uid="{00000000-0005-0000-0000-0000AA1C0000}"/>
    <cellStyle name="20% - Accent2 7 5 2 2" xfId="10606" xr:uid="{00000000-0005-0000-0000-0000AB1C0000}"/>
    <cellStyle name="20% - Accent2 7 5 2 2 2" xfId="36607" xr:uid="{00000000-0005-0000-0000-0000AC1C0000}"/>
    <cellStyle name="20% - Accent2 7 5 2 3" xfId="18401" xr:uid="{00000000-0005-0000-0000-0000AD1C0000}"/>
    <cellStyle name="20% - Accent2 7 5 2 3 2" xfId="44395" xr:uid="{00000000-0005-0000-0000-0000AE1C0000}"/>
    <cellStyle name="20% - Accent2 7 5 2 4" xfId="26152" xr:uid="{00000000-0005-0000-0000-0000AF1C0000}"/>
    <cellStyle name="20% - Accent2 7 5 2 4 2" xfId="52141" xr:uid="{00000000-0005-0000-0000-0000B01C0000}"/>
    <cellStyle name="20% - Accent2 7 5 2 5" xfId="31306" xr:uid="{00000000-0005-0000-0000-0000B11C0000}"/>
    <cellStyle name="20% - Accent2 7 5 3" xfId="13210" xr:uid="{00000000-0005-0000-0000-0000B21C0000}"/>
    <cellStyle name="20% - Accent2 7 5 3 2" xfId="21005" xr:uid="{00000000-0005-0000-0000-0000B31C0000}"/>
    <cellStyle name="20% - Accent2 7 5 3 2 2" xfId="46999" xr:uid="{00000000-0005-0000-0000-0000B41C0000}"/>
    <cellStyle name="20% - Accent2 7 5 3 3" xfId="39211" xr:uid="{00000000-0005-0000-0000-0000B51C0000}"/>
    <cellStyle name="20% - Accent2 7 5 4" xfId="7922" xr:uid="{00000000-0005-0000-0000-0000B61C0000}"/>
    <cellStyle name="20% - Accent2 7 5 4 2" xfId="33918" xr:uid="{00000000-0005-0000-0000-0000B71C0000}"/>
    <cellStyle name="20% - Accent2 7 5 5" xfId="15712" xr:uid="{00000000-0005-0000-0000-0000B81C0000}"/>
    <cellStyle name="20% - Accent2 7 5 5 2" xfId="41706" xr:uid="{00000000-0005-0000-0000-0000B91C0000}"/>
    <cellStyle name="20% - Accent2 7 5 6" xfId="23463" xr:uid="{00000000-0005-0000-0000-0000BA1C0000}"/>
    <cellStyle name="20% - Accent2 7 5 6 2" xfId="49452" xr:uid="{00000000-0005-0000-0000-0000BB1C0000}"/>
    <cellStyle name="20% - Accent2 7 5 7" xfId="28617" xr:uid="{00000000-0005-0000-0000-0000BC1C0000}"/>
    <cellStyle name="20% - Accent2 7 6" xfId="3641" xr:uid="{00000000-0005-0000-0000-0000BD1C0000}"/>
    <cellStyle name="20% - Accent2 7 6 2" xfId="8939" xr:uid="{00000000-0005-0000-0000-0000BE1C0000}"/>
    <cellStyle name="20% - Accent2 7 6 2 2" xfId="34939" xr:uid="{00000000-0005-0000-0000-0000BF1C0000}"/>
    <cellStyle name="20% - Accent2 7 6 3" xfId="16733" xr:uid="{00000000-0005-0000-0000-0000C01C0000}"/>
    <cellStyle name="20% - Accent2 7 6 3 2" xfId="42727" xr:uid="{00000000-0005-0000-0000-0000C11C0000}"/>
    <cellStyle name="20% - Accent2 7 6 4" xfId="24484" xr:uid="{00000000-0005-0000-0000-0000C21C0000}"/>
    <cellStyle name="20% - Accent2 7 6 4 2" xfId="50473" xr:uid="{00000000-0005-0000-0000-0000C31C0000}"/>
    <cellStyle name="20% - Accent2 7 6 5" xfId="29638" xr:uid="{00000000-0005-0000-0000-0000C41C0000}"/>
    <cellStyle name="20% - Accent2 7 7" xfId="11134" xr:uid="{00000000-0005-0000-0000-0000C51C0000}"/>
    <cellStyle name="20% - Accent2 7 7 2" xfId="18929" xr:uid="{00000000-0005-0000-0000-0000C61C0000}"/>
    <cellStyle name="20% - Accent2 7 7 2 2" xfId="44923" xr:uid="{00000000-0005-0000-0000-0000C71C0000}"/>
    <cellStyle name="20% - Accent2 7 7 3" xfId="37135" xr:uid="{00000000-0005-0000-0000-0000C81C0000}"/>
    <cellStyle name="20% - Accent2 7 8" xfId="11634" xr:uid="{00000000-0005-0000-0000-0000C91C0000}"/>
    <cellStyle name="20% - Accent2 7 8 2" xfId="19429" xr:uid="{00000000-0005-0000-0000-0000CA1C0000}"/>
    <cellStyle name="20% - Accent2 7 8 2 2" xfId="45423" xr:uid="{00000000-0005-0000-0000-0000CB1C0000}"/>
    <cellStyle name="20% - Accent2 7 8 3" xfId="37635" xr:uid="{00000000-0005-0000-0000-0000CC1C0000}"/>
    <cellStyle name="20% - Accent2 7 9" xfId="6263" xr:uid="{00000000-0005-0000-0000-0000CD1C0000}"/>
    <cellStyle name="20% - Accent2 7 9 2" xfId="32250" xr:uid="{00000000-0005-0000-0000-0000CE1C0000}"/>
    <cellStyle name="20% - Accent2 8" xfId="966" xr:uid="{00000000-0005-0000-0000-0000CF1C0000}"/>
    <cellStyle name="20% - Accent2 8 10" xfId="14058" xr:uid="{00000000-0005-0000-0000-0000D01C0000}"/>
    <cellStyle name="20% - Accent2 8 10 2" xfId="40052" xr:uid="{00000000-0005-0000-0000-0000D11C0000}"/>
    <cellStyle name="20% - Accent2 8 11" xfId="21809" xr:uid="{00000000-0005-0000-0000-0000D21C0000}"/>
    <cellStyle name="20% - Accent2 8 11 2" xfId="47798" xr:uid="{00000000-0005-0000-0000-0000D31C0000}"/>
    <cellStyle name="20% - Accent2 8 12" xfId="26963" xr:uid="{00000000-0005-0000-0000-0000D41C0000}"/>
    <cellStyle name="20% - Accent2 8 2" xfId="1244" xr:uid="{00000000-0005-0000-0000-0000D51C0000}"/>
    <cellStyle name="20% - Accent2 8 2 10" xfId="22086" xr:uid="{00000000-0005-0000-0000-0000D61C0000}"/>
    <cellStyle name="20% - Accent2 8 2 10 2" xfId="48075" xr:uid="{00000000-0005-0000-0000-0000D71C0000}"/>
    <cellStyle name="20% - Accent2 8 2 11" xfId="27240" xr:uid="{00000000-0005-0000-0000-0000D81C0000}"/>
    <cellStyle name="20% - Accent2 8 2 2" xfId="1802" xr:uid="{00000000-0005-0000-0000-0000D91C0000}"/>
    <cellStyle name="20% - Accent2 8 2 2 2" xfId="4488" xr:uid="{00000000-0005-0000-0000-0000DA1C0000}"/>
    <cellStyle name="20% - Accent2 8 2 2 2 2" xfId="9785" xr:uid="{00000000-0005-0000-0000-0000DB1C0000}"/>
    <cellStyle name="20% - Accent2 8 2 2 2 2 2" xfId="35786" xr:uid="{00000000-0005-0000-0000-0000DC1C0000}"/>
    <cellStyle name="20% - Accent2 8 2 2 2 3" xfId="17580" xr:uid="{00000000-0005-0000-0000-0000DD1C0000}"/>
    <cellStyle name="20% - Accent2 8 2 2 2 3 2" xfId="43574" xr:uid="{00000000-0005-0000-0000-0000DE1C0000}"/>
    <cellStyle name="20% - Accent2 8 2 2 2 4" xfId="25331" xr:uid="{00000000-0005-0000-0000-0000DF1C0000}"/>
    <cellStyle name="20% - Accent2 8 2 2 2 4 2" xfId="51320" xr:uid="{00000000-0005-0000-0000-0000E01C0000}"/>
    <cellStyle name="20% - Accent2 8 2 2 2 5" xfId="30485" xr:uid="{00000000-0005-0000-0000-0000E11C0000}"/>
    <cellStyle name="20% - Accent2 8 2 2 3" xfId="12427" xr:uid="{00000000-0005-0000-0000-0000E21C0000}"/>
    <cellStyle name="20% - Accent2 8 2 2 3 2" xfId="20222" xr:uid="{00000000-0005-0000-0000-0000E31C0000}"/>
    <cellStyle name="20% - Accent2 8 2 2 3 2 2" xfId="46216" xr:uid="{00000000-0005-0000-0000-0000E41C0000}"/>
    <cellStyle name="20% - Accent2 8 2 2 3 3" xfId="38428" xr:uid="{00000000-0005-0000-0000-0000E51C0000}"/>
    <cellStyle name="20% - Accent2 8 2 2 4" xfId="7105" xr:uid="{00000000-0005-0000-0000-0000E61C0000}"/>
    <cellStyle name="20% - Accent2 8 2 2 4 2" xfId="33097" xr:uid="{00000000-0005-0000-0000-0000E71C0000}"/>
    <cellStyle name="20% - Accent2 8 2 2 5" xfId="14891" xr:uid="{00000000-0005-0000-0000-0000E81C0000}"/>
    <cellStyle name="20% - Accent2 8 2 2 5 2" xfId="40885" xr:uid="{00000000-0005-0000-0000-0000E91C0000}"/>
    <cellStyle name="20% - Accent2 8 2 2 6" xfId="22642" xr:uid="{00000000-0005-0000-0000-0000EA1C0000}"/>
    <cellStyle name="20% - Accent2 8 2 2 6 2" xfId="48631" xr:uid="{00000000-0005-0000-0000-0000EB1C0000}"/>
    <cellStyle name="20% - Accent2 8 2 2 7" xfId="27796" xr:uid="{00000000-0005-0000-0000-0000EC1C0000}"/>
    <cellStyle name="20% - Accent2 8 2 3" xfId="2358" xr:uid="{00000000-0005-0000-0000-0000ED1C0000}"/>
    <cellStyle name="20% - Accent2 8 2 3 2" xfId="5044" xr:uid="{00000000-0005-0000-0000-0000EE1C0000}"/>
    <cellStyle name="20% - Accent2 8 2 3 2 2" xfId="10341" xr:uid="{00000000-0005-0000-0000-0000EF1C0000}"/>
    <cellStyle name="20% - Accent2 8 2 3 2 2 2" xfId="36342" xr:uid="{00000000-0005-0000-0000-0000F01C0000}"/>
    <cellStyle name="20% - Accent2 8 2 3 2 3" xfId="18136" xr:uid="{00000000-0005-0000-0000-0000F11C0000}"/>
    <cellStyle name="20% - Accent2 8 2 3 2 3 2" xfId="44130" xr:uid="{00000000-0005-0000-0000-0000F21C0000}"/>
    <cellStyle name="20% - Accent2 8 2 3 2 4" xfId="25887" xr:uid="{00000000-0005-0000-0000-0000F31C0000}"/>
    <cellStyle name="20% - Accent2 8 2 3 2 4 2" xfId="51876" xr:uid="{00000000-0005-0000-0000-0000F41C0000}"/>
    <cellStyle name="20% - Accent2 8 2 3 2 5" xfId="31041" xr:uid="{00000000-0005-0000-0000-0000F51C0000}"/>
    <cellStyle name="20% - Accent2 8 2 3 3" xfId="12962" xr:uid="{00000000-0005-0000-0000-0000F61C0000}"/>
    <cellStyle name="20% - Accent2 8 2 3 3 2" xfId="20757" xr:uid="{00000000-0005-0000-0000-0000F71C0000}"/>
    <cellStyle name="20% - Accent2 8 2 3 3 2 2" xfId="46751" xr:uid="{00000000-0005-0000-0000-0000F81C0000}"/>
    <cellStyle name="20% - Accent2 8 2 3 3 3" xfId="38963" xr:uid="{00000000-0005-0000-0000-0000F91C0000}"/>
    <cellStyle name="20% - Accent2 8 2 3 4" xfId="7657" xr:uid="{00000000-0005-0000-0000-0000FA1C0000}"/>
    <cellStyle name="20% - Accent2 8 2 3 4 2" xfId="33653" xr:uid="{00000000-0005-0000-0000-0000FB1C0000}"/>
    <cellStyle name="20% - Accent2 8 2 3 5" xfId="15447" xr:uid="{00000000-0005-0000-0000-0000FC1C0000}"/>
    <cellStyle name="20% - Accent2 8 2 3 5 2" xfId="41441" xr:uid="{00000000-0005-0000-0000-0000FD1C0000}"/>
    <cellStyle name="20% - Accent2 8 2 3 6" xfId="23198" xr:uid="{00000000-0005-0000-0000-0000FE1C0000}"/>
    <cellStyle name="20% - Accent2 8 2 3 6 2" xfId="49187" xr:uid="{00000000-0005-0000-0000-0000FF1C0000}"/>
    <cellStyle name="20% - Accent2 8 2 3 7" xfId="28352" xr:uid="{00000000-0005-0000-0000-0000001D0000}"/>
    <cellStyle name="20% - Accent2 8 2 4" xfId="2914" xr:uid="{00000000-0005-0000-0000-0000011D0000}"/>
    <cellStyle name="20% - Accent2 8 2 4 2" xfId="5600" xr:uid="{00000000-0005-0000-0000-0000021D0000}"/>
    <cellStyle name="20% - Accent2 8 2 4 2 2" xfId="10897" xr:uid="{00000000-0005-0000-0000-0000031D0000}"/>
    <cellStyle name="20% - Accent2 8 2 4 2 2 2" xfId="36898" xr:uid="{00000000-0005-0000-0000-0000041D0000}"/>
    <cellStyle name="20% - Accent2 8 2 4 2 3" xfId="18692" xr:uid="{00000000-0005-0000-0000-0000051D0000}"/>
    <cellStyle name="20% - Accent2 8 2 4 2 3 2" xfId="44686" xr:uid="{00000000-0005-0000-0000-0000061D0000}"/>
    <cellStyle name="20% - Accent2 8 2 4 2 4" xfId="26443" xr:uid="{00000000-0005-0000-0000-0000071D0000}"/>
    <cellStyle name="20% - Accent2 8 2 4 2 4 2" xfId="52432" xr:uid="{00000000-0005-0000-0000-0000081D0000}"/>
    <cellStyle name="20% - Accent2 8 2 4 2 5" xfId="31597" xr:uid="{00000000-0005-0000-0000-0000091D0000}"/>
    <cellStyle name="20% - Accent2 8 2 4 3" xfId="13501" xr:uid="{00000000-0005-0000-0000-00000A1D0000}"/>
    <cellStyle name="20% - Accent2 8 2 4 3 2" xfId="21296" xr:uid="{00000000-0005-0000-0000-00000B1D0000}"/>
    <cellStyle name="20% - Accent2 8 2 4 3 2 2" xfId="47290" xr:uid="{00000000-0005-0000-0000-00000C1D0000}"/>
    <cellStyle name="20% - Accent2 8 2 4 3 3" xfId="39502" xr:uid="{00000000-0005-0000-0000-00000D1D0000}"/>
    <cellStyle name="20% - Accent2 8 2 4 4" xfId="8213" xr:uid="{00000000-0005-0000-0000-00000E1D0000}"/>
    <cellStyle name="20% - Accent2 8 2 4 4 2" xfId="34209" xr:uid="{00000000-0005-0000-0000-00000F1D0000}"/>
    <cellStyle name="20% - Accent2 8 2 4 5" xfId="16003" xr:uid="{00000000-0005-0000-0000-0000101D0000}"/>
    <cellStyle name="20% - Accent2 8 2 4 5 2" xfId="41997" xr:uid="{00000000-0005-0000-0000-0000111D0000}"/>
    <cellStyle name="20% - Accent2 8 2 4 6" xfId="23754" xr:uid="{00000000-0005-0000-0000-0000121D0000}"/>
    <cellStyle name="20% - Accent2 8 2 4 6 2" xfId="49743" xr:uid="{00000000-0005-0000-0000-0000131D0000}"/>
    <cellStyle name="20% - Accent2 8 2 4 7" xfId="28908" xr:uid="{00000000-0005-0000-0000-0000141D0000}"/>
    <cellStyle name="20% - Accent2 8 2 5" xfId="3932" xr:uid="{00000000-0005-0000-0000-0000151D0000}"/>
    <cellStyle name="20% - Accent2 8 2 5 2" xfId="9230" xr:uid="{00000000-0005-0000-0000-0000161D0000}"/>
    <cellStyle name="20% - Accent2 8 2 5 2 2" xfId="35230" xr:uid="{00000000-0005-0000-0000-0000171D0000}"/>
    <cellStyle name="20% - Accent2 8 2 5 3" xfId="17024" xr:uid="{00000000-0005-0000-0000-0000181D0000}"/>
    <cellStyle name="20% - Accent2 8 2 5 3 2" xfId="43018" xr:uid="{00000000-0005-0000-0000-0000191D0000}"/>
    <cellStyle name="20% - Accent2 8 2 5 4" xfId="24775" xr:uid="{00000000-0005-0000-0000-00001A1D0000}"/>
    <cellStyle name="20% - Accent2 8 2 5 4 2" xfId="50764" xr:uid="{00000000-0005-0000-0000-00001B1D0000}"/>
    <cellStyle name="20% - Accent2 8 2 5 5" xfId="29929" xr:uid="{00000000-0005-0000-0000-00001C1D0000}"/>
    <cellStyle name="20% - Accent2 8 2 6" xfId="11402" xr:uid="{00000000-0005-0000-0000-00001D1D0000}"/>
    <cellStyle name="20% - Accent2 8 2 6 2" xfId="19197" xr:uid="{00000000-0005-0000-0000-00001E1D0000}"/>
    <cellStyle name="20% - Accent2 8 2 6 2 2" xfId="45191" xr:uid="{00000000-0005-0000-0000-00001F1D0000}"/>
    <cellStyle name="20% - Accent2 8 2 6 3" xfId="37403" xr:uid="{00000000-0005-0000-0000-0000201D0000}"/>
    <cellStyle name="20% - Accent2 8 2 7" xfId="11908" xr:uid="{00000000-0005-0000-0000-0000211D0000}"/>
    <cellStyle name="20% - Accent2 8 2 7 2" xfId="19703" xr:uid="{00000000-0005-0000-0000-0000221D0000}"/>
    <cellStyle name="20% - Accent2 8 2 7 2 2" xfId="45697" xr:uid="{00000000-0005-0000-0000-0000231D0000}"/>
    <cellStyle name="20% - Accent2 8 2 7 3" xfId="37909" xr:uid="{00000000-0005-0000-0000-0000241D0000}"/>
    <cellStyle name="20% - Accent2 8 2 8" xfId="6554" xr:uid="{00000000-0005-0000-0000-0000251D0000}"/>
    <cellStyle name="20% - Accent2 8 2 8 2" xfId="32541" xr:uid="{00000000-0005-0000-0000-0000261D0000}"/>
    <cellStyle name="20% - Accent2 8 2 9" xfId="14335" xr:uid="{00000000-0005-0000-0000-0000271D0000}"/>
    <cellStyle name="20% - Accent2 8 2 9 2" xfId="40329" xr:uid="{00000000-0005-0000-0000-0000281D0000}"/>
    <cellStyle name="20% - Accent2 8 3" xfId="1525" xr:uid="{00000000-0005-0000-0000-0000291D0000}"/>
    <cellStyle name="20% - Accent2 8 3 2" xfId="4211" xr:uid="{00000000-0005-0000-0000-00002A1D0000}"/>
    <cellStyle name="20% - Accent2 8 3 2 2" xfId="9508" xr:uid="{00000000-0005-0000-0000-00002B1D0000}"/>
    <cellStyle name="20% - Accent2 8 3 2 2 2" xfId="35509" xr:uid="{00000000-0005-0000-0000-00002C1D0000}"/>
    <cellStyle name="20% - Accent2 8 3 2 3" xfId="17303" xr:uid="{00000000-0005-0000-0000-00002D1D0000}"/>
    <cellStyle name="20% - Accent2 8 3 2 3 2" xfId="43297" xr:uid="{00000000-0005-0000-0000-00002E1D0000}"/>
    <cellStyle name="20% - Accent2 8 3 2 4" xfId="25054" xr:uid="{00000000-0005-0000-0000-00002F1D0000}"/>
    <cellStyle name="20% - Accent2 8 3 2 4 2" xfId="51043" xr:uid="{00000000-0005-0000-0000-0000301D0000}"/>
    <cellStyle name="20% - Accent2 8 3 2 5" xfId="30208" xr:uid="{00000000-0005-0000-0000-0000311D0000}"/>
    <cellStyle name="20% - Accent2 8 3 3" xfId="12168" xr:uid="{00000000-0005-0000-0000-0000321D0000}"/>
    <cellStyle name="20% - Accent2 8 3 3 2" xfId="19963" xr:uid="{00000000-0005-0000-0000-0000331D0000}"/>
    <cellStyle name="20% - Accent2 8 3 3 2 2" xfId="45957" xr:uid="{00000000-0005-0000-0000-0000341D0000}"/>
    <cellStyle name="20% - Accent2 8 3 3 3" xfId="38169" xr:uid="{00000000-0005-0000-0000-0000351D0000}"/>
    <cellStyle name="20% - Accent2 8 3 4" xfId="6830" xr:uid="{00000000-0005-0000-0000-0000361D0000}"/>
    <cellStyle name="20% - Accent2 8 3 4 2" xfId="32820" xr:uid="{00000000-0005-0000-0000-0000371D0000}"/>
    <cellStyle name="20% - Accent2 8 3 5" xfId="14614" xr:uid="{00000000-0005-0000-0000-0000381D0000}"/>
    <cellStyle name="20% - Accent2 8 3 5 2" xfId="40608" xr:uid="{00000000-0005-0000-0000-0000391D0000}"/>
    <cellStyle name="20% - Accent2 8 3 6" xfId="22365" xr:uid="{00000000-0005-0000-0000-00003A1D0000}"/>
    <cellStyle name="20% - Accent2 8 3 6 2" xfId="48354" xr:uid="{00000000-0005-0000-0000-00003B1D0000}"/>
    <cellStyle name="20% - Accent2 8 3 7" xfId="27519" xr:uid="{00000000-0005-0000-0000-00003C1D0000}"/>
    <cellStyle name="20% - Accent2 8 4" xfId="2081" xr:uid="{00000000-0005-0000-0000-00003D1D0000}"/>
    <cellStyle name="20% - Accent2 8 4 2" xfId="4767" xr:uid="{00000000-0005-0000-0000-00003E1D0000}"/>
    <cellStyle name="20% - Accent2 8 4 2 2" xfId="10064" xr:uid="{00000000-0005-0000-0000-00003F1D0000}"/>
    <cellStyle name="20% - Accent2 8 4 2 2 2" xfId="36065" xr:uid="{00000000-0005-0000-0000-0000401D0000}"/>
    <cellStyle name="20% - Accent2 8 4 2 3" xfId="17859" xr:uid="{00000000-0005-0000-0000-0000411D0000}"/>
    <cellStyle name="20% - Accent2 8 4 2 3 2" xfId="43853" xr:uid="{00000000-0005-0000-0000-0000421D0000}"/>
    <cellStyle name="20% - Accent2 8 4 2 4" xfId="25610" xr:uid="{00000000-0005-0000-0000-0000431D0000}"/>
    <cellStyle name="20% - Accent2 8 4 2 4 2" xfId="51599" xr:uid="{00000000-0005-0000-0000-0000441D0000}"/>
    <cellStyle name="20% - Accent2 8 4 2 5" xfId="30764" xr:uid="{00000000-0005-0000-0000-0000451D0000}"/>
    <cellStyle name="20% - Accent2 8 4 3" xfId="12687" xr:uid="{00000000-0005-0000-0000-0000461D0000}"/>
    <cellStyle name="20% - Accent2 8 4 3 2" xfId="20482" xr:uid="{00000000-0005-0000-0000-0000471D0000}"/>
    <cellStyle name="20% - Accent2 8 4 3 2 2" xfId="46476" xr:uid="{00000000-0005-0000-0000-0000481D0000}"/>
    <cellStyle name="20% - Accent2 8 4 3 3" xfId="38688" xr:uid="{00000000-0005-0000-0000-0000491D0000}"/>
    <cellStyle name="20% - Accent2 8 4 4" xfId="7382" xr:uid="{00000000-0005-0000-0000-00004A1D0000}"/>
    <cellStyle name="20% - Accent2 8 4 4 2" xfId="33376" xr:uid="{00000000-0005-0000-0000-00004B1D0000}"/>
    <cellStyle name="20% - Accent2 8 4 5" xfId="15170" xr:uid="{00000000-0005-0000-0000-00004C1D0000}"/>
    <cellStyle name="20% - Accent2 8 4 5 2" xfId="41164" xr:uid="{00000000-0005-0000-0000-00004D1D0000}"/>
    <cellStyle name="20% - Accent2 8 4 6" xfId="22921" xr:uid="{00000000-0005-0000-0000-00004E1D0000}"/>
    <cellStyle name="20% - Accent2 8 4 6 2" xfId="48910" xr:uid="{00000000-0005-0000-0000-00004F1D0000}"/>
    <cellStyle name="20% - Accent2 8 4 7" xfId="28075" xr:uid="{00000000-0005-0000-0000-0000501D0000}"/>
    <cellStyle name="20% - Accent2 8 5" xfId="2637" xr:uid="{00000000-0005-0000-0000-0000511D0000}"/>
    <cellStyle name="20% - Accent2 8 5 2" xfId="5323" xr:uid="{00000000-0005-0000-0000-0000521D0000}"/>
    <cellStyle name="20% - Accent2 8 5 2 2" xfId="10620" xr:uid="{00000000-0005-0000-0000-0000531D0000}"/>
    <cellStyle name="20% - Accent2 8 5 2 2 2" xfId="36621" xr:uid="{00000000-0005-0000-0000-0000541D0000}"/>
    <cellStyle name="20% - Accent2 8 5 2 3" xfId="18415" xr:uid="{00000000-0005-0000-0000-0000551D0000}"/>
    <cellStyle name="20% - Accent2 8 5 2 3 2" xfId="44409" xr:uid="{00000000-0005-0000-0000-0000561D0000}"/>
    <cellStyle name="20% - Accent2 8 5 2 4" xfId="26166" xr:uid="{00000000-0005-0000-0000-0000571D0000}"/>
    <cellStyle name="20% - Accent2 8 5 2 4 2" xfId="52155" xr:uid="{00000000-0005-0000-0000-0000581D0000}"/>
    <cellStyle name="20% - Accent2 8 5 2 5" xfId="31320" xr:uid="{00000000-0005-0000-0000-0000591D0000}"/>
    <cellStyle name="20% - Accent2 8 5 3" xfId="13224" xr:uid="{00000000-0005-0000-0000-00005A1D0000}"/>
    <cellStyle name="20% - Accent2 8 5 3 2" xfId="21019" xr:uid="{00000000-0005-0000-0000-00005B1D0000}"/>
    <cellStyle name="20% - Accent2 8 5 3 2 2" xfId="47013" xr:uid="{00000000-0005-0000-0000-00005C1D0000}"/>
    <cellStyle name="20% - Accent2 8 5 3 3" xfId="39225" xr:uid="{00000000-0005-0000-0000-00005D1D0000}"/>
    <cellStyle name="20% - Accent2 8 5 4" xfId="7936" xr:uid="{00000000-0005-0000-0000-00005E1D0000}"/>
    <cellStyle name="20% - Accent2 8 5 4 2" xfId="33932" xr:uid="{00000000-0005-0000-0000-00005F1D0000}"/>
    <cellStyle name="20% - Accent2 8 5 5" xfId="15726" xr:uid="{00000000-0005-0000-0000-0000601D0000}"/>
    <cellStyle name="20% - Accent2 8 5 5 2" xfId="41720" xr:uid="{00000000-0005-0000-0000-0000611D0000}"/>
    <cellStyle name="20% - Accent2 8 5 6" xfId="23477" xr:uid="{00000000-0005-0000-0000-0000621D0000}"/>
    <cellStyle name="20% - Accent2 8 5 6 2" xfId="49466" xr:uid="{00000000-0005-0000-0000-0000631D0000}"/>
    <cellStyle name="20% - Accent2 8 5 7" xfId="28631" xr:uid="{00000000-0005-0000-0000-0000641D0000}"/>
    <cellStyle name="20% - Accent2 8 6" xfId="3655" xr:uid="{00000000-0005-0000-0000-0000651D0000}"/>
    <cellStyle name="20% - Accent2 8 6 2" xfId="8953" xr:uid="{00000000-0005-0000-0000-0000661D0000}"/>
    <cellStyle name="20% - Accent2 8 6 2 2" xfId="34953" xr:uid="{00000000-0005-0000-0000-0000671D0000}"/>
    <cellStyle name="20% - Accent2 8 6 3" xfId="16747" xr:uid="{00000000-0005-0000-0000-0000681D0000}"/>
    <cellStyle name="20% - Accent2 8 6 3 2" xfId="42741" xr:uid="{00000000-0005-0000-0000-0000691D0000}"/>
    <cellStyle name="20% - Accent2 8 6 4" xfId="24498" xr:uid="{00000000-0005-0000-0000-00006A1D0000}"/>
    <cellStyle name="20% - Accent2 8 6 4 2" xfId="50487" xr:uid="{00000000-0005-0000-0000-00006B1D0000}"/>
    <cellStyle name="20% - Accent2 8 6 5" xfId="29652" xr:uid="{00000000-0005-0000-0000-00006C1D0000}"/>
    <cellStyle name="20% - Accent2 8 7" xfId="11147" xr:uid="{00000000-0005-0000-0000-00006D1D0000}"/>
    <cellStyle name="20% - Accent2 8 7 2" xfId="18942" xr:uid="{00000000-0005-0000-0000-00006E1D0000}"/>
    <cellStyle name="20% - Accent2 8 7 2 2" xfId="44936" xr:uid="{00000000-0005-0000-0000-00006F1D0000}"/>
    <cellStyle name="20% - Accent2 8 7 3" xfId="37148" xr:uid="{00000000-0005-0000-0000-0000701D0000}"/>
    <cellStyle name="20% - Accent2 8 8" xfId="11647" xr:uid="{00000000-0005-0000-0000-0000711D0000}"/>
    <cellStyle name="20% - Accent2 8 8 2" xfId="19442" xr:uid="{00000000-0005-0000-0000-0000721D0000}"/>
    <cellStyle name="20% - Accent2 8 8 2 2" xfId="45436" xr:uid="{00000000-0005-0000-0000-0000731D0000}"/>
    <cellStyle name="20% - Accent2 8 8 3" xfId="37648" xr:uid="{00000000-0005-0000-0000-0000741D0000}"/>
    <cellStyle name="20% - Accent2 8 9" xfId="6277" xr:uid="{00000000-0005-0000-0000-0000751D0000}"/>
    <cellStyle name="20% - Accent2 8 9 2" xfId="32264" xr:uid="{00000000-0005-0000-0000-0000761D0000}"/>
    <cellStyle name="20% - Accent2 9" xfId="982" xr:uid="{00000000-0005-0000-0000-0000771D0000}"/>
    <cellStyle name="20% - Accent2 9 10" xfId="14074" xr:uid="{00000000-0005-0000-0000-0000781D0000}"/>
    <cellStyle name="20% - Accent2 9 10 2" xfId="40068" xr:uid="{00000000-0005-0000-0000-0000791D0000}"/>
    <cellStyle name="20% - Accent2 9 11" xfId="21825" xr:uid="{00000000-0005-0000-0000-00007A1D0000}"/>
    <cellStyle name="20% - Accent2 9 11 2" xfId="47814" xr:uid="{00000000-0005-0000-0000-00007B1D0000}"/>
    <cellStyle name="20% - Accent2 9 12" xfId="26979" xr:uid="{00000000-0005-0000-0000-00007C1D0000}"/>
    <cellStyle name="20% - Accent2 9 2" xfId="1260" xr:uid="{00000000-0005-0000-0000-00007D1D0000}"/>
    <cellStyle name="20% - Accent2 9 2 10" xfId="22102" xr:uid="{00000000-0005-0000-0000-00007E1D0000}"/>
    <cellStyle name="20% - Accent2 9 2 10 2" xfId="48091" xr:uid="{00000000-0005-0000-0000-00007F1D0000}"/>
    <cellStyle name="20% - Accent2 9 2 11" xfId="27256" xr:uid="{00000000-0005-0000-0000-0000801D0000}"/>
    <cellStyle name="20% - Accent2 9 2 2" xfId="1818" xr:uid="{00000000-0005-0000-0000-0000811D0000}"/>
    <cellStyle name="20% - Accent2 9 2 2 2" xfId="4504" xr:uid="{00000000-0005-0000-0000-0000821D0000}"/>
    <cellStyle name="20% - Accent2 9 2 2 2 2" xfId="9801" xr:uid="{00000000-0005-0000-0000-0000831D0000}"/>
    <cellStyle name="20% - Accent2 9 2 2 2 2 2" xfId="35802" xr:uid="{00000000-0005-0000-0000-0000841D0000}"/>
    <cellStyle name="20% - Accent2 9 2 2 2 3" xfId="17596" xr:uid="{00000000-0005-0000-0000-0000851D0000}"/>
    <cellStyle name="20% - Accent2 9 2 2 2 3 2" xfId="43590" xr:uid="{00000000-0005-0000-0000-0000861D0000}"/>
    <cellStyle name="20% - Accent2 9 2 2 2 4" xfId="25347" xr:uid="{00000000-0005-0000-0000-0000871D0000}"/>
    <cellStyle name="20% - Accent2 9 2 2 2 4 2" xfId="51336" xr:uid="{00000000-0005-0000-0000-0000881D0000}"/>
    <cellStyle name="20% - Accent2 9 2 2 2 5" xfId="30501" xr:uid="{00000000-0005-0000-0000-0000891D0000}"/>
    <cellStyle name="20% - Accent2 9 2 2 3" xfId="12443" xr:uid="{00000000-0005-0000-0000-00008A1D0000}"/>
    <cellStyle name="20% - Accent2 9 2 2 3 2" xfId="20238" xr:uid="{00000000-0005-0000-0000-00008B1D0000}"/>
    <cellStyle name="20% - Accent2 9 2 2 3 2 2" xfId="46232" xr:uid="{00000000-0005-0000-0000-00008C1D0000}"/>
    <cellStyle name="20% - Accent2 9 2 2 3 3" xfId="38444" xr:uid="{00000000-0005-0000-0000-00008D1D0000}"/>
    <cellStyle name="20% - Accent2 9 2 2 4" xfId="7121" xr:uid="{00000000-0005-0000-0000-00008E1D0000}"/>
    <cellStyle name="20% - Accent2 9 2 2 4 2" xfId="33113" xr:uid="{00000000-0005-0000-0000-00008F1D0000}"/>
    <cellStyle name="20% - Accent2 9 2 2 5" xfId="14907" xr:uid="{00000000-0005-0000-0000-0000901D0000}"/>
    <cellStyle name="20% - Accent2 9 2 2 5 2" xfId="40901" xr:uid="{00000000-0005-0000-0000-0000911D0000}"/>
    <cellStyle name="20% - Accent2 9 2 2 6" xfId="22658" xr:uid="{00000000-0005-0000-0000-0000921D0000}"/>
    <cellStyle name="20% - Accent2 9 2 2 6 2" xfId="48647" xr:uid="{00000000-0005-0000-0000-0000931D0000}"/>
    <cellStyle name="20% - Accent2 9 2 2 7" xfId="27812" xr:uid="{00000000-0005-0000-0000-0000941D0000}"/>
    <cellStyle name="20% - Accent2 9 2 3" xfId="2374" xr:uid="{00000000-0005-0000-0000-0000951D0000}"/>
    <cellStyle name="20% - Accent2 9 2 3 2" xfId="5060" xr:uid="{00000000-0005-0000-0000-0000961D0000}"/>
    <cellStyle name="20% - Accent2 9 2 3 2 2" xfId="10357" xr:uid="{00000000-0005-0000-0000-0000971D0000}"/>
    <cellStyle name="20% - Accent2 9 2 3 2 2 2" xfId="36358" xr:uid="{00000000-0005-0000-0000-0000981D0000}"/>
    <cellStyle name="20% - Accent2 9 2 3 2 3" xfId="18152" xr:uid="{00000000-0005-0000-0000-0000991D0000}"/>
    <cellStyle name="20% - Accent2 9 2 3 2 3 2" xfId="44146" xr:uid="{00000000-0005-0000-0000-00009A1D0000}"/>
    <cellStyle name="20% - Accent2 9 2 3 2 4" xfId="25903" xr:uid="{00000000-0005-0000-0000-00009B1D0000}"/>
    <cellStyle name="20% - Accent2 9 2 3 2 4 2" xfId="51892" xr:uid="{00000000-0005-0000-0000-00009C1D0000}"/>
    <cellStyle name="20% - Accent2 9 2 3 2 5" xfId="31057" xr:uid="{00000000-0005-0000-0000-00009D1D0000}"/>
    <cellStyle name="20% - Accent2 9 2 3 3" xfId="12978" xr:uid="{00000000-0005-0000-0000-00009E1D0000}"/>
    <cellStyle name="20% - Accent2 9 2 3 3 2" xfId="20773" xr:uid="{00000000-0005-0000-0000-00009F1D0000}"/>
    <cellStyle name="20% - Accent2 9 2 3 3 2 2" xfId="46767" xr:uid="{00000000-0005-0000-0000-0000A01D0000}"/>
    <cellStyle name="20% - Accent2 9 2 3 3 3" xfId="38979" xr:uid="{00000000-0005-0000-0000-0000A11D0000}"/>
    <cellStyle name="20% - Accent2 9 2 3 4" xfId="7673" xr:uid="{00000000-0005-0000-0000-0000A21D0000}"/>
    <cellStyle name="20% - Accent2 9 2 3 4 2" xfId="33669" xr:uid="{00000000-0005-0000-0000-0000A31D0000}"/>
    <cellStyle name="20% - Accent2 9 2 3 5" xfId="15463" xr:uid="{00000000-0005-0000-0000-0000A41D0000}"/>
    <cellStyle name="20% - Accent2 9 2 3 5 2" xfId="41457" xr:uid="{00000000-0005-0000-0000-0000A51D0000}"/>
    <cellStyle name="20% - Accent2 9 2 3 6" xfId="23214" xr:uid="{00000000-0005-0000-0000-0000A61D0000}"/>
    <cellStyle name="20% - Accent2 9 2 3 6 2" xfId="49203" xr:uid="{00000000-0005-0000-0000-0000A71D0000}"/>
    <cellStyle name="20% - Accent2 9 2 3 7" xfId="28368" xr:uid="{00000000-0005-0000-0000-0000A81D0000}"/>
    <cellStyle name="20% - Accent2 9 2 4" xfId="2930" xr:uid="{00000000-0005-0000-0000-0000A91D0000}"/>
    <cellStyle name="20% - Accent2 9 2 4 2" xfId="5616" xr:uid="{00000000-0005-0000-0000-0000AA1D0000}"/>
    <cellStyle name="20% - Accent2 9 2 4 2 2" xfId="10913" xr:uid="{00000000-0005-0000-0000-0000AB1D0000}"/>
    <cellStyle name="20% - Accent2 9 2 4 2 2 2" xfId="36914" xr:uid="{00000000-0005-0000-0000-0000AC1D0000}"/>
    <cellStyle name="20% - Accent2 9 2 4 2 3" xfId="18708" xr:uid="{00000000-0005-0000-0000-0000AD1D0000}"/>
    <cellStyle name="20% - Accent2 9 2 4 2 3 2" xfId="44702" xr:uid="{00000000-0005-0000-0000-0000AE1D0000}"/>
    <cellStyle name="20% - Accent2 9 2 4 2 4" xfId="26459" xr:uid="{00000000-0005-0000-0000-0000AF1D0000}"/>
    <cellStyle name="20% - Accent2 9 2 4 2 4 2" xfId="52448" xr:uid="{00000000-0005-0000-0000-0000B01D0000}"/>
    <cellStyle name="20% - Accent2 9 2 4 2 5" xfId="31613" xr:uid="{00000000-0005-0000-0000-0000B11D0000}"/>
    <cellStyle name="20% - Accent2 9 2 4 3" xfId="13517" xr:uid="{00000000-0005-0000-0000-0000B21D0000}"/>
    <cellStyle name="20% - Accent2 9 2 4 3 2" xfId="21312" xr:uid="{00000000-0005-0000-0000-0000B31D0000}"/>
    <cellStyle name="20% - Accent2 9 2 4 3 2 2" xfId="47306" xr:uid="{00000000-0005-0000-0000-0000B41D0000}"/>
    <cellStyle name="20% - Accent2 9 2 4 3 3" xfId="39518" xr:uid="{00000000-0005-0000-0000-0000B51D0000}"/>
    <cellStyle name="20% - Accent2 9 2 4 4" xfId="8229" xr:uid="{00000000-0005-0000-0000-0000B61D0000}"/>
    <cellStyle name="20% - Accent2 9 2 4 4 2" xfId="34225" xr:uid="{00000000-0005-0000-0000-0000B71D0000}"/>
    <cellStyle name="20% - Accent2 9 2 4 5" xfId="16019" xr:uid="{00000000-0005-0000-0000-0000B81D0000}"/>
    <cellStyle name="20% - Accent2 9 2 4 5 2" xfId="42013" xr:uid="{00000000-0005-0000-0000-0000B91D0000}"/>
    <cellStyle name="20% - Accent2 9 2 4 6" xfId="23770" xr:uid="{00000000-0005-0000-0000-0000BA1D0000}"/>
    <cellStyle name="20% - Accent2 9 2 4 6 2" xfId="49759" xr:uid="{00000000-0005-0000-0000-0000BB1D0000}"/>
    <cellStyle name="20% - Accent2 9 2 4 7" xfId="28924" xr:uid="{00000000-0005-0000-0000-0000BC1D0000}"/>
    <cellStyle name="20% - Accent2 9 2 5" xfId="3948" xr:uid="{00000000-0005-0000-0000-0000BD1D0000}"/>
    <cellStyle name="20% - Accent2 9 2 5 2" xfId="9246" xr:uid="{00000000-0005-0000-0000-0000BE1D0000}"/>
    <cellStyle name="20% - Accent2 9 2 5 2 2" xfId="35246" xr:uid="{00000000-0005-0000-0000-0000BF1D0000}"/>
    <cellStyle name="20% - Accent2 9 2 5 3" xfId="17040" xr:uid="{00000000-0005-0000-0000-0000C01D0000}"/>
    <cellStyle name="20% - Accent2 9 2 5 3 2" xfId="43034" xr:uid="{00000000-0005-0000-0000-0000C11D0000}"/>
    <cellStyle name="20% - Accent2 9 2 5 4" xfId="24791" xr:uid="{00000000-0005-0000-0000-0000C21D0000}"/>
    <cellStyle name="20% - Accent2 9 2 5 4 2" xfId="50780" xr:uid="{00000000-0005-0000-0000-0000C31D0000}"/>
    <cellStyle name="20% - Accent2 9 2 5 5" xfId="29945" xr:uid="{00000000-0005-0000-0000-0000C41D0000}"/>
    <cellStyle name="20% - Accent2 9 2 6" xfId="11418" xr:uid="{00000000-0005-0000-0000-0000C51D0000}"/>
    <cellStyle name="20% - Accent2 9 2 6 2" xfId="19213" xr:uid="{00000000-0005-0000-0000-0000C61D0000}"/>
    <cellStyle name="20% - Accent2 9 2 6 2 2" xfId="45207" xr:uid="{00000000-0005-0000-0000-0000C71D0000}"/>
    <cellStyle name="20% - Accent2 9 2 6 3" xfId="37419" xr:uid="{00000000-0005-0000-0000-0000C81D0000}"/>
    <cellStyle name="20% - Accent2 9 2 7" xfId="11924" xr:uid="{00000000-0005-0000-0000-0000C91D0000}"/>
    <cellStyle name="20% - Accent2 9 2 7 2" xfId="19719" xr:uid="{00000000-0005-0000-0000-0000CA1D0000}"/>
    <cellStyle name="20% - Accent2 9 2 7 2 2" xfId="45713" xr:uid="{00000000-0005-0000-0000-0000CB1D0000}"/>
    <cellStyle name="20% - Accent2 9 2 7 3" xfId="37925" xr:uid="{00000000-0005-0000-0000-0000CC1D0000}"/>
    <cellStyle name="20% - Accent2 9 2 8" xfId="6570" xr:uid="{00000000-0005-0000-0000-0000CD1D0000}"/>
    <cellStyle name="20% - Accent2 9 2 8 2" xfId="32557" xr:uid="{00000000-0005-0000-0000-0000CE1D0000}"/>
    <cellStyle name="20% - Accent2 9 2 9" xfId="14351" xr:uid="{00000000-0005-0000-0000-0000CF1D0000}"/>
    <cellStyle name="20% - Accent2 9 2 9 2" xfId="40345" xr:uid="{00000000-0005-0000-0000-0000D01D0000}"/>
    <cellStyle name="20% - Accent2 9 3" xfId="1541" xr:uid="{00000000-0005-0000-0000-0000D11D0000}"/>
    <cellStyle name="20% - Accent2 9 3 2" xfId="4227" xr:uid="{00000000-0005-0000-0000-0000D21D0000}"/>
    <cellStyle name="20% - Accent2 9 3 2 2" xfId="9524" xr:uid="{00000000-0005-0000-0000-0000D31D0000}"/>
    <cellStyle name="20% - Accent2 9 3 2 2 2" xfId="35525" xr:uid="{00000000-0005-0000-0000-0000D41D0000}"/>
    <cellStyle name="20% - Accent2 9 3 2 3" xfId="17319" xr:uid="{00000000-0005-0000-0000-0000D51D0000}"/>
    <cellStyle name="20% - Accent2 9 3 2 3 2" xfId="43313" xr:uid="{00000000-0005-0000-0000-0000D61D0000}"/>
    <cellStyle name="20% - Accent2 9 3 2 4" xfId="25070" xr:uid="{00000000-0005-0000-0000-0000D71D0000}"/>
    <cellStyle name="20% - Accent2 9 3 2 4 2" xfId="51059" xr:uid="{00000000-0005-0000-0000-0000D81D0000}"/>
    <cellStyle name="20% - Accent2 9 3 2 5" xfId="30224" xr:uid="{00000000-0005-0000-0000-0000D91D0000}"/>
    <cellStyle name="20% - Accent2 9 3 3" xfId="12184" xr:uid="{00000000-0005-0000-0000-0000DA1D0000}"/>
    <cellStyle name="20% - Accent2 9 3 3 2" xfId="19979" xr:uid="{00000000-0005-0000-0000-0000DB1D0000}"/>
    <cellStyle name="20% - Accent2 9 3 3 2 2" xfId="45973" xr:uid="{00000000-0005-0000-0000-0000DC1D0000}"/>
    <cellStyle name="20% - Accent2 9 3 3 3" xfId="38185" xr:uid="{00000000-0005-0000-0000-0000DD1D0000}"/>
    <cellStyle name="20% - Accent2 9 3 4" xfId="6846" xr:uid="{00000000-0005-0000-0000-0000DE1D0000}"/>
    <cellStyle name="20% - Accent2 9 3 4 2" xfId="32836" xr:uid="{00000000-0005-0000-0000-0000DF1D0000}"/>
    <cellStyle name="20% - Accent2 9 3 5" xfId="14630" xr:uid="{00000000-0005-0000-0000-0000E01D0000}"/>
    <cellStyle name="20% - Accent2 9 3 5 2" xfId="40624" xr:uid="{00000000-0005-0000-0000-0000E11D0000}"/>
    <cellStyle name="20% - Accent2 9 3 6" xfId="22381" xr:uid="{00000000-0005-0000-0000-0000E21D0000}"/>
    <cellStyle name="20% - Accent2 9 3 6 2" xfId="48370" xr:uid="{00000000-0005-0000-0000-0000E31D0000}"/>
    <cellStyle name="20% - Accent2 9 3 7" xfId="27535" xr:uid="{00000000-0005-0000-0000-0000E41D0000}"/>
    <cellStyle name="20% - Accent2 9 4" xfId="2097" xr:uid="{00000000-0005-0000-0000-0000E51D0000}"/>
    <cellStyle name="20% - Accent2 9 4 2" xfId="4783" xr:uid="{00000000-0005-0000-0000-0000E61D0000}"/>
    <cellStyle name="20% - Accent2 9 4 2 2" xfId="10080" xr:uid="{00000000-0005-0000-0000-0000E71D0000}"/>
    <cellStyle name="20% - Accent2 9 4 2 2 2" xfId="36081" xr:uid="{00000000-0005-0000-0000-0000E81D0000}"/>
    <cellStyle name="20% - Accent2 9 4 2 3" xfId="17875" xr:uid="{00000000-0005-0000-0000-0000E91D0000}"/>
    <cellStyle name="20% - Accent2 9 4 2 3 2" xfId="43869" xr:uid="{00000000-0005-0000-0000-0000EA1D0000}"/>
    <cellStyle name="20% - Accent2 9 4 2 4" xfId="25626" xr:uid="{00000000-0005-0000-0000-0000EB1D0000}"/>
    <cellStyle name="20% - Accent2 9 4 2 4 2" xfId="51615" xr:uid="{00000000-0005-0000-0000-0000EC1D0000}"/>
    <cellStyle name="20% - Accent2 9 4 2 5" xfId="30780" xr:uid="{00000000-0005-0000-0000-0000ED1D0000}"/>
    <cellStyle name="20% - Accent2 9 4 3" xfId="12703" xr:uid="{00000000-0005-0000-0000-0000EE1D0000}"/>
    <cellStyle name="20% - Accent2 9 4 3 2" xfId="20498" xr:uid="{00000000-0005-0000-0000-0000EF1D0000}"/>
    <cellStyle name="20% - Accent2 9 4 3 2 2" xfId="46492" xr:uid="{00000000-0005-0000-0000-0000F01D0000}"/>
    <cellStyle name="20% - Accent2 9 4 3 3" xfId="38704" xr:uid="{00000000-0005-0000-0000-0000F11D0000}"/>
    <cellStyle name="20% - Accent2 9 4 4" xfId="7398" xr:uid="{00000000-0005-0000-0000-0000F21D0000}"/>
    <cellStyle name="20% - Accent2 9 4 4 2" xfId="33392" xr:uid="{00000000-0005-0000-0000-0000F31D0000}"/>
    <cellStyle name="20% - Accent2 9 4 5" xfId="15186" xr:uid="{00000000-0005-0000-0000-0000F41D0000}"/>
    <cellStyle name="20% - Accent2 9 4 5 2" xfId="41180" xr:uid="{00000000-0005-0000-0000-0000F51D0000}"/>
    <cellStyle name="20% - Accent2 9 4 6" xfId="22937" xr:uid="{00000000-0005-0000-0000-0000F61D0000}"/>
    <cellStyle name="20% - Accent2 9 4 6 2" xfId="48926" xr:uid="{00000000-0005-0000-0000-0000F71D0000}"/>
    <cellStyle name="20% - Accent2 9 4 7" xfId="28091" xr:uid="{00000000-0005-0000-0000-0000F81D0000}"/>
    <cellStyle name="20% - Accent2 9 5" xfId="2653" xr:uid="{00000000-0005-0000-0000-0000F91D0000}"/>
    <cellStyle name="20% - Accent2 9 5 2" xfId="5339" xr:uid="{00000000-0005-0000-0000-0000FA1D0000}"/>
    <cellStyle name="20% - Accent2 9 5 2 2" xfId="10636" xr:uid="{00000000-0005-0000-0000-0000FB1D0000}"/>
    <cellStyle name="20% - Accent2 9 5 2 2 2" xfId="36637" xr:uid="{00000000-0005-0000-0000-0000FC1D0000}"/>
    <cellStyle name="20% - Accent2 9 5 2 3" xfId="18431" xr:uid="{00000000-0005-0000-0000-0000FD1D0000}"/>
    <cellStyle name="20% - Accent2 9 5 2 3 2" xfId="44425" xr:uid="{00000000-0005-0000-0000-0000FE1D0000}"/>
    <cellStyle name="20% - Accent2 9 5 2 4" xfId="26182" xr:uid="{00000000-0005-0000-0000-0000FF1D0000}"/>
    <cellStyle name="20% - Accent2 9 5 2 4 2" xfId="52171" xr:uid="{00000000-0005-0000-0000-0000001E0000}"/>
    <cellStyle name="20% - Accent2 9 5 2 5" xfId="31336" xr:uid="{00000000-0005-0000-0000-0000011E0000}"/>
    <cellStyle name="20% - Accent2 9 5 3" xfId="13240" xr:uid="{00000000-0005-0000-0000-0000021E0000}"/>
    <cellStyle name="20% - Accent2 9 5 3 2" xfId="21035" xr:uid="{00000000-0005-0000-0000-0000031E0000}"/>
    <cellStyle name="20% - Accent2 9 5 3 2 2" xfId="47029" xr:uid="{00000000-0005-0000-0000-0000041E0000}"/>
    <cellStyle name="20% - Accent2 9 5 3 3" xfId="39241" xr:uid="{00000000-0005-0000-0000-0000051E0000}"/>
    <cellStyle name="20% - Accent2 9 5 4" xfId="7952" xr:uid="{00000000-0005-0000-0000-0000061E0000}"/>
    <cellStyle name="20% - Accent2 9 5 4 2" xfId="33948" xr:uid="{00000000-0005-0000-0000-0000071E0000}"/>
    <cellStyle name="20% - Accent2 9 5 5" xfId="15742" xr:uid="{00000000-0005-0000-0000-0000081E0000}"/>
    <cellStyle name="20% - Accent2 9 5 5 2" xfId="41736" xr:uid="{00000000-0005-0000-0000-0000091E0000}"/>
    <cellStyle name="20% - Accent2 9 5 6" xfId="23493" xr:uid="{00000000-0005-0000-0000-00000A1E0000}"/>
    <cellStyle name="20% - Accent2 9 5 6 2" xfId="49482" xr:uid="{00000000-0005-0000-0000-00000B1E0000}"/>
    <cellStyle name="20% - Accent2 9 5 7" xfId="28647" xr:uid="{00000000-0005-0000-0000-00000C1E0000}"/>
    <cellStyle name="20% - Accent2 9 6" xfId="3671" xr:uid="{00000000-0005-0000-0000-00000D1E0000}"/>
    <cellStyle name="20% - Accent2 9 6 2" xfId="8969" xr:uid="{00000000-0005-0000-0000-00000E1E0000}"/>
    <cellStyle name="20% - Accent2 9 6 2 2" xfId="34969" xr:uid="{00000000-0005-0000-0000-00000F1E0000}"/>
    <cellStyle name="20% - Accent2 9 6 3" xfId="16763" xr:uid="{00000000-0005-0000-0000-0000101E0000}"/>
    <cellStyle name="20% - Accent2 9 6 3 2" xfId="42757" xr:uid="{00000000-0005-0000-0000-0000111E0000}"/>
    <cellStyle name="20% - Accent2 9 6 4" xfId="24514" xr:uid="{00000000-0005-0000-0000-0000121E0000}"/>
    <cellStyle name="20% - Accent2 9 6 4 2" xfId="50503" xr:uid="{00000000-0005-0000-0000-0000131E0000}"/>
    <cellStyle name="20% - Accent2 9 6 5" xfId="29668" xr:uid="{00000000-0005-0000-0000-0000141E0000}"/>
    <cellStyle name="20% - Accent2 9 7" xfId="11163" xr:uid="{00000000-0005-0000-0000-0000151E0000}"/>
    <cellStyle name="20% - Accent2 9 7 2" xfId="18958" xr:uid="{00000000-0005-0000-0000-0000161E0000}"/>
    <cellStyle name="20% - Accent2 9 7 2 2" xfId="44952" xr:uid="{00000000-0005-0000-0000-0000171E0000}"/>
    <cellStyle name="20% - Accent2 9 7 3" xfId="37164" xr:uid="{00000000-0005-0000-0000-0000181E0000}"/>
    <cellStyle name="20% - Accent2 9 8" xfId="11663" xr:uid="{00000000-0005-0000-0000-0000191E0000}"/>
    <cellStyle name="20% - Accent2 9 8 2" xfId="19458" xr:uid="{00000000-0005-0000-0000-00001A1E0000}"/>
    <cellStyle name="20% - Accent2 9 8 2 2" xfId="45452" xr:uid="{00000000-0005-0000-0000-00001B1E0000}"/>
    <cellStyle name="20% - Accent2 9 8 3" xfId="37664" xr:uid="{00000000-0005-0000-0000-00001C1E0000}"/>
    <cellStyle name="20% - Accent2 9 9" xfId="6293" xr:uid="{00000000-0005-0000-0000-00001D1E0000}"/>
    <cellStyle name="20% - Accent2 9 9 2" xfId="32280" xr:uid="{00000000-0005-0000-0000-00001E1E0000}"/>
    <cellStyle name="20% - Accent3" xfId="31" builtinId="38" customBuiltin="1"/>
    <cellStyle name="20% - Accent3 10" xfId="980" xr:uid="{00000000-0005-0000-0000-0000201E0000}"/>
    <cellStyle name="20% - Accent3 10 10" xfId="14072" xr:uid="{00000000-0005-0000-0000-0000211E0000}"/>
    <cellStyle name="20% - Accent3 10 10 2" xfId="40066" xr:uid="{00000000-0005-0000-0000-0000221E0000}"/>
    <cellStyle name="20% - Accent3 10 11" xfId="21823" xr:uid="{00000000-0005-0000-0000-0000231E0000}"/>
    <cellStyle name="20% - Accent3 10 11 2" xfId="47812" xr:uid="{00000000-0005-0000-0000-0000241E0000}"/>
    <cellStyle name="20% - Accent3 10 12" xfId="26977" xr:uid="{00000000-0005-0000-0000-0000251E0000}"/>
    <cellStyle name="20% - Accent3 10 2" xfId="1258" xr:uid="{00000000-0005-0000-0000-0000261E0000}"/>
    <cellStyle name="20% - Accent3 10 2 10" xfId="22100" xr:uid="{00000000-0005-0000-0000-0000271E0000}"/>
    <cellStyle name="20% - Accent3 10 2 10 2" xfId="48089" xr:uid="{00000000-0005-0000-0000-0000281E0000}"/>
    <cellStyle name="20% - Accent3 10 2 11" xfId="27254" xr:uid="{00000000-0005-0000-0000-0000291E0000}"/>
    <cellStyle name="20% - Accent3 10 2 2" xfId="1816" xr:uid="{00000000-0005-0000-0000-00002A1E0000}"/>
    <cellStyle name="20% - Accent3 10 2 2 2" xfId="4502" xr:uid="{00000000-0005-0000-0000-00002B1E0000}"/>
    <cellStyle name="20% - Accent3 10 2 2 2 2" xfId="9799" xr:uid="{00000000-0005-0000-0000-00002C1E0000}"/>
    <cellStyle name="20% - Accent3 10 2 2 2 2 2" xfId="35800" xr:uid="{00000000-0005-0000-0000-00002D1E0000}"/>
    <cellStyle name="20% - Accent3 10 2 2 2 3" xfId="17594" xr:uid="{00000000-0005-0000-0000-00002E1E0000}"/>
    <cellStyle name="20% - Accent3 10 2 2 2 3 2" xfId="43588" xr:uid="{00000000-0005-0000-0000-00002F1E0000}"/>
    <cellStyle name="20% - Accent3 10 2 2 2 4" xfId="25345" xr:uid="{00000000-0005-0000-0000-0000301E0000}"/>
    <cellStyle name="20% - Accent3 10 2 2 2 4 2" xfId="51334" xr:uid="{00000000-0005-0000-0000-0000311E0000}"/>
    <cellStyle name="20% - Accent3 10 2 2 2 5" xfId="30499" xr:uid="{00000000-0005-0000-0000-0000321E0000}"/>
    <cellStyle name="20% - Accent3 10 2 2 3" xfId="12441" xr:uid="{00000000-0005-0000-0000-0000331E0000}"/>
    <cellStyle name="20% - Accent3 10 2 2 3 2" xfId="20236" xr:uid="{00000000-0005-0000-0000-0000341E0000}"/>
    <cellStyle name="20% - Accent3 10 2 2 3 2 2" xfId="46230" xr:uid="{00000000-0005-0000-0000-0000351E0000}"/>
    <cellStyle name="20% - Accent3 10 2 2 3 3" xfId="38442" xr:uid="{00000000-0005-0000-0000-0000361E0000}"/>
    <cellStyle name="20% - Accent3 10 2 2 4" xfId="7119" xr:uid="{00000000-0005-0000-0000-0000371E0000}"/>
    <cellStyle name="20% - Accent3 10 2 2 4 2" xfId="33111" xr:uid="{00000000-0005-0000-0000-0000381E0000}"/>
    <cellStyle name="20% - Accent3 10 2 2 5" xfId="14905" xr:uid="{00000000-0005-0000-0000-0000391E0000}"/>
    <cellStyle name="20% - Accent3 10 2 2 5 2" xfId="40899" xr:uid="{00000000-0005-0000-0000-00003A1E0000}"/>
    <cellStyle name="20% - Accent3 10 2 2 6" xfId="22656" xr:uid="{00000000-0005-0000-0000-00003B1E0000}"/>
    <cellStyle name="20% - Accent3 10 2 2 6 2" xfId="48645" xr:uid="{00000000-0005-0000-0000-00003C1E0000}"/>
    <cellStyle name="20% - Accent3 10 2 2 7" xfId="27810" xr:uid="{00000000-0005-0000-0000-00003D1E0000}"/>
    <cellStyle name="20% - Accent3 10 2 3" xfId="2372" xr:uid="{00000000-0005-0000-0000-00003E1E0000}"/>
    <cellStyle name="20% - Accent3 10 2 3 2" xfId="5058" xr:uid="{00000000-0005-0000-0000-00003F1E0000}"/>
    <cellStyle name="20% - Accent3 10 2 3 2 2" xfId="10355" xr:uid="{00000000-0005-0000-0000-0000401E0000}"/>
    <cellStyle name="20% - Accent3 10 2 3 2 2 2" xfId="36356" xr:uid="{00000000-0005-0000-0000-0000411E0000}"/>
    <cellStyle name="20% - Accent3 10 2 3 2 3" xfId="18150" xr:uid="{00000000-0005-0000-0000-0000421E0000}"/>
    <cellStyle name="20% - Accent3 10 2 3 2 3 2" xfId="44144" xr:uid="{00000000-0005-0000-0000-0000431E0000}"/>
    <cellStyle name="20% - Accent3 10 2 3 2 4" xfId="25901" xr:uid="{00000000-0005-0000-0000-0000441E0000}"/>
    <cellStyle name="20% - Accent3 10 2 3 2 4 2" xfId="51890" xr:uid="{00000000-0005-0000-0000-0000451E0000}"/>
    <cellStyle name="20% - Accent3 10 2 3 2 5" xfId="31055" xr:uid="{00000000-0005-0000-0000-0000461E0000}"/>
    <cellStyle name="20% - Accent3 10 2 3 3" xfId="12976" xr:uid="{00000000-0005-0000-0000-0000471E0000}"/>
    <cellStyle name="20% - Accent3 10 2 3 3 2" xfId="20771" xr:uid="{00000000-0005-0000-0000-0000481E0000}"/>
    <cellStyle name="20% - Accent3 10 2 3 3 2 2" xfId="46765" xr:uid="{00000000-0005-0000-0000-0000491E0000}"/>
    <cellStyle name="20% - Accent3 10 2 3 3 3" xfId="38977" xr:uid="{00000000-0005-0000-0000-00004A1E0000}"/>
    <cellStyle name="20% - Accent3 10 2 3 4" xfId="7671" xr:uid="{00000000-0005-0000-0000-00004B1E0000}"/>
    <cellStyle name="20% - Accent3 10 2 3 4 2" xfId="33667" xr:uid="{00000000-0005-0000-0000-00004C1E0000}"/>
    <cellStyle name="20% - Accent3 10 2 3 5" xfId="15461" xr:uid="{00000000-0005-0000-0000-00004D1E0000}"/>
    <cellStyle name="20% - Accent3 10 2 3 5 2" xfId="41455" xr:uid="{00000000-0005-0000-0000-00004E1E0000}"/>
    <cellStyle name="20% - Accent3 10 2 3 6" xfId="23212" xr:uid="{00000000-0005-0000-0000-00004F1E0000}"/>
    <cellStyle name="20% - Accent3 10 2 3 6 2" xfId="49201" xr:uid="{00000000-0005-0000-0000-0000501E0000}"/>
    <cellStyle name="20% - Accent3 10 2 3 7" xfId="28366" xr:uid="{00000000-0005-0000-0000-0000511E0000}"/>
    <cellStyle name="20% - Accent3 10 2 4" xfId="2928" xr:uid="{00000000-0005-0000-0000-0000521E0000}"/>
    <cellStyle name="20% - Accent3 10 2 4 2" xfId="5614" xr:uid="{00000000-0005-0000-0000-0000531E0000}"/>
    <cellStyle name="20% - Accent3 10 2 4 2 2" xfId="10911" xr:uid="{00000000-0005-0000-0000-0000541E0000}"/>
    <cellStyle name="20% - Accent3 10 2 4 2 2 2" xfId="36912" xr:uid="{00000000-0005-0000-0000-0000551E0000}"/>
    <cellStyle name="20% - Accent3 10 2 4 2 3" xfId="18706" xr:uid="{00000000-0005-0000-0000-0000561E0000}"/>
    <cellStyle name="20% - Accent3 10 2 4 2 3 2" xfId="44700" xr:uid="{00000000-0005-0000-0000-0000571E0000}"/>
    <cellStyle name="20% - Accent3 10 2 4 2 4" xfId="26457" xr:uid="{00000000-0005-0000-0000-0000581E0000}"/>
    <cellStyle name="20% - Accent3 10 2 4 2 4 2" xfId="52446" xr:uid="{00000000-0005-0000-0000-0000591E0000}"/>
    <cellStyle name="20% - Accent3 10 2 4 2 5" xfId="31611" xr:uid="{00000000-0005-0000-0000-00005A1E0000}"/>
    <cellStyle name="20% - Accent3 10 2 4 3" xfId="13515" xr:uid="{00000000-0005-0000-0000-00005B1E0000}"/>
    <cellStyle name="20% - Accent3 10 2 4 3 2" xfId="21310" xr:uid="{00000000-0005-0000-0000-00005C1E0000}"/>
    <cellStyle name="20% - Accent3 10 2 4 3 2 2" xfId="47304" xr:uid="{00000000-0005-0000-0000-00005D1E0000}"/>
    <cellStyle name="20% - Accent3 10 2 4 3 3" xfId="39516" xr:uid="{00000000-0005-0000-0000-00005E1E0000}"/>
    <cellStyle name="20% - Accent3 10 2 4 4" xfId="8227" xr:uid="{00000000-0005-0000-0000-00005F1E0000}"/>
    <cellStyle name="20% - Accent3 10 2 4 4 2" xfId="34223" xr:uid="{00000000-0005-0000-0000-0000601E0000}"/>
    <cellStyle name="20% - Accent3 10 2 4 5" xfId="16017" xr:uid="{00000000-0005-0000-0000-0000611E0000}"/>
    <cellStyle name="20% - Accent3 10 2 4 5 2" xfId="42011" xr:uid="{00000000-0005-0000-0000-0000621E0000}"/>
    <cellStyle name="20% - Accent3 10 2 4 6" xfId="23768" xr:uid="{00000000-0005-0000-0000-0000631E0000}"/>
    <cellStyle name="20% - Accent3 10 2 4 6 2" xfId="49757" xr:uid="{00000000-0005-0000-0000-0000641E0000}"/>
    <cellStyle name="20% - Accent3 10 2 4 7" xfId="28922" xr:uid="{00000000-0005-0000-0000-0000651E0000}"/>
    <cellStyle name="20% - Accent3 10 2 5" xfId="3946" xr:uid="{00000000-0005-0000-0000-0000661E0000}"/>
    <cellStyle name="20% - Accent3 10 2 5 2" xfId="9244" xr:uid="{00000000-0005-0000-0000-0000671E0000}"/>
    <cellStyle name="20% - Accent3 10 2 5 2 2" xfId="35244" xr:uid="{00000000-0005-0000-0000-0000681E0000}"/>
    <cellStyle name="20% - Accent3 10 2 5 3" xfId="17038" xr:uid="{00000000-0005-0000-0000-0000691E0000}"/>
    <cellStyle name="20% - Accent3 10 2 5 3 2" xfId="43032" xr:uid="{00000000-0005-0000-0000-00006A1E0000}"/>
    <cellStyle name="20% - Accent3 10 2 5 4" xfId="24789" xr:uid="{00000000-0005-0000-0000-00006B1E0000}"/>
    <cellStyle name="20% - Accent3 10 2 5 4 2" xfId="50778" xr:uid="{00000000-0005-0000-0000-00006C1E0000}"/>
    <cellStyle name="20% - Accent3 10 2 5 5" xfId="29943" xr:uid="{00000000-0005-0000-0000-00006D1E0000}"/>
    <cellStyle name="20% - Accent3 10 2 6" xfId="11416" xr:uid="{00000000-0005-0000-0000-00006E1E0000}"/>
    <cellStyle name="20% - Accent3 10 2 6 2" xfId="19211" xr:uid="{00000000-0005-0000-0000-00006F1E0000}"/>
    <cellStyle name="20% - Accent3 10 2 6 2 2" xfId="45205" xr:uid="{00000000-0005-0000-0000-0000701E0000}"/>
    <cellStyle name="20% - Accent3 10 2 6 3" xfId="37417" xr:uid="{00000000-0005-0000-0000-0000711E0000}"/>
    <cellStyle name="20% - Accent3 10 2 7" xfId="11922" xr:uid="{00000000-0005-0000-0000-0000721E0000}"/>
    <cellStyle name="20% - Accent3 10 2 7 2" xfId="19717" xr:uid="{00000000-0005-0000-0000-0000731E0000}"/>
    <cellStyle name="20% - Accent3 10 2 7 2 2" xfId="45711" xr:uid="{00000000-0005-0000-0000-0000741E0000}"/>
    <cellStyle name="20% - Accent3 10 2 7 3" xfId="37923" xr:uid="{00000000-0005-0000-0000-0000751E0000}"/>
    <cellStyle name="20% - Accent3 10 2 8" xfId="6568" xr:uid="{00000000-0005-0000-0000-0000761E0000}"/>
    <cellStyle name="20% - Accent3 10 2 8 2" xfId="32555" xr:uid="{00000000-0005-0000-0000-0000771E0000}"/>
    <cellStyle name="20% - Accent3 10 2 9" xfId="14349" xr:uid="{00000000-0005-0000-0000-0000781E0000}"/>
    <cellStyle name="20% - Accent3 10 2 9 2" xfId="40343" xr:uid="{00000000-0005-0000-0000-0000791E0000}"/>
    <cellStyle name="20% - Accent3 10 3" xfId="1539" xr:uid="{00000000-0005-0000-0000-00007A1E0000}"/>
    <cellStyle name="20% - Accent3 10 3 2" xfId="4225" xr:uid="{00000000-0005-0000-0000-00007B1E0000}"/>
    <cellStyle name="20% - Accent3 10 3 2 2" xfId="9522" xr:uid="{00000000-0005-0000-0000-00007C1E0000}"/>
    <cellStyle name="20% - Accent3 10 3 2 2 2" xfId="35523" xr:uid="{00000000-0005-0000-0000-00007D1E0000}"/>
    <cellStyle name="20% - Accent3 10 3 2 3" xfId="17317" xr:uid="{00000000-0005-0000-0000-00007E1E0000}"/>
    <cellStyle name="20% - Accent3 10 3 2 3 2" xfId="43311" xr:uid="{00000000-0005-0000-0000-00007F1E0000}"/>
    <cellStyle name="20% - Accent3 10 3 2 4" xfId="25068" xr:uid="{00000000-0005-0000-0000-0000801E0000}"/>
    <cellStyle name="20% - Accent3 10 3 2 4 2" xfId="51057" xr:uid="{00000000-0005-0000-0000-0000811E0000}"/>
    <cellStyle name="20% - Accent3 10 3 2 5" xfId="30222" xr:uid="{00000000-0005-0000-0000-0000821E0000}"/>
    <cellStyle name="20% - Accent3 10 3 3" xfId="12182" xr:uid="{00000000-0005-0000-0000-0000831E0000}"/>
    <cellStyle name="20% - Accent3 10 3 3 2" xfId="19977" xr:uid="{00000000-0005-0000-0000-0000841E0000}"/>
    <cellStyle name="20% - Accent3 10 3 3 2 2" xfId="45971" xr:uid="{00000000-0005-0000-0000-0000851E0000}"/>
    <cellStyle name="20% - Accent3 10 3 3 3" xfId="38183" xr:uid="{00000000-0005-0000-0000-0000861E0000}"/>
    <cellStyle name="20% - Accent3 10 3 4" xfId="6844" xr:uid="{00000000-0005-0000-0000-0000871E0000}"/>
    <cellStyle name="20% - Accent3 10 3 4 2" xfId="32834" xr:uid="{00000000-0005-0000-0000-0000881E0000}"/>
    <cellStyle name="20% - Accent3 10 3 5" xfId="14628" xr:uid="{00000000-0005-0000-0000-0000891E0000}"/>
    <cellStyle name="20% - Accent3 10 3 5 2" xfId="40622" xr:uid="{00000000-0005-0000-0000-00008A1E0000}"/>
    <cellStyle name="20% - Accent3 10 3 6" xfId="22379" xr:uid="{00000000-0005-0000-0000-00008B1E0000}"/>
    <cellStyle name="20% - Accent3 10 3 6 2" xfId="48368" xr:uid="{00000000-0005-0000-0000-00008C1E0000}"/>
    <cellStyle name="20% - Accent3 10 3 7" xfId="27533" xr:uid="{00000000-0005-0000-0000-00008D1E0000}"/>
    <cellStyle name="20% - Accent3 10 4" xfId="2095" xr:uid="{00000000-0005-0000-0000-00008E1E0000}"/>
    <cellStyle name="20% - Accent3 10 4 2" xfId="4781" xr:uid="{00000000-0005-0000-0000-00008F1E0000}"/>
    <cellStyle name="20% - Accent3 10 4 2 2" xfId="10078" xr:uid="{00000000-0005-0000-0000-0000901E0000}"/>
    <cellStyle name="20% - Accent3 10 4 2 2 2" xfId="36079" xr:uid="{00000000-0005-0000-0000-0000911E0000}"/>
    <cellStyle name="20% - Accent3 10 4 2 3" xfId="17873" xr:uid="{00000000-0005-0000-0000-0000921E0000}"/>
    <cellStyle name="20% - Accent3 10 4 2 3 2" xfId="43867" xr:uid="{00000000-0005-0000-0000-0000931E0000}"/>
    <cellStyle name="20% - Accent3 10 4 2 4" xfId="25624" xr:uid="{00000000-0005-0000-0000-0000941E0000}"/>
    <cellStyle name="20% - Accent3 10 4 2 4 2" xfId="51613" xr:uid="{00000000-0005-0000-0000-0000951E0000}"/>
    <cellStyle name="20% - Accent3 10 4 2 5" xfId="30778" xr:uid="{00000000-0005-0000-0000-0000961E0000}"/>
    <cellStyle name="20% - Accent3 10 4 3" xfId="12701" xr:uid="{00000000-0005-0000-0000-0000971E0000}"/>
    <cellStyle name="20% - Accent3 10 4 3 2" xfId="20496" xr:uid="{00000000-0005-0000-0000-0000981E0000}"/>
    <cellStyle name="20% - Accent3 10 4 3 2 2" xfId="46490" xr:uid="{00000000-0005-0000-0000-0000991E0000}"/>
    <cellStyle name="20% - Accent3 10 4 3 3" xfId="38702" xr:uid="{00000000-0005-0000-0000-00009A1E0000}"/>
    <cellStyle name="20% - Accent3 10 4 4" xfId="7396" xr:uid="{00000000-0005-0000-0000-00009B1E0000}"/>
    <cellStyle name="20% - Accent3 10 4 4 2" xfId="33390" xr:uid="{00000000-0005-0000-0000-00009C1E0000}"/>
    <cellStyle name="20% - Accent3 10 4 5" xfId="15184" xr:uid="{00000000-0005-0000-0000-00009D1E0000}"/>
    <cellStyle name="20% - Accent3 10 4 5 2" xfId="41178" xr:uid="{00000000-0005-0000-0000-00009E1E0000}"/>
    <cellStyle name="20% - Accent3 10 4 6" xfId="22935" xr:uid="{00000000-0005-0000-0000-00009F1E0000}"/>
    <cellStyle name="20% - Accent3 10 4 6 2" xfId="48924" xr:uid="{00000000-0005-0000-0000-0000A01E0000}"/>
    <cellStyle name="20% - Accent3 10 4 7" xfId="28089" xr:uid="{00000000-0005-0000-0000-0000A11E0000}"/>
    <cellStyle name="20% - Accent3 10 5" xfId="2651" xr:uid="{00000000-0005-0000-0000-0000A21E0000}"/>
    <cellStyle name="20% - Accent3 10 5 2" xfId="5337" xr:uid="{00000000-0005-0000-0000-0000A31E0000}"/>
    <cellStyle name="20% - Accent3 10 5 2 2" xfId="10634" xr:uid="{00000000-0005-0000-0000-0000A41E0000}"/>
    <cellStyle name="20% - Accent3 10 5 2 2 2" xfId="36635" xr:uid="{00000000-0005-0000-0000-0000A51E0000}"/>
    <cellStyle name="20% - Accent3 10 5 2 3" xfId="18429" xr:uid="{00000000-0005-0000-0000-0000A61E0000}"/>
    <cellStyle name="20% - Accent3 10 5 2 3 2" xfId="44423" xr:uid="{00000000-0005-0000-0000-0000A71E0000}"/>
    <cellStyle name="20% - Accent3 10 5 2 4" xfId="26180" xr:uid="{00000000-0005-0000-0000-0000A81E0000}"/>
    <cellStyle name="20% - Accent3 10 5 2 4 2" xfId="52169" xr:uid="{00000000-0005-0000-0000-0000A91E0000}"/>
    <cellStyle name="20% - Accent3 10 5 2 5" xfId="31334" xr:uid="{00000000-0005-0000-0000-0000AA1E0000}"/>
    <cellStyle name="20% - Accent3 10 5 3" xfId="13238" xr:uid="{00000000-0005-0000-0000-0000AB1E0000}"/>
    <cellStyle name="20% - Accent3 10 5 3 2" xfId="21033" xr:uid="{00000000-0005-0000-0000-0000AC1E0000}"/>
    <cellStyle name="20% - Accent3 10 5 3 2 2" xfId="47027" xr:uid="{00000000-0005-0000-0000-0000AD1E0000}"/>
    <cellStyle name="20% - Accent3 10 5 3 3" xfId="39239" xr:uid="{00000000-0005-0000-0000-0000AE1E0000}"/>
    <cellStyle name="20% - Accent3 10 5 4" xfId="7950" xr:uid="{00000000-0005-0000-0000-0000AF1E0000}"/>
    <cellStyle name="20% - Accent3 10 5 4 2" xfId="33946" xr:uid="{00000000-0005-0000-0000-0000B01E0000}"/>
    <cellStyle name="20% - Accent3 10 5 5" xfId="15740" xr:uid="{00000000-0005-0000-0000-0000B11E0000}"/>
    <cellStyle name="20% - Accent3 10 5 5 2" xfId="41734" xr:uid="{00000000-0005-0000-0000-0000B21E0000}"/>
    <cellStyle name="20% - Accent3 10 5 6" xfId="23491" xr:uid="{00000000-0005-0000-0000-0000B31E0000}"/>
    <cellStyle name="20% - Accent3 10 5 6 2" xfId="49480" xr:uid="{00000000-0005-0000-0000-0000B41E0000}"/>
    <cellStyle name="20% - Accent3 10 5 7" xfId="28645" xr:uid="{00000000-0005-0000-0000-0000B51E0000}"/>
    <cellStyle name="20% - Accent3 10 6" xfId="3669" xr:uid="{00000000-0005-0000-0000-0000B61E0000}"/>
    <cellStyle name="20% - Accent3 10 6 2" xfId="8967" xr:uid="{00000000-0005-0000-0000-0000B71E0000}"/>
    <cellStyle name="20% - Accent3 10 6 2 2" xfId="34967" xr:uid="{00000000-0005-0000-0000-0000B81E0000}"/>
    <cellStyle name="20% - Accent3 10 6 3" xfId="16761" xr:uid="{00000000-0005-0000-0000-0000B91E0000}"/>
    <cellStyle name="20% - Accent3 10 6 3 2" xfId="42755" xr:uid="{00000000-0005-0000-0000-0000BA1E0000}"/>
    <cellStyle name="20% - Accent3 10 6 4" xfId="24512" xr:uid="{00000000-0005-0000-0000-0000BB1E0000}"/>
    <cellStyle name="20% - Accent3 10 6 4 2" xfId="50501" xr:uid="{00000000-0005-0000-0000-0000BC1E0000}"/>
    <cellStyle name="20% - Accent3 10 6 5" xfId="29666" xr:uid="{00000000-0005-0000-0000-0000BD1E0000}"/>
    <cellStyle name="20% - Accent3 10 7" xfId="11161" xr:uid="{00000000-0005-0000-0000-0000BE1E0000}"/>
    <cellStyle name="20% - Accent3 10 7 2" xfId="18956" xr:uid="{00000000-0005-0000-0000-0000BF1E0000}"/>
    <cellStyle name="20% - Accent3 10 7 2 2" xfId="44950" xr:uid="{00000000-0005-0000-0000-0000C01E0000}"/>
    <cellStyle name="20% - Accent3 10 7 3" xfId="37162" xr:uid="{00000000-0005-0000-0000-0000C11E0000}"/>
    <cellStyle name="20% - Accent3 10 8" xfId="11661" xr:uid="{00000000-0005-0000-0000-0000C21E0000}"/>
    <cellStyle name="20% - Accent3 10 8 2" xfId="19456" xr:uid="{00000000-0005-0000-0000-0000C31E0000}"/>
    <cellStyle name="20% - Accent3 10 8 2 2" xfId="45450" xr:uid="{00000000-0005-0000-0000-0000C41E0000}"/>
    <cellStyle name="20% - Accent3 10 8 3" xfId="37662" xr:uid="{00000000-0005-0000-0000-0000C51E0000}"/>
    <cellStyle name="20% - Accent3 10 9" xfId="6291" xr:uid="{00000000-0005-0000-0000-0000C61E0000}"/>
    <cellStyle name="20% - Accent3 10 9 2" xfId="32278" xr:uid="{00000000-0005-0000-0000-0000C71E0000}"/>
    <cellStyle name="20% - Accent3 11" xfId="1007" xr:uid="{00000000-0005-0000-0000-0000C81E0000}"/>
    <cellStyle name="20% - Accent3 11 10" xfId="14099" xr:uid="{00000000-0005-0000-0000-0000C91E0000}"/>
    <cellStyle name="20% - Accent3 11 10 2" xfId="40093" xr:uid="{00000000-0005-0000-0000-0000CA1E0000}"/>
    <cellStyle name="20% - Accent3 11 11" xfId="21850" xr:uid="{00000000-0005-0000-0000-0000CB1E0000}"/>
    <cellStyle name="20% - Accent3 11 11 2" xfId="47839" xr:uid="{00000000-0005-0000-0000-0000CC1E0000}"/>
    <cellStyle name="20% - Accent3 11 12" xfId="27004" xr:uid="{00000000-0005-0000-0000-0000CD1E0000}"/>
    <cellStyle name="20% - Accent3 11 2" xfId="1285" xr:uid="{00000000-0005-0000-0000-0000CE1E0000}"/>
    <cellStyle name="20% - Accent3 11 2 10" xfId="22127" xr:uid="{00000000-0005-0000-0000-0000CF1E0000}"/>
    <cellStyle name="20% - Accent3 11 2 10 2" xfId="48116" xr:uid="{00000000-0005-0000-0000-0000D01E0000}"/>
    <cellStyle name="20% - Accent3 11 2 11" xfId="27281" xr:uid="{00000000-0005-0000-0000-0000D11E0000}"/>
    <cellStyle name="20% - Accent3 11 2 2" xfId="1843" xr:uid="{00000000-0005-0000-0000-0000D21E0000}"/>
    <cellStyle name="20% - Accent3 11 2 2 2" xfId="4529" xr:uid="{00000000-0005-0000-0000-0000D31E0000}"/>
    <cellStyle name="20% - Accent3 11 2 2 2 2" xfId="9826" xr:uid="{00000000-0005-0000-0000-0000D41E0000}"/>
    <cellStyle name="20% - Accent3 11 2 2 2 2 2" xfId="35827" xr:uid="{00000000-0005-0000-0000-0000D51E0000}"/>
    <cellStyle name="20% - Accent3 11 2 2 2 3" xfId="17621" xr:uid="{00000000-0005-0000-0000-0000D61E0000}"/>
    <cellStyle name="20% - Accent3 11 2 2 2 3 2" xfId="43615" xr:uid="{00000000-0005-0000-0000-0000D71E0000}"/>
    <cellStyle name="20% - Accent3 11 2 2 2 4" xfId="25372" xr:uid="{00000000-0005-0000-0000-0000D81E0000}"/>
    <cellStyle name="20% - Accent3 11 2 2 2 4 2" xfId="51361" xr:uid="{00000000-0005-0000-0000-0000D91E0000}"/>
    <cellStyle name="20% - Accent3 11 2 2 2 5" xfId="30526" xr:uid="{00000000-0005-0000-0000-0000DA1E0000}"/>
    <cellStyle name="20% - Accent3 11 2 2 3" xfId="12468" xr:uid="{00000000-0005-0000-0000-0000DB1E0000}"/>
    <cellStyle name="20% - Accent3 11 2 2 3 2" xfId="20263" xr:uid="{00000000-0005-0000-0000-0000DC1E0000}"/>
    <cellStyle name="20% - Accent3 11 2 2 3 2 2" xfId="46257" xr:uid="{00000000-0005-0000-0000-0000DD1E0000}"/>
    <cellStyle name="20% - Accent3 11 2 2 3 3" xfId="38469" xr:uid="{00000000-0005-0000-0000-0000DE1E0000}"/>
    <cellStyle name="20% - Accent3 11 2 2 4" xfId="7146" xr:uid="{00000000-0005-0000-0000-0000DF1E0000}"/>
    <cellStyle name="20% - Accent3 11 2 2 4 2" xfId="33138" xr:uid="{00000000-0005-0000-0000-0000E01E0000}"/>
    <cellStyle name="20% - Accent3 11 2 2 5" xfId="14932" xr:uid="{00000000-0005-0000-0000-0000E11E0000}"/>
    <cellStyle name="20% - Accent3 11 2 2 5 2" xfId="40926" xr:uid="{00000000-0005-0000-0000-0000E21E0000}"/>
    <cellStyle name="20% - Accent3 11 2 2 6" xfId="22683" xr:uid="{00000000-0005-0000-0000-0000E31E0000}"/>
    <cellStyle name="20% - Accent3 11 2 2 6 2" xfId="48672" xr:uid="{00000000-0005-0000-0000-0000E41E0000}"/>
    <cellStyle name="20% - Accent3 11 2 2 7" xfId="27837" xr:uid="{00000000-0005-0000-0000-0000E51E0000}"/>
    <cellStyle name="20% - Accent3 11 2 3" xfId="2399" xr:uid="{00000000-0005-0000-0000-0000E61E0000}"/>
    <cellStyle name="20% - Accent3 11 2 3 2" xfId="5085" xr:uid="{00000000-0005-0000-0000-0000E71E0000}"/>
    <cellStyle name="20% - Accent3 11 2 3 2 2" xfId="10382" xr:uid="{00000000-0005-0000-0000-0000E81E0000}"/>
    <cellStyle name="20% - Accent3 11 2 3 2 2 2" xfId="36383" xr:uid="{00000000-0005-0000-0000-0000E91E0000}"/>
    <cellStyle name="20% - Accent3 11 2 3 2 3" xfId="18177" xr:uid="{00000000-0005-0000-0000-0000EA1E0000}"/>
    <cellStyle name="20% - Accent3 11 2 3 2 3 2" xfId="44171" xr:uid="{00000000-0005-0000-0000-0000EB1E0000}"/>
    <cellStyle name="20% - Accent3 11 2 3 2 4" xfId="25928" xr:uid="{00000000-0005-0000-0000-0000EC1E0000}"/>
    <cellStyle name="20% - Accent3 11 2 3 2 4 2" xfId="51917" xr:uid="{00000000-0005-0000-0000-0000ED1E0000}"/>
    <cellStyle name="20% - Accent3 11 2 3 2 5" xfId="31082" xr:uid="{00000000-0005-0000-0000-0000EE1E0000}"/>
    <cellStyle name="20% - Accent3 11 2 3 3" xfId="13003" xr:uid="{00000000-0005-0000-0000-0000EF1E0000}"/>
    <cellStyle name="20% - Accent3 11 2 3 3 2" xfId="20798" xr:uid="{00000000-0005-0000-0000-0000F01E0000}"/>
    <cellStyle name="20% - Accent3 11 2 3 3 2 2" xfId="46792" xr:uid="{00000000-0005-0000-0000-0000F11E0000}"/>
    <cellStyle name="20% - Accent3 11 2 3 3 3" xfId="39004" xr:uid="{00000000-0005-0000-0000-0000F21E0000}"/>
    <cellStyle name="20% - Accent3 11 2 3 4" xfId="7698" xr:uid="{00000000-0005-0000-0000-0000F31E0000}"/>
    <cellStyle name="20% - Accent3 11 2 3 4 2" xfId="33694" xr:uid="{00000000-0005-0000-0000-0000F41E0000}"/>
    <cellStyle name="20% - Accent3 11 2 3 5" xfId="15488" xr:uid="{00000000-0005-0000-0000-0000F51E0000}"/>
    <cellStyle name="20% - Accent3 11 2 3 5 2" xfId="41482" xr:uid="{00000000-0005-0000-0000-0000F61E0000}"/>
    <cellStyle name="20% - Accent3 11 2 3 6" xfId="23239" xr:uid="{00000000-0005-0000-0000-0000F71E0000}"/>
    <cellStyle name="20% - Accent3 11 2 3 6 2" xfId="49228" xr:uid="{00000000-0005-0000-0000-0000F81E0000}"/>
    <cellStyle name="20% - Accent3 11 2 3 7" xfId="28393" xr:uid="{00000000-0005-0000-0000-0000F91E0000}"/>
    <cellStyle name="20% - Accent3 11 2 4" xfId="2955" xr:uid="{00000000-0005-0000-0000-0000FA1E0000}"/>
    <cellStyle name="20% - Accent3 11 2 4 2" xfId="5641" xr:uid="{00000000-0005-0000-0000-0000FB1E0000}"/>
    <cellStyle name="20% - Accent3 11 2 4 2 2" xfId="10938" xr:uid="{00000000-0005-0000-0000-0000FC1E0000}"/>
    <cellStyle name="20% - Accent3 11 2 4 2 2 2" xfId="36939" xr:uid="{00000000-0005-0000-0000-0000FD1E0000}"/>
    <cellStyle name="20% - Accent3 11 2 4 2 3" xfId="18733" xr:uid="{00000000-0005-0000-0000-0000FE1E0000}"/>
    <cellStyle name="20% - Accent3 11 2 4 2 3 2" xfId="44727" xr:uid="{00000000-0005-0000-0000-0000FF1E0000}"/>
    <cellStyle name="20% - Accent3 11 2 4 2 4" xfId="26484" xr:uid="{00000000-0005-0000-0000-0000001F0000}"/>
    <cellStyle name="20% - Accent3 11 2 4 2 4 2" xfId="52473" xr:uid="{00000000-0005-0000-0000-0000011F0000}"/>
    <cellStyle name="20% - Accent3 11 2 4 2 5" xfId="31638" xr:uid="{00000000-0005-0000-0000-0000021F0000}"/>
    <cellStyle name="20% - Accent3 11 2 4 3" xfId="13542" xr:uid="{00000000-0005-0000-0000-0000031F0000}"/>
    <cellStyle name="20% - Accent3 11 2 4 3 2" xfId="21337" xr:uid="{00000000-0005-0000-0000-0000041F0000}"/>
    <cellStyle name="20% - Accent3 11 2 4 3 2 2" xfId="47331" xr:uid="{00000000-0005-0000-0000-0000051F0000}"/>
    <cellStyle name="20% - Accent3 11 2 4 3 3" xfId="39543" xr:uid="{00000000-0005-0000-0000-0000061F0000}"/>
    <cellStyle name="20% - Accent3 11 2 4 4" xfId="8254" xr:uid="{00000000-0005-0000-0000-0000071F0000}"/>
    <cellStyle name="20% - Accent3 11 2 4 4 2" xfId="34250" xr:uid="{00000000-0005-0000-0000-0000081F0000}"/>
    <cellStyle name="20% - Accent3 11 2 4 5" xfId="16044" xr:uid="{00000000-0005-0000-0000-0000091F0000}"/>
    <cellStyle name="20% - Accent3 11 2 4 5 2" xfId="42038" xr:uid="{00000000-0005-0000-0000-00000A1F0000}"/>
    <cellStyle name="20% - Accent3 11 2 4 6" xfId="23795" xr:uid="{00000000-0005-0000-0000-00000B1F0000}"/>
    <cellStyle name="20% - Accent3 11 2 4 6 2" xfId="49784" xr:uid="{00000000-0005-0000-0000-00000C1F0000}"/>
    <cellStyle name="20% - Accent3 11 2 4 7" xfId="28949" xr:uid="{00000000-0005-0000-0000-00000D1F0000}"/>
    <cellStyle name="20% - Accent3 11 2 5" xfId="3973" xr:uid="{00000000-0005-0000-0000-00000E1F0000}"/>
    <cellStyle name="20% - Accent3 11 2 5 2" xfId="9271" xr:uid="{00000000-0005-0000-0000-00000F1F0000}"/>
    <cellStyle name="20% - Accent3 11 2 5 2 2" xfId="35271" xr:uid="{00000000-0005-0000-0000-0000101F0000}"/>
    <cellStyle name="20% - Accent3 11 2 5 3" xfId="17065" xr:uid="{00000000-0005-0000-0000-0000111F0000}"/>
    <cellStyle name="20% - Accent3 11 2 5 3 2" xfId="43059" xr:uid="{00000000-0005-0000-0000-0000121F0000}"/>
    <cellStyle name="20% - Accent3 11 2 5 4" xfId="24816" xr:uid="{00000000-0005-0000-0000-0000131F0000}"/>
    <cellStyle name="20% - Accent3 11 2 5 4 2" xfId="50805" xr:uid="{00000000-0005-0000-0000-0000141F0000}"/>
    <cellStyle name="20% - Accent3 11 2 5 5" xfId="29970" xr:uid="{00000000-0005-0000-0000-0000151F0000}"/>
    <cellStyle name="20% - Accent3 11 2 6" xfId="11443" xr:uid="{00000000-0005-0000-0000-0000161F0000}"/>
    <cellStyle name="20% - Accent3 11 2 6 2" xfId="19238" xr:uid="{00000000-0005-0000-0000-0000171F0000}"/>
    <cellStyle name="20% - Accent3 11 2 6 2 2" xfId="45232" xr:uid="{00000000-0005-0000-0000-0000181F0000}"/>
    <cellStyle name="20% - Accent3 11 2 6 3" xfId="37444" xr:uid="{00000000-0005-0000-0000-0000191F0000}"/>
    <cellStyle name="20% - Accent3 11 2 7" xfId="11949" xr:uid="{00000000-0005-0000-0000-00001A1F0000}"/>
    <cellStyle name="20% - Accent3 11 2 7 2" xfId="19744" xr:uid="{00000000-0005-0000-0000-00001B1F0000}"/>
    <cellStyle name="20% - Accent3 11 2 7 2 2" xfId="45738" xr:uid="{00000000-0005-0000-0000-00001C1F0000}"/>
    <cellStyle name="20% - Accent3 11 2 7 3" xfId="37950" xr:uid="{00000000-0005-0000-0000-00001D1F0000}"/>
    <cellStyle name="20% - Accent3 11 2 8" xfId="6595" xr:uid="{00000000-0005-0000-0000-00001E1F0000}"/>
    <cellStyle name="20% - Accent3 11 2 8 2" xfId="32582" xr:uid="{00000000-0005-0000-0000-00001F1F0000}"/>
    <cellStyle name="20% - Accent3 11 2 9" xfId="14376" xr:uid="{00000000-0005-0000-0000-0000201F0000}"/>
    <cellStyle name="20% - Accent3 11 2 9 2" xfId="40370" xr:uid="{00000000-0005-0000-0000-0000211F0000}"/>
    <cellStyle name="20% - Accent3 11 3" xfId="1566" xr:uid="{00000000-0005-0000-0000-0000221F0000}"/>
    <cellStyle name="20% - Accent3 11 3 2" xfId="4252" xr:uid="{00000000-0005-0000-0000-0000231F0000}"/>
    <cellStyle name="20% - Accent3 11 3 2 2" xfId="9549" xr:uid="{00000000-0005-0000-0000-0000241F0000}"/>
    <cellStyle name="20% - Accent3 11 3 2 2 2" xfId="35550" xr:uid="{00000000-0005-0000-0000-0000251F0000}"/>
    <cellStyle name="20% - Accent3 11 3 2 3" xfId="17344" xr:uid="{00000000-0005-0000-0000-0000261F0000}"/>
    <cellStyle name="20% - Accent3 11 3 2 3 2" xfId="43338" xr:uid="{00000000-0005-0000-0000-0000271F0000}"/>
    <cellStyle name="20% - Accent3 11 3 2 4" xfId="25095" xr:uid="{00000000-0005-0000-0000-0000281F0000}"/>
    <cellStyle name="20% - Accent3 11 3 2 4 2" xfId="51084" xr:uid="{00000000-0005-0000-0000-0000291F0000}"/>
    <cellStyle name="20% - Accent3 11 3 2 5" xfId="30249" xr:uid="{00000000-0005-0000-0000-00002A1F0000}"/>
    <cellStyle name="20% - Accent3 11 3 3" xfId="12209" xr:uid="{00000000-0005-0000-0000-00002B1F0000}"/>
    <cellStyle name="20% - Accent3 11 3 3 2" xfId="20004" xr:uid="{00000000-0005-0000-0000-00002C1F0000}"/>
    <cellStyle name="20% - Accent3 11 3 3 2 2" xfId="45998" xr:uid="{00000000-0005-0000-0000-00002D1F0000}"/>
    <cellStyle name="20% - Accent3 11 3 3 3" xfId="38210" xr:uid="{00000000-0005-0000-0000-00002E1F0000}"/>
    <cellStyle name="20% - Accent3 11 3 4" xfId="6871" xr:uid="{00000000-0005-0000-0000-00002F1F0000}"/>
    <cellStyle name="20% - Accent3 11 3 4 2" xfId="32861" xr:uid="{00000000-0005-0000-0000-0000301F0000}"/>
    <cellStyle name="20% - Accent3 11 3 5" xfId="14655" xr:uid="{00000000-0005-0000-0000-0000311F0000}"/>
    <cellStyle name="20% - Accent3 11 3 5 2" xfId="40649" xr:uid="{00000000-0005-0000-0000-0000321F0000}"/>
    <cellStyle name="20% - Accent3 11 3 6" xfId="22406" xr:uid="{00000000-0005-0000-0000-0000331F0000}"/>
    <cellStyle name="20% - Accent3 11 3 6 2" xfId="48395" xr:uid="{00000000-0005-0000-0000-0000341F0000}"/>
    <cellStyle name="20% - Accent3 11 3 7" xfId="27560" xr:uid="{00000000-0005-0000-0000-0000351F0000}"/>
    <cellStyle name="20% - Accent3 11 4" xfId="2122" xr:uid="{00000000-0005-0000-0000-0000361F0000}"/>
    <cellStyle name="20% - Accent3 11 4 2" xfId="4808" xr:uid="{00000000-0005-0000-0000-0000371F0000}"/>
    <cellStyle name="20% - Accent3 11 4 2 2" xfId="10105" xr:uid="{00000000-0005-0000-0000-0000381F0000}"/>
    <cellStyle name="20% - Accent3 11 4 2 2 2" xfId="36106" xr:uid="{00000000-0005-0000-0000-0000391F0000}"/>
    <cellStyle name="20% - Accent3 11 4 2 3" xfId="17900" xr:uid="{00000000-0005-0000-0000-00003A1F0000}"/>
    <cellStyle name="20% - Accent3 11 4 2 3 2" xfId="43894" xr:uid="{00000000-0005-0000-0000-00003B1F0000}"/>
    <cellStyle name="20% - Accent3 11 4 2 4" xfId="25651" xr:uid="{00000000-0005-0000-0000-00003C1F0000}"/>
    <cellStyle name="20% - Accent3 11 4 2 4 2" xfId="51640" xr:uid="{00000000-0005-0000-0000-00003D1F0000}"/>
    <cellStyle name="20% - Accent3 11 4 2 5" xfId="30805" xr:uid="{00000000-0005-0000-0000-00003E1F0000}"/>
    <cellStyle name="20% - Accent3 11 4 3" xfId="12728" xr:uid="{00000000-0005-0000-0000-00003F1F0000}"/>
    <cellStyle name="20% - Accent3 11 4 3 2" xfId="20523" xr:uid="{00000000-0005-0000-0000-0000401F0000}"/>
    <cellStyle name="20% - Accent3 11 4 3 2 2" xfId="46517" xr:uid="{00000000-0005-0000-0000-0000411F0000}"/>
    <cellStyle name="20% - Accent3 11 4 3 3" xfId="38729" xr:uid="{00000000-0005-0000-0000-0000421F0000}"/>
    <cellStyle name="20% - Accent3 11 4 4" xfId="7423" xr:uid="{00000000-0005-0000-0000-0000431F0000}"/>
    <cellStyle name="20% - Accent3 11 4 4 2" xfId="33417" xr:uid="{00000000-0005-0000-0000-0000441F0000}"/>
    <cellStyle name="20% - Accent3 11 4 5" xfId="15211" xr:uid="{00000000-0005-0000-0000-0000451F0000}"/>
    <cellStyle name="20% - Accent3 11 4 5 2" xfId="41205" xr:uid="{00000000-0005-0000-0000-0000461F0000}"/>
    <cellStyle name="20% - Accent3 11 4 6" xfId="22962" xr:uid="{00000000-0005-0000-0000-0000471F0000}"/>
    <cellStyle name="20% - Accent3 11 4 6 2" xfId="48951" xr:uid="{00000000-0005-0000-0000-0000481F0000}"/>
    <cellStyle name="20% - Accent3 11 4 7" xfId="28116" xr:uid="{00000000-0005-0000-0000-0000491F0000}"/>
    <cellStyle name="20% - Accent3 11 5" xfId="2678" xr:uid="{00000000-0005-0000-0000-00004A1F0000}"/>
    <cellStyle name="20% - Accent3 11 5 2" xfId="5364" xr:uid="{00000000-0005-0000-0000-00004B1F0000}"/>
    <cellStyle name="20% - Accent3 11 5 2 2" xfId="10661" xr:uid="{00000000-0005-0000-0000-00004C1F0000}"/>
    <cellStyle name="20% - Accent3 11 5 2 2 2" xfId="36662" xr:uid="{00000000-0005-0000-0000-00004D1F0000}"/>
    <cellStyle name="20% - Accent3 11 5 2 3" xfId="18456" xr:uid="{00000000-0005-0000-0000-00004E1F0000}"/>
    <cellStyle name="20% - Accent3 11 5 2 3 2" xfId="44450" xr:uid="{00000000-0005-0000-0000-00004F1F0000}"/>
    <cellStyle name="20% - Accent3 11 5 2 4" xfId="26207" xr:uid="{00000000-0005-0000-0000-0000501F0000}"/>
    <cellStyle name="20% - Accent3 11 5 2 4 2" xfId="52196" xr:uid="{00000000-0005-0000-0000-0000511F0000}"/>
    <cellStyle name="20% - Accent3 11 5 2 5" xfId="31361" xr:uid="{00000000-0005-0000-0000-0000521F0000}"/>
    <cellStyle name="20% - Accent3 11 5 3" xfId="13265" xr:uid="{00000000-0005-0000-0000-0000531F0000}"/>
    <cellStyle name="20% - Accent3 11 5 3 2" xfId="21060" xr:uid="{00000000-0005-0000-0000-0000541F0000}"/>
    <cellStyle name="20% - Accent3 11 5 3 2 2" xfId="47054" xr:uid="{00000000-0005-0000-0000-0000551F0000}"/>
    <cellStyle name="20% - Accent3 11 5 3 3" xfId="39266" xr:uid="{00000000-0005-0000-0000-0000561F0000}"/>
    <cellStyle name="20% - Accent3 11 5 4" xfId="7977" xr:uid="{00000000-0005-0000-0000-0000571F0000}"/>
    <cellStyle name="20% - Accent3 11 5 4 2" xfId="33973" xr:uid="{00000000-0005-0000-0000-0000581F0000}"/>
    <cellStyle name="20% - Accent3 11 5 5" xfId="15767" xr:uid="{00000000-0005-0000-0000-0000591F0000}"/>
    <cellStyle name="20% - Accent3 11 5 5 2" xfId="41761" xr:uid="{00000000-0005-0000-0000-00005A1F0000}"/>
    <cellStyle name="20% - Accent3 11 5 6" xfId="23518" xr:uid="{00000000-0005-0000-0000-00005B1F0000}"/>
    <cellStyle name="20% - Accent3 11 5 6 2" xfId="49507" xr:uid="{00000000-0005-0000-0000-00005C1F0000}"/>
    <cellStyle name="20% - Accent3 11 5 7" xfId="28672" xr:uid="{00000000-0005-0000-0000-00005D1F0000}"/>
    <cellStyle name="20% - Accent3 11 6" xfId="3696" xr:uid="{00000000-0005-0000-0000-00005E1F0000}"/>
    <cellStyle name="20% - Accent3 11 6 2" xfId="8994" xr:uid="{00000000-0005-0000-0000-00005F1F0000}"/>
    <cellStyle name="20% - Accent3 11 6 2 2" xfId="34994" xr:uid="{00000000-0005-0000-0000-0000601F0000}"/>
    <cellStyle name="20% - Accent3 11 6 3" xfId="16788" xr:uid="{00000000-0005-0000-0000-0000611F0000}"/>
    <cellStyle name="20% - Accent3 11 6 3 2" xfId="42782" xr:uid="{00000000-0005-0000-0000-0000621F0000}"/>
    <cellStyle name="20% - Accent3 11 6 4" xfId="24539" xr:uid="{00000000-0005-0000-0000-0000631F0000}"/>
    <cellStyle name="20% - Accent3 11 6 4 2" xfId="50528" xr:uid="{00000000-0005-0000-0000-0000641F0000}"/>
    <cellStyle name="20% - Accent3 11 6 5" xfId="29693" xr:uid="{00000000-0005-0000-0000-0000651F0000}"/>
    <cellStyle name="20% - Accent3 11 7" xfId="11188" xr:uid="{00000000-0005-0000-0000-0000661F0000}"/>
    <cellStyle name="20% - Accent3 11 7 2" xfId="18983" xr:uid="{00000000-0005-0000-0000-0000671F0000}"/>
    <cellStyle name="20% - Accent3 11 7 2 2" xfId="44977" xr:uid="{00000000-0005-0000-0000-0000681F0000}"/>
    <cellStyle name="20% - Accent3 11 7 3" xfId="37189" xr:uid="{00000000-0005-0000-0000-0000691F0000}"/>
    <cellStyle name="20% - Accent3 11 8" xfId="11688" xr:uid="{00000000-0005-0000-0000-00006A1F0000}"/>
    <cellStyle name="20% - Accent3 11 8 2" xfId="19483" xr:uid="{00000000-0005-0000-0000-00006B1F0000}"/>
    <cellStyle name="20% - Accent3 11 8 2 2" xfId="45477" xr:uid="{00000000-0005-0000-0000-00006C1F0000}"/>
    <cellStyle name="20% - Accent3 11 8 3" xfId="37689" xr:uid="{00000000-0005-0000-0000-00006D1F0000}"/>
    <cellStyle name="20% - Accent3 11 9" xfId="6318" xr:uid="{00000000-0005-0000-0000-00006E1F0000}"/>
    <cellStyle name="20% - Accent3 11 9 2" xfId="32305" xr:uid="{00000000-0005-0000-0000-00006F1F0000}"/>
    <cellStyle name="20% - Accent3 12" xfId="1020" xr:uid="{00000000-0005-0000-0000-0000701F0000}"/>
    <cellStyle name="20% - Accent3 12 10" xfId="14112" xr:uid="{00000000-0005-0000-0000-0000711F0000}"/>
    <cellStyle name="20% - Accent3 12 10 2" xfId="40106" xr:uid="{00000000-0005-0000-0000-0000721F0000}"/>
    <cellStyle name="20% - Accent3 12 11" xfId="21863" xr:uid="{00000000-0005-0000-0000-0000731F0000}"/>
    <cellStyle name="20% - Accent3 12 11 2" xfId="47852" xr:uid="{00000000-0005-0000-0000-0000741F0000}"/>
    <cellStyle name="20% - Accent3 12 12" xfId="27017" xr:uid="{00000000-0005-0000-0000-0000751F0000}"/>
    <cellStyle name="20% - Accent3 12 2" xfId="1298" xr:uid="{00000000-0005-0000-0000-0000761F0000}"/>
    <cellStyle name="20% - Accent3 12 2 10" xfId="22140" xr:uid="{00000000-0005-0000-0000-0000771F0000}"/>
    <cellStyle name="20% - Accent3 12 2 10 2" xfId="48129" xr:uid="{00000000-0005-0000-0000-0000781F0000}"/>
    <cellStyle name="20% - Accent3 12 2 11" xfId="27294" xr:uid="{00000000-0005-0000-0000-0000791F0000}"/>
    <cellStyle name="20% - Accent3 12 2 2" xfId="1856" xr:uid="{00000000-0005-0000-0000-00007A1F0000}"/>
    <cellStyle name="20% - Accent3 12 2 2 2" xfId="4542" xr:uid="{00000000-0005-0000-0000-00007B1F0000}"/>
    <cellStyle name="20% - Accent3 12 2 2 2 2" xfId="9839" xr:uid="{00000000-0005-0000-0000-00007C1F0000}"/>
    <cellStyle name="20% - Accent3 12 2 2 2 2 2" xfId="35840" xr:uid="{00000000-0005-0000-0000-00007D1F0000}"/>
    <cellStyle name="20% - Accent3 12 2 2 2 3" xfId="17634" xr:uid="{00000000-0005-0000-0000-00007E1F0000}"/>
    <cellStyle name="20% - Accent3 12 2 2 2 3 2" xfId="43628" xr:uid="{00000000-0005-0000-0000-00007F1F0000}"/>
    <cellStyle name="20% - Accent3 12 2 2 2 4" xfId="25385" xr:uid="{00000000-0005-0000-0000-0000801F0000}"/>
    <cellStyle name="20% - Accent3 12 2 2 2 4 2" xfId="51374" xr:uid="{00000000-0005-0000-0000-0000811F0000}"/>
    <cellStyle name="20% - Accent3 12 2 2 2 5" xfId="30539" xr:uid="{00000000-0005-0000-0000-0000821F0000}"/>
    <cellStyle name="20% - Accent3 12 2 2 3" xfId="12481" xr:uid="{00000000-0005-0000-0000-0000831F0000}"/>
    <cellStyle name="20% - Accent3 12 2 2 3 2" xfId="20276" xr:uid="{00000000-0005-0000-0000-0000841F0000}"/>
    <cellStyle name="20% - Accent3 12 2 2 3 2 2" xfId="46270" xr:uid="{00000000-0005-0000-0000-0000851F0000}"/>
    <cellStyle name="20% - Accent3 12 2 2 3 3" xfId="38482" xr:uid="{00000000-0005-0000-0000-0000861F0000}"/>
    <cellStyle name="20% - Accent3 12 2 2 4" xfId="7159" xr:uid="{00000000-0005-0000-0000-0000871F0000}"/>
    <cellStyle name="20% - Accent3 12 2 2 4 2" xfId="33151" xr:uid="{00000000-0005-0000-0000-0000881F0000}"/>
    <cellStyle name="20% - Accent3 12 2 2 5" xfId="14945" xr:uid="{00000000-0005-0000-0000-0000891F0000}"/>
    <cellStyle name="20% - Accent3 12 2 2 5 2" xfId="40939" xr:uid="{00000000-0005-0000-0000-00008A1F0000}"/>
    <cellStyle name="20% - Accent3 12 2 2 6" xfId="22696" xr:uid="{00000000-0005-0000-0000-00008B1F0000}"/>
    <cellStyle name="20% - Accent3 12 2 2 6 2" xfId="48685" xr:uid="{00000000-0005-0000-0000-00008C1F0000}"/>
    <cellStyle name="20% - Accent3 12 2 2 7" xfId="27850" xr:uid="{00000000-0005-0000-0000-00008D1F0000}"/>
    <cellStyle name="20% - Accent3 12 2 3" xfId="2412" xr:uid="{00000000-0005-0000-0000-00008E1F0000}"/>
    <cellStyle name="20% - Accent3 12 2 3 2" xfId="5098" xr:uid="{00000000-0005-0000-0000-00008F1F0000}"/>
    <cellStyle name="20% - Accent3 12 2 3 2 2" xfId="10395" xr:uid="{00000000-0005-0000-0000-0000901F0000}"/>
    <cellStyle name="20% - Accent3 12 2 3 2 2 2" xfId="36396" xr:uid="{00000000-0005-0000-0000-0000911F0000}"/>
    <cellStyle name="20% - Accent3 12 2 3 2 3" xfId="18190" xr:uid="{00000000-0005-0000-0000-0000921F0000}"/>
    <cellStyle name="20% - Accent3 12 2 3 2 3 2" xfId="44184" xr:uid="{00000000-0005-0000-0000-0000931F0000}"/>
    <cellStyle name="20% - Accent3 12 2 3 2 4" xfId="25941" xr:uid="{00000000-0005-0000-0000-0000941F0000}"/>
    <cellStyle name="20% - Accent3 12 2 3 2 4 2" xfId="51930" xr:uid="{00000000-0005-0000-0000-0000951F0000}"/>
    <cellStyle name="20% - Accent3 12 2 3 2 5" xfId="31095" xr:uid="{00000000-0005-0000-0000-0000961F0000}"/>
    <cellStyle name="20% - Accent3 12 2 3 3" xfId="13016" xr:uid="{00000000-0005-0000-0000-0000971F0000}"/>
    <cellStyle name="20% - Accent3 12 2 3 3 2" xfId="20811" xr:uid="{00000000-0005-0000-0000-0000981F0000}"/>
    <cellStyle name="20% - Accent3 12 2 3 3 2 2" xfId="46805" xr:uid="{00000000-0005-0000-0000-0000991F0000}"/>
    <cellStyle name="20% - Accent3 12 2 3 3 3" xfId="39017" xr:uid="{00000000-0005-0000-0000-00009A1F0000}"/>
    <cellStyle name="20% - Accent3 12 2 3 4" xfId="7711" xr:uid="{00000000-0005-0000-0000-00009B1F0000}"/>
    <cellStyle name="20% - Accent3 12 2 3 4 2" xfId="33707" xr:uid="{00000000-0005-0000-0000-00009C1F0000}"/>
    <cellStyle name="20% - Accent3 12 2 3 5" xfId="15501" xr:uid="{00000000-0005-0000-0000-00009D1F0000}"/>
    <cellStyle name="20% - Accent3 12 2 3 5 2" xfId="41495" xr:uid="{00000000-0005-0000-0000-00009E1F0000}"/>
    <cellStyle name="20% - Accent3 12 2 3 6" xfId="23252" xr:uid="{00000000-0005-0000-0000-00009F1F0000}"/>
    <cellStyle name="20% - Accent3 12 2 3 6 2" xfId="49241" xr:uid="{00000000-0005-0000-0000-0000A01F0000}"/>
    <cellStyle name="20% - Accent3 12 2 3 7" xfId="28406" xr:uid="{00000000-0005-0000-0000-0000A11F0000}"/>
    <cellStyle name="20% - Accent3 12 2 4" xfId="2968" xr:uid="{00000000-0005-0000-0000-0000A21F0000}"/>
    <cellStyle name="20% - Accent3 12 2 4 2" xfId="5654" xr:uid="{00000000-0005-0000-0000-0000A31F0000}"/>
    <cellStyle name="20% - Accent3 12 2 4 2 2" xfId="10951" xr:uid="{00000000-0005-0000-0000-0000A41F0000}"/>
    <cellStyle name="20% - Accent3 12 2 4 2 2 2" xfId="36952" xr:uid="{00000000-0005-0000-0000-0000A51F0000}"/>
    <cellStyle name="20% - Accent3 12 2 4 2 3" xfId="18746" xr:uid="{00000000-0005-0000-0000-0000A61F0000}"/>
    <cellStyle name="20% - Accent3 12 2 4 2 3 2" xfId="44740" xr:uid="{00000000-0005-0000-0000-0000A71F0000}"/>
    <cellStyle name="20% - Accent3 12 2 4 2 4" xfId="26497" xr:uid="{00000000-0005-0000-0000-0000A81F0000}"/>
    <cellStyle name="20% - Accent3 12 2 4 2 4 2" xfId="52486" xr:uid="{00000000-0005-0000-0000-0000A91F0000}"/>
    <cellStyle name="20% - Accent3 12 2 4 2 5" xfId="31651" xr:uid="{00000000-0005-0000-0000-0000AA1F0000}"/>
    <cellStyle name="20% - Accent3 12 2 4 3" xfId="13555" xr:uid="{00000000-0005-0000-0000-0000AB1F0000}"/>
    <cellStyle name="20% - Accent3 12 2 4 3 2" xfId="21350" xr:uid="{00000000-0005-0000-0000-0000AC1F0000}"/>
    <cellStyle name="20% - Accent3 12 2 4 3 2 2" xfId="47344" xr:uid="{00000000-0005-0000-0000-0000AD1F0000}"/>
    <cellStyle name="20% - Accent3 12 2 4 3 3" xfId="39556" xr:uid="{00000000-0005-0000-0000-0000AE1F0000}"/>
    <cellStyle name="20% - Accent3 12 2 4 4" xfId="8267" xr:uid="{00000000-0005-0000-0000-0000AF1F0000}"/>
    <cellStyle name="20% - Accent3 12 2 4 4 2" xfId="34263" xr:uid="{00000000-0005-0000-0000-0000B01F0000}"/>
    <cellStyle name="20% - Accent3 12 2 4 5" xfId="16057" xr:uid="{00000000-0005-0000-0000-0000B11F0000}"/>
    <cellStyle name="20% - Accent3 12 2 4 5 2" xfId="42051" xr:uid="{00000000-0005-0000-0000-0000B21F0000}"/>
    <cellStyle name="20% - Accent3 12 2 4 6" xfId="23808" xr:uid="{00000000-0005-0000-0000-0000B31F0000}"/>
    <cellStyle name="20% - Accent3 12 2 4 6 2" xfId="49797" xr:uid="{00000000-0005-0000-0000-0000B41F0000}"/>
    <cellStyle name="20% - Accent3 12 2 4 7" xfId="28962" xr:uid="{00000000-0005-0000-0000-0000B51F0000}"/>
    <cellStyle name="20% - Accent3 12 2 5" xfId="3986" xr:uid="{00000000-0005-0000-0000-0000B61F0000}"/>
    <cellStyle name="20% - Accent3 12 2 5 2" xfId="9284" xr:uid="{00000000-0005-0000-0000-0000B71F0000}"/>
    <cellStyle name="20% - Accent3 12 2 5 2 2" xfId="35284" xr:uid="{00000000-0005-0000-0000-0000B81F0000}"/>
    <cellStyle name="20% - Accent3 12 2 5 3" xfId="17078" xr:uid="{00000000-0005-0000-0000-0000B91F0000}"/>
    <cellStyle name="20% - Accent3 12 2 5 3 2" xfId="43072" xr:uid="{00000000-0005-0000-0000-0000BA1F0000}"/>
    <cellStyle name="20% - Accent3 12 2 5 4" xfId="24829" xr:uid="{00000000-0005-0000-0000-0000BB1F0000}"/>
    <cellStyle name="20% - Accent3 12 2 5 4 2" xfId="50818" xr:uid="{00000000-0005-0000-0000-0000BC1F0000}"/>
    <cellStyle name="20% - Accent3 12 2 5 5" xfId="29983" xr:uid="{00000000-0005-0000-0000-0000BD1F0000}"/>
    <cellStyle name="20% - Accent3 12 2 6" xfId="11456" xr:uid="{00000000-0005-0000-0000-0000BE1F0000}"/>
    <cellStyle name="20% - Accent3 12 2 6 2" xfId="19251" xr:uid="{00000000-0005-0000-0000-0000BF1F0000}"/>
    <cellStyle name="20% - Accent3 12 2 6 2 2" xfId="45245" xr:uid="{00000000-0005-0000-0000-0000C01F0000}"/>
    <cellStyle name="20% - Accent3 12 2 6 3" xfId="37457" xr:uid="{00000000-0005-0000-0000-0000C11F0000}"/>
    <cellStyle name="20% - Accent3 12 2 7" xfId="11962" xr:uid="{00000000-0005-0000-0000-0000C21F0000}"/>
    <cellStyle name="20% - Accent3 12 2 7 2" xfId="19757" xr:uid="{00000000-0005-0000-0000-0000C31F0000}"/>
    <cellStyle name="20% - Accent3 12 2 7 2 2" xfId="45751" xr:uid="{00000000-0005-0000-0000-0000C41F0000}"/>
    <cellStyle name="20% - Accent3 12 2 7 3" xfId="37963" xr:uid="{00000000-0005-0000-0000-0000C51F0000}"/>
    <cellStyle name="20% - Accent3 12 2 8" xfId="6608" xr:uid="{00000000-0005-0000-0000-0000C61F0000}"/>
    <cellStyle name="20% - Accent3 12 2 8 2" xfId="32595" xr:uid="{00000000-0005-0000-0000-0000C71F0000}"/>
    <cellStyle name="20% - Accent3 12 2 9" xfId="14389" xr:uid="{00000000-0005-0000-0000-0000C81F0000}"/>
    <cellStyle name="20% - Accent3 12 2 9 2" xfId="40383" xr:uid="{00000000-0005-0000-0000-0000C91F0000}"/>
    <cellStyle name="20% - Accent3 12 3" xfId="1579" xr:uid="{00000000-0005-0000-0000-0000CA1F0000}"/>
    <cellStyle name="20% - Accent3 12 3 2" xfId="4265" xr:uid="{00000000-0005-0000-0000-0000CB1F0000}"/>
    <cellStyle name="20% - Accent3 12 3 2 2" xfId="9562" xr:uid="{00000000-0005-0000-0000-0000CC1F0000}"/>
    <cellStyle name="20% - Accent3 12 3 2 2 2" xfId="35563" xr:uid="{00000000-0005-0000-0000-0000CD1F0000}"/>
    <cellStyle name="20% - Accent3 12 3 2 3" xfId="17357" xr:uid="{00000000-0005-0000-0000-0000CE1F0000}"/>
    <cellStyle name="20% - Accent3 12 3 2 3 2" xfId="43351" xr:uid="{00000000-0005-0000-0000-0000CF1F0000}"/>
    <cellStyle name="20% - Accent3 12 3 2 4" xfId="25108" xr:uid="{00000000-0005-0000-0000-0000D01F0000}"/>
    <cellStyle name="20% - Accent3 12 3 2 4 2" xfId="51097" xr:uid="{00000000-0005-0000-0000-0000D11F0000}"/>
    <cellStyle name="20% - Accent3 12 3 2 5" xfId="30262" xr:uid="{00000000-0005-0000-0000-0000D21F0000}"/>
    <cellStyle name="20% - Accent3 12 3 3" xfId="12222" xr:uid="{00000000-0005-0000-0000-0000D31F0000}"/>
    <cellStyle name="20% - Accent3 12 3 3 2" xfId="20017" xr:uid="{00000000-0005-0000-0000-0000D41F0000}"/>
    <cellStyle name="20% - Accent3 12 3 3 2 2" xfId="46011" xr:uid="{00000000-0005-0000-0000-0000D51F0000}"/>
    <cellStyle name="20% - Accent3 12 3 3 3" xfId="38223" xr:uid="{00000000-0005-0000-0000-0000D61F0000}"/>
    <cellStyle name="20% - Accent3 12 3 4" xfId="6884" xr:uid="{00000000-0005-0000-0000-0000D71F0000}"/>
    <cellStyle name="20% - Accent3 12 3 4 2" xfId="32874" xr:uid="{00000000-0005-0000-0000-0000D81F0000}"/>
    <cellStyle name="20% - Accent3 12 3 5" xfId="14668" xr:uid="{00000000-0005-0000-0000-0000D91F0000}"/>
    <cellStyle name="20% - Accent3 12 3 5 2" xfId="40662" xr:uid="{00000000-0005-0000-0000-0000DA1F0000}"/>
    <cellStyle name="20% - Accent3 12 3 6" xfId="22419" xr:uid="{00000000-0005-0000-0000-0000DB1F0000}"/>
    <cellStyle name="20% - Accent3 12 3 6 2" xfId="48408" xr:uid="{00000000-0005-0000-0000-0000DC1F0000}"/>
    <cellStyle name="20% - Accent3 12 3 7" xfId="27573" xr:uid="{00000000-0005-0000-0000-0000DD1F0000}"/>
    <cellStyle name="20% - Accent3 12 4" xfId="2135" xr:uid="{00000000-0005-0000-0000-0000DE1F0000}"/>
    <cellStyle name="20% - Accent3 12 4 2" xfId="4821" xr:uid="{00000000-0005-0000-0000-0000DF1F0000}"/>
    <cellStyle name="20% - Accent3 12 4 2 2" xfId="10118" xr:uid="{00000000-0005-0000-0000-0000E01F0000}"/>
    <cellStyle name="20% - Accent3 12 4 2 2 2" xfId="36119" xr:uid="{00000000-0005-0000-0000-0000E11F0000}"/>
    <cellStyle name="20% - Accent3 12 4 2 3" xfId="17913" xr:uid="{00000000-0005-0000-0000-0000E21F0000}"/>
    <cellStyle name="20% - Accent3 12 4 2 3 2" xfId="43907" xr:uid="{00000000-0005-0000-0000-0000E31F0000}"/>
    <cellStyle name="20% - Accent3 12 4 2 4" xfId="25664" xr:uid="{00000000-0005-0000-0000-0000E41F0000}"/>
    <cellStyle name="20% - Accent3 12 4 2 4 2" xfId="51653" xr:uid="{00000000-0005-0000-0000-0000E51F0000}"/>
    <cellStyle name="20% - Accent3 12 4 2 5" xfId="30818" xr:uid="{00000000-0005-0000-0000-0000E61F0000}"/>
    <cellStyle name="20% - Accent3 12 4 3" xfId="12741" xr:uid="{00000000-0005-0000-0000-0000E71F0000}"/>
    <cellStyle name="20% - Accent3 12 4 3 2" xfId="20536" xr:uid="{00000000-0005-0000-0000-0000E81F0000}"/>
    <cellStyle name="20% - Accent3 12 4 3 2 2" xfId="46530" xr:uid="{00000000-0005-0000-0000-0000E91F0000}"/>
    <cellStyle name="20% - Accent3 12 4 3 3" xfId="38742" xr:uid="{00000000-0005-0000-0000-0000EA1F0000}"/>
    <cellStyle name="20% - Accent3 12 4 4" xfId="7436" xr:uid="{00000000-0005-0000-0000-0000EB1F0000}"/>
    <cellStyle name="20% - Accent3 12 4 4 2" xfId="33430" xr:uid="{00000000-0005-0000-0000-0000EC1F0000}"/>
    <cellStyle name="20% - Accent3 12 4 5" xfId="15224" xr:uid="{00000000-0005-0000-0000-0000ED1F0000}"/>
    <cellStyle name="20% - Accent3 12 4 5 2" xfId="41218" xr:uid="{00000000-0005-0000-0000-0000EE1F0000}"/>
    <cellStyle name="20% - Accent3 12 4 6" xfId="22975" xr:uid="{00000000-0005-0000-0000-0000EF1F0000}"/>
    <cellStyle name="20% - Accent3 12 4 6 2" xfId="48964" xr:uid="{00000000-0005-0000-0000-0000F01F0000}"/>
    <cellStyle name="20% - Accent3 12 4 7" xfId="28129" xr:uid="{00000000-0005-0000-0000-0000F11F0000}"/>
    <cellStyle name="20% - Accent3 12 5" xfId="2691" xr:uid="{00000000-0005-0000-0000-0000F21F0000}"/>
    <cellStyle name="20% - Accent3 12 5 2" xfId="5377" xr:uid="{00000000-0005-0000-0000-0000F31F0000}"/>
    <cellStyle name="20% - Accent3 12 5 2 2" xfId="10674" xr:uid="{00000000-0005-0000-0000-0000F41F0000}"/>
    <cellStyle name="20% - Accent3 12 5 2 2 2" xfId="36675" xr:uid="{00000000-0005-0000-0000-0000F51F0000}"/>
    <cellStyle name="20% - Accent3 12 5 2 3" xfId="18469" xr:uid="{00000000-0005-0000-0000-0000F61F0000}"/>
    <cellStyle name="20% - Accent3 12 5 2 3 2" xfId="44463" xr:uid="{00000000-0005-0000-0000-0000F71F0000}"/>
    <cellStyle name="20% - Accent3 12 5 2 4" xfId="26220" xr:uid="{00000000-0005-0000-0000-0000F81F0000}"/>
    <cellStyle name="20% - Accent3 12 5 2 4 2" xfId="52209" xr:uid="{00000000-0005-0000-0000-0000F91F0000}"/>
    <cellStyle name="20% - Accent3 12 5 2 5" xfId="31374" xr:uid="{00000000-0005-0000-0000-0000FA1F0000}"/>
    <cellStyle name="20% - Accent3 12 5 3" xfId="13278" xr:uid="{00000000-0005-0000-0000-0000FB1F0000}"/>
    <cellStyle name="20% - Accent3 12 5 3 2" xfId="21073" xr:uid="{00000000-0005-0000-0000-0000FC1F0000}"/>
    <cellStyle name="20% - Accent3 12 5 3 2 2" xfId="47067" xr:uid="{00000000-0005-0000-0000-0000FD1F0000}"/>
    <cellStyle name="20% - Accent3 12 5 3 3" xfId="39279" xr:uid="{00000000-0005-0000-0000-0000FE1F0000}"/>
    <cellStyle name="20% - Accent3 12 5 4" xfId="7990" xr:uid="{00000000-0005-0000-0000-0000FF1F0000}"/>
    <cellStyle name="20% - Accent3 12 5 4 2" xfId="33986" xr:uid="{00000000-0005-0000-0000-000000200000}"/>
    <cellStyle name="20% - Accent3 12 5 5" xfId="15780" xr:uid="{00000000-0005-0000-0000-000001200000}"/>
    <cellStyle name="20% - Accent3 12 5 5 2" xfId="41774" xr:uid="{00000000-0005-0000-0000-000002200000}"/>
    <cellStyle name="20% - Accent3 12 5 6" xfId="23531" xr:uid="{00000000-0005-0000-0000-000003200000}"/>
    <cellStyle name="20% - Accent3 12 5 6 2" xfId="49520" xr:uid="{00000000-0005-0000-0000-000004200000}"/>
    <cellStyle name="20% - Accent3 12 5 7" xfId="28685" xr:uid="{00000000-0005-0000-0000-000005200000}"/>
    <cellStyle name="20% - Accent3 12 6" xfId="3709" xr:uid="{00000000-0005-0000-0000-000006200000}"/>
    <cellStyle name="20% - Accent3 12 6 2" xfId="9007" xr:uid="{00000000-0005-0000-0000-000007200000}"/>
    <cellStyle name="20% - Accent3 12 6 2 2" xfId="35007" xr:uid="{00000000-0005-0000-0000-000008200000}"/>
    <cellStyle name="20% - Accent3 12 6 3" xfId="16801" xr:uid="{00000000-0005-0000-0000-000009200000}"/>
    <cellStyle name="20% - Accent3 12 6 3 2" xfId="42795" xr:uid="{00000000-0005-0000-0000-00000A200000}"/>
    <cellStyle name="20% - Accent3 12 6 4" xfId="24552" xr:uid="{00000000-0005-0000-0000-00000B200000}"/>
    <cellStyle name="20% - Accent3 12 6 4 2" xfId="50541" xr:uid="{00000000-0005-0000-0000-00000C200000}"/>
    <cellStyle name="20% - Accent3 12 6 5" xfId="29706" xr:uid="{00000000-0005-0000-0000-00000D200000}"/>
    <cellStyle name="20% - Accent3 12 7" xfId="11201" xr:uid="{00000000-0005-0000-0000-00000E200000}"/>
    <cellStyle name="20% - Accent3 12 7 2" xfId="18996" xr:uid="{00000000-0005-0000-0000-00000F200000}"/>
    <cellStyle name="20% - Accent3 12 7 2 2" xfId="44990" xr:uid="{00000000-0005-0000-0000-000010200000}"/>
    <cellStyle name="20% - Accent3 12 7 3" xfId="37202" xr:uid="{00000000-0005-0000-0000-000011200000}"/>
    <cellStyle name="20% - Accent3 12 8" xfId="11701" xr:uid="{00000000-0005-0000-0000-000012200000}"/>
    <cellStyle name="20% - Accent3 12 8 2" xfId="19496" xr:uid="{00000000-0005-0000-0000-000013200000}"/>
    <cellStyle name="20% - Accent3 12 8 2 2" xfId="45490" xr:uid="{00000000-0005-0000-0000-000014200000}"/>
    <cellStyle name="20% - Accent3 12 8 3" xfId="37702" xr:uid="{00000000-0005-0000-0000-000015200000}"/>
    <cellStyle name="20% - Accent3 12 9" xfId="6331" xr:uid="{00000000-0005-0000-0000-000016200000}"/>
    <cellStyle name="20% - Accent3 12 9 2" xfId="32318" xr:uid="{00000000-0005-0000-0000-000017200000}"/>
    <cellStyle name="20% - Accent3 13" xfId="1037" xr:uid="{00000000-0005-0000-0000-000018200000}"/>
    <cellStyle name="20% - Accent3 13 10" xfId="14129" xr:uid="{00000000-0005-0000-0000-000019200000}"/>
    <cellStyle name="20% - Accent3 13 10 2" xfId="40123" xr:uid="{00000000-0005-0000-0000-00001A200000}"/>
    <cellStyle name="20% - Accent3 13 11" xfId="21880" xr:uid="{00000000-0005-0000-0000-00001B200000}"/>
    <cellStyle name="20% - Accent3 13 11 2" xfId="47869" xr:uid="{00000000-0005-0000-0000-00001C200000}"/>
    <cellStyle name="20% - Accent3 13 12" xfId="27034" xr:uid="{00000000-0005-0000-0000-00001D200000}"/>
    <cellStyle name="20% - Accent3 13 2" xfId="1315" xr:uid="{00000000-0005-0000-0000-00001E200000}"/>
    <cellStyle name="20% - Accent3 13 2 10" xfId="22157" xr:uid="{00000000-0005-0000-0000-00001F200000}"/>
    <cellStyle name="20% - Accent3 13 2 10 2" xfId="48146" xr:uid="{00000000-0005-0000-0000-000020200000}"/>
    <cellStyle name="20% - Accent3 13 2 11" xfId="27311" xr:uid="{00000000-0005-0000-0000-000021200000}"/>
    <cellStyle name="20% - Accent3 13 2 2" xfId="1873" xr:uid="{00000000-0005-0000-0000-000022200000}"/>
    <cellStyle name="20% - Accent3 13 2 2 2" xfId="4559" xr:uid="{00000000-0005-0000-0000-000023200000}"/>
    <cellStyle name="20% - Accent3 13 2 2 2 2" xfId="9856" xr:uid="{00000000-0005-0000-0000-000024200000}"/>
    <cellStyle name="20% - Accent3 13 2 2 2 2 2" xfId="35857" xr:uid="{00000000-0005-0000-0000-000025200000}"/>
    <cellStyle name="20% - Accent3 13 2 2 2 3" xfId="17651" xr:uid="{00000000-0005-0000-0000-000026200000}"/>
    <cellStyle name="20% - Accent3 13 2 2 2 3 2" xfId="43645" xr:uid="{00000000-0005-0000-0000-000027200000}"/>
    <cellStyle name="20% - Accent3 13 2 2 2 4" xfId="25402" xr:uid="{00000000-0005-0000-0000-000028200000}"/>
    <cellStyle name="20% - Accent3 13 2 2 2 4 2" xfId="51391" xr:uid="{00000000-0005-0000-0000-000029200000}"/>
    <cellStyle name="20% - Accent3 13 2 2 2 5" xfId="30556" xr:uid="{00000000-0005-0000-0000-00002A200000}"/>
    <cellStyle name="20% - Accent3 13 2 2 3" xfId="12498" xr:uid="{00000000-0005-0000-0000-00002B200000}"/>
    <cellStyle name="20% - Accent3 13 2 2 3 2" xfId="20293" xr:uid="{00000000-0005-0000-0000-00002C200000}"/>
    <cellStyle name="20% - Accent3 13 2 2 3 2 2" xfId="46287" xr:uid="{00000000-0005-0000-0000-00002D200000}"/>
    <cellStyle name="20% - Accent3 13 2 2 3 3" xfId="38499" xr:uid="{00000000-0005-0000-0000-00002E200000}"/>
    <cellStyle name="20% - Accent3 13 2 2 4" xfId="7176" xr:uid="{00000000-0005-0000-0000-00002F200000}"/>
    <cellStyle name="20% - Accent3 13 2 2 4 2" xfId="33168" xr:uid="{00000000-0005-0000-0000-000030200000}"/>
    <cellStyle name="20% - Accent3 13 2 2 5" xfId="14962" xr:uid="{00000000-0005-0000-0000-000031200000}"/>
    <cellStyle name="20% - Accent3 13 2 2 5 2" xfId="40956" xr:uid="{00000000-0005-0000-0000-000032200000}"/>
    <cellStyle name="20% - Accent3 13 2 2 6" xfId="22713" xr:uid="{00000000-0005-0000-0000-000033200000}"/>
    <cellStyle name="20% - Accent3 13 2 2 6 2" xfId="48702" xr:uid="{00000000-0005-0000-0000-000034200000}"/>
    <cellStyle name="20% - Accent3 13 2 2 7" xfId="27867" xr:uid="{00000000-0005-0000-0000-000035200000}"/>
    <cellStyle name="20% - Accent3 13 2 3" xfId="2429" xr:uid="{00000000-0005-0000-0000-000036200000}"/>
    <cellStyle name="20% - Accent3 13 2 3 2" xfId="5115" xr:uid="{00000000-0005-0000-0000-000037200000}"/>
    <cellStyle name="20% - Accent3 13 2 3 2 2" xfId="10412" xr:uid="{00000000-0005-0000-0000-000038200000}"/>
    <cellStyle name="20% - Accent3 13 2 3 2 2 2" xfId="36413" xr:uid="{00000000-0005-0000-0000-000039200000}"/>
    <cellStyle name="20% - Accent3 13 2 3 2 3" xfId="18207" xr:uid="{00000000-0005-0000-0000-00003A200000}"/>
    <cellStyle name="20% - Accent3 13 2 3 2 3 2" xfId="44201" xr:uid="{00000000-0005-0000-0000-00003B200000}"/>
    <cellStyle name="20% - Accent3 13 2 3 2 4" xfId="25958" xr:uid="{00000000-0005-0000-0000-00003C200000}"/>
    <cellStyle name="20% - Accent3 13 2 3 2 4 2" xfId="51947" xr:uid="{00000000-0005-0000-0000-00003D200000}"/>
    <cellStyle name="20% - Accent3 13 2 3 2 5" xfId="31112" xr:uid="{00000000-0005-0000-0000-00003E200000}"/>
    <cellStyle name="20% - Accent3 13 2 3 3" xfId="13033" xr:uid="{00000000-0005-0000-0000-00003F200000}"/>
    <cellStyle name="20% - Accent3 13 2 3 3 2" xfId="20828" xr:uid="{00000000-0005-0000-0000-000040200000}"/>
    <cellStyle name="20% - Accent3 13 2 3 3 2 2" xfId="46822" xr:uid="{00000000-0005-0000-0000-000041200000}"/>
    <cellStyle name="20% - Accent3 13 2 3 3 3" xfId="39034" xr:uid="{00000000-0005-0000-0000-000042200000}"/>
    <cellStyle name="20% - Accent3 13 2 3 4" xfId="7728" xr:uid="{00000000-0005-0000-0000-000043200000}"/>
    <cellStyle name="20% - Accent3 13 2 3 4 2" xfId="33724" xr:uid="{00000000-0005-0000-0000-000044200000}"/>
    <cellStyle name="20% - Accent3 13 2 3 5" xfId="15518" xr:uid="{00000000-0005-0000-0000-000045200000}"/>
    <cellStyle name="20% - Accent3 13 2 3 5 2" xfId="41512" xr:uid="{00000000-0005-0000-0000-000046200000}"/>
    <cellStyle name="20% - Accent3 13 2 3 6" xfId="23269" xr:uid="{00000000-0005-0000-0000-000047200000}"/>
    <cellStyle name="20% - Accent3 13 2 3 6 2" xfId="49258" xr:uid="{00000000-0005-0000-0000-000048200000}"/>
    <cellStyle name="20% - Accent3 13 2 3 7" xfId="28423" xr:uid="{00000000-0005-0000-0000-000049200000}"/>
    <cellStyle name="20% - Accent3 13 2 4" xfId="2985" xr:uid="{00000000-0005-0000-0000-00004A200000}"/>
    <cellStyle name="20% - Accent3 13 2 4 2" xfId="5671" xr:uid="{00000000-0005-0000-0000-00004B200000}"/>
    <cellStyle name="20% - Accent3 13 2 4 2 2" xfId="10968" xr:uid="{00000000-0005-0000-0000-00004C200000}"/>
    <cellStyle name="20% - Accent3 13 2 4 2 2 2" xfId="36969" xr:uid="{00000000-0005-0000-0000-00004D200000}"/>
    <cellStyle name="20% - Accent3 13 2 4 2 3" xfId="18763" xr:uid="{00000000-0005-0000-0000-00004E200000}"/>
    <cellStyle name="20% - Accent3 13 2 4 2 3 2" xfId="44757" xr:uid="{00000000-0005-0000-0000-00004F200000}"/>
    <cellStyle name="20% - Accent3 13 2 4 2 4" xfId="26514" xr:uid="{00000000-0005-0000-0000-000050200000}"/>
    <cellStyle name="20% - Accent3 13 2 4 2 4 2" xfId="52503" xr:uid="{00000000-0005-0000-0000-000051200000}"/>
    <cellStyle name="20% - Accent3 13 2 4 2 5" xfId="31668" xr:uid="{00000000-0005-0000-0000-000052200000}"/>
    <cellStyle name="20% - Accent3 13 2 4 3" xfId="13572" xr:uid="{00000000-0005-0000-0000-000053200000}"/>
    <cellStyle name="20% - Accent3 13 2 4 3 2" xfId="21367" xr:uid="{00000000-0005-0000-0000-000054200000}"/>
    <cellStyle name="20% - Accent3 13 2 4 3 2 2" xfId="47361" xr:uid="{00000000-0005-0000-0000-000055200000}"/>
    <cellStyle name="20% - Accent3 13 2 4 3 3" xfId="39573" xr:uid="{00000000-0005-0000-0000-000056200000}"/>
    <cellStyle name="20% - Accent3 13 2 4 4" xfId="8284" xr:uid="{00000000-0005-0000-0000-000057200000}"/>
    <cellStyle name="20% - Accent3 13 2 4 4 2" xfId="34280" xr:uid="{00000000-0005-0000-0000-000058200000}"/>
    <cellStyle name="20% - Accent3 13 2 4 5" xfId="16074" xr:uid="{00000000-0005-0000-0000-000059200000}"/>
    <cellStyle name="20% - Accent3 13 2 4 5 2" xfId="42068" xr:uid="{00000000-0005-0000-0000-00005A200000}"/>
    <cellStyle name="20% - Accent3 13 2 4 6" xfId="23825" xr:uid="{00000000-0005-0000-0000-00005B200000}"/>
    <cellStyle name="20% - Accent3 13 2 4 6 2" xfId="49814" xr:uid="{00000000-0005-0000-0000-00005C200000}"/>
    <cellStyle name="20% - Accent3 13 2 4 7" xfId="28979" xr:uid="{00000000-0005-0000-0000-00005D200000}"/>
    <cellStyle name="20% - Accent3 13 2 5" xfId="4003" xr:uid="{00000000-0005-0000-0000-00005E200000}"/>
    <cellStyle name="20% - Accent3 13 2 5 2" xfId="9301" xr:uid="{00000000-0005-0000-0000-00005F200000}"/>
    <cellStyle name="20% - Accent3 13 2 5 2 2" xfId="35301" xr:uid="{00000000-0005-0000-0000-000060200000}"/>
    <cellStyle name="20% - Accent3 13 2 5 3" xfId="17095" xr:uid="{00000000-0005-0000-0000-000061200000}"/>
    <cellStyle name="20% - Accent3 13 2 5 3 2" xfId="43089" xr:uid="{00000000-0005-0000-0000-000062200000}"/>
    <cellStyle name="20% - Accent3 13 2 5 4" xfId="24846" xr:uid="{00000000-0005-0000-0000-000063200000}"/>
    <cellStyle name="20% - Accent3 13 2 5 4 2" xfId="50835" xr:uid="{00000000-0005-0000-0000-000064200000}"/>
    <cellStyle name="20% - Accent3 13 2 5 5" xfId="30000" xr:uid="{00000000-0005-0000-0000-000065200000}"/>
    <cellStyle name="20% - Accent3 13 2 6" xfId="11473" xr:uid="{00000000-0005-0000-0000-000066200000}"/>
    <cellStyle name="20% - Accent3 13 2 6 2" xfId="19268" xr:uid="{00000000-0005-0000-0000-000067200000}"/>
    <cellStyle name="20% - Accent3 13 2 6 2 2" xfId="45262" xr:uid="{00000000-0005-0000-0000-000068200000}"/>
    <cellStyle name="20% - Accent3 13 2 6 3" xfId="37474" xr:uid="{00000000-0005-0000-0000-000069200000}"/>
    <cellStyle name="20% - Accent3 13 2 7" xfId="11979" xr:uid="{00000000-0005-0000-0000-00006A200000}"/>
    <cellStyle name="20% - Accent3 13 2 7 2" xfId="19774" xr:uid="{00000000-0005-0000-0000-00006B200000}"/>
    <cellStyle name="20% - Accent3 13 2 7 2 2" xfId="45768" xr:uid="{00000000-0005-0000-0000-00006C200000}"/>
    <cellStyle name="20% - Accent3 13 2 7 3" xfId="37980" xr:uid="{00000000-0005-0000-0000-00006D200000}"/>
    <cellStyle name="20% - Accent3 13 2 8" xfId="6625" xr:uid="{00000000-0005-0000-0000-00006E200000}"/>
    <cellStyle name="20% - Accent3 13 2 8 2" xfId="32612" xr:uid="{00000000-0005-0000-0000-00006F200000}"/>
    <cellStyle name="20% - Accent3 13 2 9" xfId="14406" xr:uid="{00000000-0005-0000-0000-000070200000}"/>
    <cellStyle name="20% - Accent3 13 2 9 2" xfId="40400" xr:uid="{00000000-0005-0000-0000-000071200000}"/>
    <cellStyle name="20% - Accent3 13 3" xfId="1596" xr:uid="{00000000-0005-0000-0000-000072200000}"/>
    <cellStyle name="20% - Accent3 13 3 2" xfId="4282" xr:uid="{00000000-0005-0000-0000-000073200000}"/>
    <cellStyle name="20% - Accent3 13 3 2 2" xfId="9579" xr:uid="{00000000-0005-0000-0000-000074200000}"/>
    <cellStyle name="20% - Accent3 13 3 2 2 2" xfId="35580" xr:uid="{00000000-0005-0000-0000-000075200000}"/>
    <cellStyle name="20% - Accent3 13 3 2 3" xfId="17374" xr:uid="{00000000-0005-0000-0000-000076200000}"/>
    <cellStyle name="20% - Accent3 13 3 2 3 2" xfId="43368" xr:uid="{00000000-0005-0000-0000-000077200000}"/>
    <cellStyle name="20% - Accent3 13 3 2 4" xfId="25125" xr:uid="{00000000-0005-0000-0000-000078200000}"/>
    <cellStyle name="20% - Accent3 13 3 2 4 2" xfId="51114" xr:uid="{00000000-0005-0000-0000-000079200000}"/>
    <cellStyle name="20% - Accent3 13 3 2 5" xfId="30279" xr:uid="{00000000-0005-0000-0000-00007A200000}"/>
    <cellStyle name="20% - Accent3 13 3 3" xfId="12239" xr:uid="{00000000-0005-0000-0000-00007B200000}"/>
    <cellStyle name="20% - Accent3 13 3 3 2" xfId="20034" xr:uid="{00000000-0005-0000-0000-00007C200000}"/>
    <cellStyle name="20% - Accent3 13 3 3 2 2" xfId="46028" xr:uid="{00000000-0005-0000-0000-00007D200000}"/>
    <cellStyle name="20% - Accent3 13 3 3 3" xfId="38240" xr:uid="{00000000-0005-0000-0000-00007E200000}"/>
    <cellStyle name="20% - Accent3 13 3 4" xfId="6901" xr:uid="{00000000-0005-0000-0000-00007F200000}"/>
    <cellStyle name="20% - Accent3 13 3 4 2" xfId="32891" xr:uid="{00000000-0005-0000-0000-000080200000}"/>
    <cellStyle name="20% - Accent3 13 3 5" xfId="14685" xr:uid="{00000000-0005-0000-0000-000081200000}"/>
    <cellStyle name="20% - Accent3 13 3 5 2" xfId="40679" xr:uid="{00000000-0005-0000-0000-000082200000}"/>
    <cellStyle name="20% - Accent3 13 3 6" xfId="22436" xr:uid="{00000000-0005-0000-0000-000083200000}"/>
    <cellStyle name="20% - Accent3 13 3 6 2" xfId="48425" xr:uid="{00000000-0005-0000-0000-000084200000}"/>
    <cellStyle name="20% - Accent3 13 3 7" xfId="27590" xr:uid="{00000000-0005-0000-0000-000085200000}"/>
    <cellStyle name="20% - Accent3 13 4" xfId="2152" xr:uid="{00000000-0005-0000-0000-000086200000}"/>
    <cellStyle name="20% - Accent3 13 4 2" xfId="4838" xr:uid="{00000000-0005-0000-0000-000087200000}"/>
    <cellStyle name="20% - Accent3 13 4 2 2" xfId="10135" xr:uid="{00000000-0005-0000-0000-000088200000}"/>
    <cellStyle name="20% - Accent3 13 4 2 2 2" xfId="36136" xr:uid="{00000000-0005-0000-0000-000089200000}"/>
    <cellStyle name="20% - Accent3 13 4 2 3" xfId="17930" xr:uid="{00000000-0005-0000-0000-00008A200000}"/>
    <cellStyle name="20% - Accent3 13 4 2 3 2" xfId="43924" xr:uid="{00000000-0005-0000-0000-00008B200000}"/>
    <cellStyle name="20% - Accent3 13 4 2 4" xfId="25681" xr:uid="{00000000-0005-0000-0000-00008C200000}"/>
    <cellStyle name="20% - Accent3 13 4 2 4 2" xfId="51670" xr:uid="{00000000-0005-0000-0000-00008D200000}"/>
    <cellStyle name="20% - Accent3 13 4 2 5" xfId="30835" xr:uid="{00000000-0005-0000-0000-00008E200000}"/>
    <cellStyle name="20% - Accent3 13 4 3" xfId="12758" xr:uid="{00000000-0005-0000-0000-00008F200000}"/>
    <cellStyle name="20% - Accent3 13 4 3 2" xfId="20553" xr:uid="{00000000-0005-0000-0000-000090200000}"/>
    <cellStyle name="20% - Accent3 13 4 3 2 2" xfId="46547" xr:uid="{00000000-0005-0000-0000-000091200000}"/>
    <cellStyle name="20% - Accent3 13 4 3 3" xfId="38759" xr:uid="{00000000-0005-0000-0000-000092200000}"/>
    <cellStyle name="20% - Accent3 13 4 4" xfId="7453" xr:uid="{00000000-0005-0000-0000-000093200000}"/>
    <cellStyle name="20% - Accent3 13 4 4 2" xfId="33447" xr:uid="{00000000-0005-0000-0000-000094200000}"/>
    <cellStyle name="20% - Accent3 13 4 5" xfId="15241" xr:uid="{00000000-0005-0000-0000-000095200000}"/>
    <cellStyle name="20% - Accent3 13 4 5 2" xfId="41235" xr:uid="{00000000-0005-0000-0000-000096200000}"/>
    <cellStyle name="20% - Accent3 13 4 6" xfId="22992" xr:uid="{00000000-0005-0000-0000-000097200000}"/>
    <cellStyle name="20% - Accent3 13 4 6 2" xfId="48981" xr:uid="{00000000-0005-0000-0000-000098200000}"/>
    <cellStyle name="20% - Accent3 13 4 7" xfId="28146" xr:uid="{00000000-0005-0000-0000-000099200000}"/>
    <cellStyle name="20% - Accent3 13 5" xfId="2708" xr:uid="{00000000-0005-0000-0000-00009A200000}"/>
    <cellStyle name="20% - Accent3 13 5 2" xfId="5394" xr:uid="{00000000-0005-0000-0000-00009B200000}"/>
    <cellStyle name="20% - Accent3 13 5 2 2" xfId="10691" xr:uid="{00000000-0005-0000-0000-00009C200000}"/>
    <cellStyle name="20% - Accent3 13 5 2 2 2" xfId="36692" xr:uid="{00000000-0005-0000-0000-00009D200000}"/>
    <cellStyle name="20% - Accent3 13 5 2 3" xfId="18486" xr:uid="{00000000-0005-0000-0000-00009E200000}"/>
    <cellStyle name="20% - Accent3 13 5 2 3 2" xfId="44480" xr:uid="{00000000-0005-0000-0000-00009F200000}"/>
    <cellStyle name="20% - Accent3 13 5 2 4" xfId="26237" xr:uid="{00000000-0005-0000-0000-0000A0200000}"/>
    <cellStyle name="20% - Accent3 13 5 2 4 2" xfId="52226" xr:uid="{00000000-0005-0000-0000-0000A1200000}"/>
    <cellStyle name="20% - Accent3 13 5 2 5" xfId="31391" xr:uid="{00000000-0005-0000-0000-0000A2200000}"/>
    <cellStyle name="20% - Accent3 13 5 3" xfId="13295" xr:uid="{00000000-0005-0000-0000-0000A3200000}"/>
    <cellStyle name="20% - Accent3 13 5 3 2" xfId="21090" xr:uid="{00000000-0005-0000-0000-0000A4200000}"/>
    <cellStyle name="20% - Accent3 13 5 3 2 2" xfId="47084" xr:uid="{00000000-0005-0000-0000-0000A5200000}"/>
    <cellStyle name="20% - Accent3 13 5 3 3" xfId="39296" xr:uid="{00000000-0005-0000-0000-0000A6200000}"/>
    <cellStyle name="20% - Accent3 13 5 4" xfId="8007" xr:uid="{00000000-0005-0000-0000-0000A7200000}"/>
    <cellStyle name="20% - Accent3 13 5 4 2" xfId="34003" xr:uid="{00000000-0005-0000-0000-0000A8200000}"/>
    <cellStyle name="20% - Accent3 13 5 5" xfId="15797" xr:uid="{00000000-0005-0000-0000-0000A9200000}"/>
    <cellStyle name="20% - Accent3 13 5 5 2" xfId="41791" xr:uid="{00000000-0005-0000-0000-0000AA200000}"/>
    <cellStyle name="20% - Accent3 13 5 6" xfId="23548" xr:uid="{00000000-0005-0000-0000-0000AB200000}"/>
    <cellStyle name="20% - Accent3 13 5 6 2" xfId="49537" xr:uid="{00000000-0005-0000-0000-0000AC200000}"/>
    <cellStyle name="20% - Accent3 13 5 7" xfId="28702" xr:uid="{00000000-0005-0000-0000-0000AD200000}"/>
    <cellStyle name="20% - Accent3 13 6" xfId="3726" xr:uid="{00000000-0005-0000-0000-0000AE200000}"/>
    <cellStyle name="20% - Accent3 13 6 2" xfId="9024" xr:uid="{00000000-0005-0000-0000-0000AF200000}"/>
    <cellStyle name="20% - Accent3 13 6 2 2" xfId="35024" xr:uid="{00000000-0005-0000-0000-0000B0200000}"/>
    <cellStyle name="20% - Accent3 13 6 3" xfId="16818" xr:uid="{00000000-0005-0000-0000-0000B1200000}"/>
    <cellStyle name="20% - Accent3 13 6 3 2" xfId="42812" xr:uid="{00000000-0005-0000-0000-0000B2200000}"/>
    <cellStyle name="20% - Accent3 13 6 4" xfId="24569" xr:uid="{00000000-0005-0000-0000-0000B3200000}"/>
    <cellStyle name="20% - Accent3 13 6 4 2" xfId="50558" xr:uid="{00000000-0005-0000-0000-0000B4200000}"/>
    <cellStyle name="20% - Accent3 13 6 5" xfId="29723" xr:uid="{00000000-0005-0000-0000-0000B5200000}"/>
    <cellStyle name="20% - Accent3 13 7" xfId="11218" xr:uid="{00000000-0005-0000-0000-0000B6200000}"/>
    <cellStyle name="20% - Accent3 13 7 2" xfId="19013" xr:uid="{00000000-0005-0000-0000-0000B7200000}"/>
    <cellStyle name="20% - Accent3 13 7 2 2" xfId="45007" xr:uid="{00000000-0005-0000-0000-0000B8200000}"/>
    <cellStyle name="20% - Accent3 13 7 3" xfId="37219" xr:uid="{00000000-0005-0000-0000-0000B9200000}"/>
    <cellStyle name="20% - Accent3 13 8" xfId="11718" xr:uid="{00000000-0005-0000-0000-0000BA200000}"/>
    <cellStyle name="20% - Accent3 13 8 2" xfId="19513" xr:uid="{00000000-0005-0000-0000-0000BB200000}"/>
    <cellStyle name="20% - Accent3 13 8 2 2" xfId="45507" xr:uid="{00000000-0005-0000-0000-0000BC200000}"/>
    <cellStyle name="20% - Accent3 13 8 3" xfId="37719" xr:uid="{00000000-0005-0000-0000-0000BD200000}"/>
    <cellStyle name="20% - Accent3 13 9" xfId="6348" xr:uid="{00000000-0005-0000-0000-0000BE200000}"/>
    <cellStyle name="20% - Accent3 13 9 2" xfId="32335" xr:uid="{00000000-0005-0000-0000-0000BF200000}"/>
    <cellStyle name="20% - Accent3 14" xfId="1032" xr:uid="{00000000-0005-0000-0000-0000C0200000}"/>
    <cellStyle name="20% - Accent3 14 10" xfId="14124" xr:uid="{00000000-0005-0000-0000-0000C1200000}"/>
    <cellStyle name="20% - Accent3 14 10 2" xfId="40118" xr:uid="{00000000-0005-0000-0000-0000C2200000}"/>
    <cellStyle name="20% - Accent3 14 11" xfId="21875" xr:uid="{00000000-0005-0000-0000-0000C3200000}"/>
    <cellStyle name="20% - Accent3 14 11 2" xfId="47864" xr:uid="{00000000-0005-0000-0000-0000C4200000}"/>
    <cellStyle name="20% - Accent3 14 12" xfId="27029" xr:uid="{00000000-0005-0000-0000-0000C5200000}"/>
    <cellStyle name="20% - Accent3 14 2" xfId="1310" xr:uid="{00000000-0005-0000-0000-0000C6200000}"/>
    <cellStyle name="20% - Accent3 14 2 10" xfId="22152" xr:uid="{00000000-0005-0000-0000-0000C7200000}"/>
    <cellStyle name="20% - Accent3 14 2 10 2" xfId="48141" xr:uid="{00000000-0005-0000-0000-0000C8200000}"/>
    <cellStyle name="20% - Accent3 14 2 11" xfId="27306" xr:uid="{00000000-0005-0000-0000-0000C9200000}"/>
    <cellStyle name="20% - Accent3 14 2 2" xfId="1868" xr:uid="{00000000-0005-0000-0000-0000CA200000}"/>
    <cellStyle name="20% - Accent3 14 2 2 2" xfId="4554" xr:uid="{00000000-0005-0000-0000-0000CB200000}"/>
    <cellStyle name="20% - Accent3 14 2 2 2 2" xfId="9851" xr:uid="{00000000-0005-0000-0000-0000CC200000}"/>
    <cellStyle name="20% - Accent3 14 2 2 2 2 2" xfId="35852" xr:uid="{00000000-0005-0000-0000-0000CD200000}"/>
    <cellStyle name="20% - Accent3 14 2 2 2 3" xfId="17646" xr:uid="{00000000-0005-0000-0000-0000CE200000}"/>
    <cellStyle name="20% - Accent3 14 2 2 2 3 2" xfId="43640" xr:uid="{00000000-0005-0000-0000-0000CF200000}"/>
    <cellStyle name="20% - Accent3 14 2 2 2 4" xfId="25397" xr:uid="{00000000-0005-0000-0000-0000D0200000}"/>
    <cellStyle name="20% - Accent3 14 2 2 2 4 2" xfId="51386" xr:uid="{00000000-0005-0000-0000-0000D1200000}"/>
    <cellStyle name="20% - Accent3 14 2 2 2 5" xfId="30551" xr:uid="{00000000-0005-0000-0000-0000D2200000}"/>
    <cellStyle name="20% - Accent3 14 2 2 3" xfId="12493" xr:uid="{00000000-0005-0000-0000-0000D3200000}"/>
    <cellStyle name="20% - Accent3 14 2 2 3 2" xfId="20288" xr:uid="{00000000-0005-0000-0000-0000D4200000}"/>
    <cellStyle name="20% - Accent3 14 2 2 3 2 2" xfId="46282" xr:uid="{00000000-0005-0000-0000-0000D5200000}"/>
    <cellStyle name="20% - Accent3 14 2 2 3 3" xfId="38494" xr:uid="{00000000-0005-0000-0000-0000D6200000}"/>
    <cellStyle name="20% - Accent3 14 2 2 4" xfId="7171" xr:uid="{00000000-0005-0000-0000-0000D7200000}"/>
    <cellStyle name="20% - Accent3 14 2 2 4 2" xfId="33163" xr:uid="{00000000-0005-0000-0000-0000D8200000}"/>
    <cellStyle name="20% - Accent3 14 2 2 5" xfId="14957" xr:uid="{00000000-0005-0000-0000-0000D9200000}"/>
    <cellStyle name="20% - Accent3 14 2 2 5 2" xfId="40951" xr:uid="{00000000-0005-0000-0000-0000DA200000}"/>
    <cellStyle name="20% - Accent3 14 2 2 6" xfId="22708" xr:uid="{00000000-0005-0000-0000-0000DB200000}"/>
    <cellStyle name="20% - Accent3 14 2 2 6 2" xfId="48697" xr:uid="{00000000-0005-0000-0000-0000DC200000}"/>
    <cellStyle name="20% - Accent3 14 2 2 7" xfId="27862" xr:uid="{00000000-0005-0000-0000-0000DD200000}"/>
    <cellStyle name="20% - Accent3 14 2 3" xfId="2424" xr:uid="{00000000-0005-0000-0000-0000DE200000}"/>
    <cellStyle name="20% - Accent3 14 2 3 2" xfId="5110" xr:uid="{00000000-0005-0000-0000-0000DF200000}"/>
    <cellStyle name="20% - Accent3 14 2 3 2 2" xfId="10407" xr:uid="{00000000-0005-0000-0000-0000E0200000}"/>
    <cellStyle name="20% - Accent3 14 2 3 2 2 2" xfId="36408" xr:uid="{00000000-0005-0000-0000-0000E1200000}"/>
    <cellStyle name="20% - Accent3 14 2 3 2 3" xfId="18202" xr:uid="{00000000-0005-0000-0000-0000E2200000}"/>
    <cellStyle name="20% - Accent3 14 2 3 2 3 2" xfId="44196" xr:uid="{00000000-0005-0000-0000-0000E3200000}"/>
    <cellStyle name="20% - Accent3 14 2 3 2 4" xfId="25953" xr:uid="{00000000-0005-0000-0000-0000E4200000}"/>
    <cellStyle name="20% - Accent3 14 2 3 2 4 2" xfId="51942" xr:uid="{00000000-0005-0000-0000-0000E5200000}"/>
    <cellStyle name="20% - Accent3 14 2 3 2 5" xfId="31107" xr:uid="{00000000-0005-0000-0000-0000E6200000}"/>
    <cellStyle name="20% - Accent3 14 2 3 3" xfId="13028" xr:uid="{00000000-0005-0000-0000-0000E7200000}"/>
    <cellStyle name="20% - Accent3 14 2 3 3 2" xfId="20823" xr:uid="{00000000-0005-0000-0000-0000E8200000}"/>
    <cellStyle name="20% - Accent3 14 2 3 3 2 2" xfId="46817" xr:uid="{00000000-0005-0000-0000-0000E9200000}"/>
    <cellStyle name="20% - Accent3 14 2 3 3 3" xfId="39029" xr:uid="{00000000-0005-0000-0000-0000EA200000}"/>
    <cellStyle name="20% - Accent3 14 2 3 4" xfId="7723" xr:uid="{00000000-0005-0000-0000-0000EB200000}"/>
    <cellStyle name="20% - Accent3 14 2 3 4 2" xfId="33719" xr:uid="{00000000-0005-0000-0000-0000EC200000}"/>
    <cellStyle name="20% - Accent3 14 2 3 5" xfId="15513" xr:uid="{00000000-0005-0000-0000-0000ED200000}"/>
    <cellStyle name="20% - Accent3 14 2 3 5 2" xfId="41507" xr:uid="{00000000-0005-0000-0000-0000EE200000}"/>
    <cellStyle name="20% - Accent3 14 2 3 6" xfId="23264" xr:uid="{00000000-0005-0000-0000-0000EF200000}"/>
    <cellStyle name="20% - Accent3 14 2 3 6 2" xfId="49253" xr:uid="{00000000-0005-0000-0000-0000F0200000}"/>
    <cellStyle name="20% - Accent3 14 2 3 7" xfId="28418" xr:uid="{00000000-0005-0000-0000-0000F1200000}"/>
    <cellStyle name="20% - Accent3 14 2 4" xfId="2980" xr:uid="{00000000-0005-0000-0000-0000F2200000}"/>
    <cellStyle name="20% - Accent3 14 2 4 2" xfId="5666" xr:uid="{00000000-0005-0000-0000-0000F3200000}"/>
    <cellStyle name="20% - Accent3 14 2 4 2 2" xfId="10963" xr:uid="{00000000-0005-0000-0000-0000F4200000}"/>
    <cellStyle name="20% - Accent3 14 2 4 2 2 2" xfId="36964" xr:uid="{00000000-0005-0000-0000-0000F5200000}"/>
    <cellStyle name="20% - Accent3 14 2 4 2 3" xfId="18758" xr:uid="{00000000-0005-0000-0000-0000F6200000}"/>
    <cellStyle name="20% - Accent3 14 2 4 2 3 2" xfId="44752" xr:uid="{00000000-0005-0000-0000-0000F7200000}"/>
    <cellStyle name="20% - Accent3 14 2 4 2 4" xfId="26509" xr:uid="{00000000-0005-0000-0000-0000F8200000}"/>
    <cellStyle name="20% - Accent3 14 2 4 2 4 2" xfId="52498" xr:uid="{00000000-0005-0000-0000-0000F9200000}"/>
    <cellStyle name="20% - Accent3 14 2 4 2 5" xfId="31663" xr:uid="{00000000-0005-0000-0000-0000FA200000}"/>
    <cellStyle name="20% - Accent3 14 2 4 3" xfId="13567" xr:uid="{00000000-0005-0000-0000-0000FB200000}"/>
    <cellStyle name="20% - Accent3 14 2 4 3 2" xfId="21362" xr:uid="{00000000-0005-0000-0000-0000FC200000}"/>
    <cellStyle name="20% - Accent3 14 2 4 3 2 2" xfId="47356" xr:uid="{00000000-0005-0000-0000-0000FD200000}"/>
    <cellStyle name="20% - Accent3 14 2 4 3 3" xfId="39568" xr:uid="{00000000-0005-0000-0000-0000FE200000}"/>
    <cellStyle name="20% - Accent3 14 2 4 4" xfId="8279" xr:uid="{00000000-0005-0000-0000-0000FF200000}"/>
    <cellStyle name="20% - Accent3 14 2 4 4 2" xfId="34275" xr:uid="{00000000-0005-0000-0000-000000210000}"/>
    <cellStyle name="20% - Accent3 14 2 4 5" xfId="16069" xr:uid="{00000000-0005-0000-0000-000001210000}"/>
    <cellStyle name="20% - Accent3 14 2 4 5 2" xfId="42063" xr:uid="{00000000-0005-0000-0000-000002210000}"/>
    <cellStyle name="20% - Accent3 14 2 4 6" xfId="23820" xr:uid="{00000000-0005-0000-0000-000003210000}"/>
    <cellStyle name="20% - Accent3 14 2 4 6 2" xfId="49809" xr:uid="{00000000-0005-0000-0000-000004210000}"/>
    <cellStyle name="20% - Accent3 14 2 4 7" xfId="28974" xr:uid="{00000000-0005-0000-0000-000005210000}"/>
    <cellStyle name="20% - Accent3 14 2 5" xfId="3998" xr:uid="{00000000-0005-0000-0000-000006210000}"/>
    <cellStyle name="20% - Accent3 14 2 5 2" xfId="9296" xr:uid="{00000000-0005-0000-0000-000007210000}"/>
    <cellStyle name="20% - Accent3 14 2 5 2 2" xfId="35296" xr:uid="{00000000-0005-0000-0000-000008210000}"/>
    <cellStyle name="20% - Accent3 14 2 5 3" xfId="17090" xr:uid="{00000000-0005-0000-0000-000009210000}"/>
    <cellStyle name="20% - Accent3 14 2 5 3 2" xfId="43084" xr:uid="{00000000-0005-0000-0000-00000A210000}"/>
    <cellStyle name="20% - Accent3 14 2 5 4" xfId="24841" xr:uid="{00000000-0005-0000-0000-00000B210000}"/>
    <cellStyle name="20% - Accent3 14 2 5 4 2" xfId="50830" xr:uid="{00000000-0005-0000-0000-00000C210000}"/>
    <cellStyle name="20% - Accent3 14 2 5 5" xfId="29995" xr:uid="{00000000-0005-0000-0000-00000D210000}"/>
    <cellStyle name="20% - Accent3 14 2 6" xfId="11468" xr:uid="{00000000-0005-0000-0000-00000E210000}"/>
    <cellStyle name="20% - Accent3 14 2 6 2" xfId="19263" xr:uid="{00000000-0005-0000-0000-00000F210000}"/>
    <cellStyle name="20% - Accent3 14 2 6 2 2" xfId="45257" xr:uid="{00000000-0005-0000-0000-000010210000}"/>
    <cellStyle name="20% - Accent3 14 2 6 3" xfId="37469" xr:uid="{00000000-0005-0000-0000-000011210000}"/>
    <cellStyle name="20% - Accent3 14 2 7" xfId="11974" xr:uid="{00000000-0005-0000-0000-000012210000}"/>
    <cellStyle name="20% - Accent3 14 2 7 2" xfId="19769" xr:uid="{00000000-0005-0000-0000-000013210000}"/>
    <cellStyle name="20% - Accent3 14 2 7 2 2" xfId="45763" xr:uid="{00000000-0005-0000-0000-000014210000}"/>
    <cellStyle name="20% - Accent3 14 2 7 3" xfId="37975" xr:uid="{00000000-0005-0000-0000-000015210000}"/>
    <cellStyle name="20% - Accent3 14 2 8" xfId="6620" xr:uid="{00000000-0005-0000-0000-000016210000}"/>
    <cellStyle name="20% - Accent3 14 2 8 2" xfId="32607" xr:uid="{00000000-0005-0000-0000-000017210000}"/>
    <cellStyle name="20% - Accent3 14 2 9" xfId="14401" xr:uid="{00000000-0005-0000-0000-000018210000}"/>
    <cellStyle name="20% - Accent3 14 2 9 2" xfId="40395" xr:uid="{00000000-0005-0000-0000-000019210000}"/>
    <cellStyle name="20% - Accent3 14 3" xfId="1591" xr:uid="{00000000-0005-0000-0000-00001A210000}"/>
    <cellStyle name="20% - Accent3 14 3 2" xfId="4277" xr:uid="{00000000-0005-0000-0000-00001B210000}"/>
    <cellStyle name="20% - Accent3 14 3 2 2" xfId="9574" xr:uid="{00000000-0005-0000-0000-00001C210000}"/>
    <cellStyle name="20% - Accent3 14 3 2 2 2" xfId="35575" xr:uid="{00000000-0005-0000-0000-00001D210000}"/>
    <cellStyle name="20% - Accent3 14 3 2 3" xfId="17369" xr:uid="{00000000-0005-0000-0000-00001E210000}"/>
    <cellStyle name="20% - Accent3 14 3 2 3 2" xfId="43363" xr:uid="{00000000-0005-0000-0000-00001F210000}"/>
    <cellStyle name="20% - Accent3 14 3 2 4" xfId="25120" xr:uid="{00000000-0005-0000-0000-000020210000}"/>
    <cellStyle name="20% - Accent3 14 3 2 4 2" xfId="51109" xr:uid="{00000000-0005-0000-0000-000021210000}"/>
    <cellStyle name="20% - Accent3 14 3 2 5" xfId="30274" xr:uid="{00000000-0005-0000-0000-000022210000}"/>
    <cellStyle name="20% - Accent3 14 3 3" xfId="12234" xr:uid="{00000000-0005-0000-0000-000023210000}"/>
    <cellStyle name="20% - Accent3 14 3 3 2" xfId="20029" xr:uid="{00000000-0005-0000-0000-000024210000}"/>
    <cellStyle name="20% - Accent3 14 3 3 2 2" xfId="46023" xr:uid="{00000000-0005-0000-0000-000025210000}"/>
    <cellStyle name="20% - Accent3 14 3 3 3" xfId="38235" xr:uid="{00000000-0005-0000-0000-000026210000}"/>
    <cellStyle name="20% - Accent3 14 3 4" xfId="6896" xr:uid="{00000000-0005-0000-0000-000027210000}"/>
    <cellStyle name="20% - Accent3 14 3 4 2" xfId="32886" xr:uid="{00000000-0005-0000-0000-000028210000}"/>
    <cellStyle name="20% - Accent3 14 3 5" xfId="14680" xr:uid="{00000000-0005-0000-0000-000029210000}"/>
    <cellStyle name="20% - Accent3 14 3 5 2" xfId="40674" xr:uid="{00000000-0005-0000-0000-00002A210000}"/>
    <cellStyle name="20% - Accent3 14 3 6" xfId="22431" xr:uid="{00000000-0005-0000-0000-00002B210000}"/>
    <cellStyle name="20% - Accent3 14 3 6 2" xfId="48420" xr:uid="{00000000-0005-0000-0000-00002C210000}"/>
    <cellStyle name="20% - Accent3 14 3 7" xfId="27585" xr:uid="{00000000-0005-0000-0000-00002D210000}"/>
    <cellStyle name="20% - Accent3 14 4" xfId="2147" xr:uid="{00000000-0005-0000-0000-00002E210000}"/>
    <cellStyle name="20% - Accent3 14 4 2" xfId="4833" xr:uid="{00000000-0005-0000-0000-00002F210000}"/>
    <cellStyle name="20% - Accent3 14 4 2 2" xfId="10130" xr:uid="{00000000-0005-0000-0000-000030210000}"/>
    <cellStyle name="20% - Accent3 14 4 2 2 2" xfId="36131" xr:uid="{00000000-0005-0000-0000-000031210000}"/>
    <cellStyle name="20% - Accent3 14 4 2 3" xfId="17925" xr:uid="{00000000-0005-0000-0000-000032210000}"/>
    <cellStyle name="20% - Accent3 14 4 2 3 2" xfId="43919" xr:uid="{00000000-0005-0000-0000-000033210000}"/>
    <cellStyle name="20% - Accent3 14 4 2 4" xfId="25676" xr:uid="{00000000-0005-0000-0000-000034210000}"/>
    <cellStyle name="20% - Accent3 14 4 2 4 2" xfId="51665" xr:uid="{00000000-0005-0000-0000-000035210000}"/>
    <cellStyle name="20% - Accent3 14 4 2 5" xfId="30830" xr:uid="{00000000-0005-0000-0000-000036210000}"/>
    <cellStyle name="20% - Accent3 14 4 3" xfId="12753" xr:uid="{00000000-0005-0000-0000-000037210000}"/>
    <cellStyle name="20% - Accent3 14 4 3 2" xfId="20548" xr:uid="{00000000-0005-0000-0000-000038210000}"/>
    <cellStyle name="20% - Accent3 14 4 3 2 2" xfId="46542" xr:uid="{00000000-0005-0000-0000-000039210000}"/>
    <cellStyle name="20% - Accent3 14 4 3 3" xfId="38754" xr:uid="{00000000-0005-0000-0000-00003A210000}"/>
    <cellStyle name="20% - Accent3 14 4 4" xfId="7448" xr:uid="{00000000-0005-0000-0000-00003B210000}"/>
    <cellStyle name="20% - Accent3 14 4 4 2" xfId="33442" xr:uid="{00000000-0005-0000-0000-00003C210000}"/>
    <cellStyle name="20% - Accent3 14 4 5" xfId="15236" xr:uid="{00000000-0005-0000-0000-00003D210000}"/>
    <cellStyle name="20% - Accent3 14 4 5 2" xfId="41230" xr:uid="{00000000-0005-0000-0000-00003E210000}"/>
    <cellStyle name="20% - Accent3 14 4 6" xfId="22987" xr:uid="{00000000-0005-0000-0000-00003F210000}"/>
    <cellStyle name="20% - Accent3 14 4 6 2" xfId="48976" xr:uid="{00000000-0005-0000-0000-000040210000}"/>
    <cellStyle name="20% - Accent3 14 4 7" xfId="28141" xr:uid="{00000000-0005-0000-0000-000041210000}"/>
    <cellStyle name="20% - Accent3 14 5" xfId="2703" xr:uid="{00000000-0005-0000-0000-000042210000}"/>
    <cellStyle name="20% - Accent3 14 5 2" xfId="5389" xr:uid="{00000000-0005-0000-0000-000043210000}"/>
    <cellStyle name="20% - Accent3 14 5 2 2" xfId="10686" xr:uid="{00000000-0005-0000-0000-000044210000}"/>
    <cellStyle name="20% - Accent3 14 5 2 2 2" xfId="36687" xr:uid="{00000000-0005-0000-0000-000045210000}"/>
    <cellStyle name="20% - Accent3 14 5 2 3" xfId="18481" xr:uid="{00000000-0005-0000-0000-000046210000}"/>
    <cellStyle name="20% - Accent3 14 5 2 3 2" xfId="44475" xr:uid="{00000000-0005-0000-0000-000047210000}"/>
    <cellStyle name="20% - Accent3 14 5 2 4" xfId="26232" xr:uid="{00000000-0005-0000-0000-000048210000}"/>
    <cellStyle name="20% - Accent3 14 5 2 4 2" xfId="52221" xr:uid="{00000000-0005-0000-0000-000049210000}"/>
    <cellStyle name="20% - Accent3 14 5 2 5" xfId="31386" xr:uid="{00000000-0005-0000-0000-00004A210000}"/>
    <cellStyle name="20% - Accent3 14 5 3" xfId="13290" xr:uid="{00000000-0005-0000-0000-00004B210000}"/>
    <cellStyle name="20% - Accent3 14 5 3 2" xfId="21085" xr:uid="{00000000-0005-0000-0000-00004C210000}"/>
    <cellStyle name="20% - Accent3 14 5 3 2 2" xfId="47079" xr:uid="{00000000-0005-0000-0000-00004D210000}"/>
    <cellStyle name="20% - Accent3 14 5 3 3" xfId="39291" xr:uid="{00000000-0005-0000-0000-00004E210000}"/>
    <cellStyle name="20% - Accent3 14 5 4" xfId="8002" xr:uid="{00000000-0005-0000-0000-00004F210000}"/>
    <cellStyle name="20% - Accent3 14 5 4 2" xfId="33998" xr:uid="{00000000-0005-0000-0000-000050210000}"/>
    <cellStyle name="20% - Accent3 14 5 5" xfId="15792" xr:uid="{00000000-0005-0000-0000-000051210000}"/>
    <cellStyle name="20% - Accent3 14 5 5 2" xfId="41786" xr:uid="{00000000-0005-0000-0000-000052210000}"/>
    <cellStyle name="20% - Accent3 14 5 6" xfId="23543" xr:uid="{00000000-0005-0000-0000-000053210000}"/>
    <cellStyle name="20% - Accent3 14 5 6 2" xfId="49532" xr:uid="{00000000-0005-0000-0000-000054210000}"/>
    <cellStyle name="20% - Accent3 14 5 7" xfId="28697" xr:uid="{00000000-0005-0000-0000-000055210000}"/>
    <cellStyle name="20% - Accent3 14 6" xfId="3721" xr:uid="{00000000-0005-0000-0000-000056210000}"/>
    <cellStyle name="20% - Accent3 14 6 2" xfId="9019" xr:uid="{00000000-0005-0000-0000-000057210000}"/>
    <cellStyle name="20% - Accent3 14 6 2 2" xfId="35019" xr:uid="{00000000-0005-0000-0000-000058210000}"/>
    <cellStyle name="20% - Accent3 14 6 3" xfId="16813" xr:uid="{00000000-0005-0000-0000-000059210000}"/>
    <cellStyle name="20% - Accent3 14 6 3 2" xfId="42807" xr:uid="{00000000-0005-0000-0000-00005A210000}"/>
    <cellStyle name="20% - Accent3 14 6 4" xfId="24564" xr:uid="{00000000-0005-0000-0000-00005B210000}"/>
    <cellStyle name="20% - Accent3 14 6 4 2" xfId="50553" xr:uid="{00000000-0005-0000-0000-00005C210000}"/>
    <cellStyle name="20% - Accent3 14 6 5" xfId="29718" xr:uid="{00000000-0005-0000-0000-00005D210000}"/>
    <cellStyle name="20% - Accent3 14 7" xfId="11213" xr:uid="{00000000-0005-0000-0000-00005E210000}"/>
    <cellStyle name="20% - Accent3 14 7 2" xfId="19008" xr:uid="{00000000-0005-0000-0000-00005F210000}"/>
    <cellStyle name="20% - Accent3 14 7 2 2" xfId="45002" xr:uid="{00000000-0005-0000-0000-000060210000}"/>
    <cellStyle name="20% - Accent3 14 7 3" xfId="37214" xr:uid="{00000000-0005-0000-0000-000061210000}"/>
    <cellStyle name="20% - Accent3 14 8" xfId="11713" xr:uid="{00000000-0005-0000-0000-000062210000}"/>
    <cellStyle name="20% - Accent3 14 8 2" xfId="19508" xr:uid="{00000000-0005-0000-0000-000063210000}"/>
    <cellStyle name="20% - Accent3 14 8 2 2" xfId="45502" xr:uid="{00000000-0005-0000-0000-000064210000}"/>
    <cellStyle name="20% - Accent3 14 8 3" xfId="37714" xr:uid="{00000000-0005-0000-0000-000065210000}"/>
    <cellStyle name="20% - Accent3 14 9" xfId="6343" xr:uid="{00000000-0005-0000-0000-000066210000}"/>
    <cellStyle name="20% - Accent3 14 9 2" xfId="32330" xr:uid="{00000000-0005-0000-0000-000067210000}"/>
    <cellStyle name="20% - Accent3 15" xfId="1063" xr:uid="{00000000-0005-0000-0000-000068210000}"/>
    <cellStyle name="20% - Accent3 15 10" xfId="14155" xr:uid="{00000000-0005-0000-0000-000069210000}"/>
    <cellStyle name="20% - Accent3 15 10 2" xfId="40149" xr:uid="{00000000-0005-0000-0000-00006A210000}"/>
    <cellStyle name="20% - Accent3 15 11" xfId="21906" xr:uid="{00000000-0005-0000-0000-00006B210000}"/>
    <cellStyle name="20% - Accent3 15 11 2" xfId="47895" xr:uid="{00000000-0005-0000-0000-00006C210000}"/>
    <cellStyle name="20% - Accent3 15 12" xfId="27060" xr:uid="{00000000-0005-0000-0000-00006D210000}"/>
    <cellStyle name="20% - Accent3 15 2" xfId="1341" xr:uid="{00000000-0005-0000-0000-00006E210000}"/>
    <cellStyle name="20% - Accent3 15 2 10" xfId="22183" xr:uid="{00000000-0005-0000-0000-00006F210000}"/>
    <cellStyle name="20% - Accent3 15 2 10 2" xfId="48172" xr:uid="{00000000-0005-0000-0000-000070210000}"/>
    <cellStyle name="20% - Accent3 15 2 11" xfId="27337" xr:uid="{00000000-0005-0000-0000-000071210000}"/>
    <cellStyle name="20% - Accent3 15 2 2" xfId="1899" xr:uid="{00000000-0005-0000-0000-000072210000}"/>
    <cellStyle name="20% - Accent3 15 2 2 2" xfId="4585" xr:uid="{00000000-0005-0000-0000-000073210000}"/>
    <cellStyle name="20% - Accent3 15 2 2 2 2" xfId="9882" xr:uid="{00000000-0005-0000-0000-000074210000}"/>
    <cellStyle name="20% - Accent3 15 2 2 2 2 2" xfId="35883" xr:uid="{00000000-0005-0000-0000-000075210000}"/>
    <cellStyle name="20% - Accent3 15 2 2 2 3" xfId="17677" xr:uid="{00000000-0005-0000-0000-000076210000}"/>
    <cellStyle name="20% - Accent3 15 2 2 2 3 2" xfId="43671" xr:uid="{00000000-0005-0000-0000-000077210000}"/>
    <cellStyle name="20% - Accent3 15 2 2 2 4" xfId="25428" xr:uid="{00000000-0005-0000-0000-000078210000}"/>
    <cellStyle name="20% - Accent3 15 2 2 2 4 2" xfId="51417" xr:uid="{00000000-0005-0000-0000-000079210000}"/>
    <cellStyle name="20% - Accent3 15 2 2 2 5" xfId="30582" xr:uid="{00000000-0005-0000-0000-00007A210000}"/>
    <cellStyle name="20% - Accent3 15 2 2 3" xfId="12524" xr:uid="{00000000-0005-0000-0000-00007B210000}"/>
    <cellStyle name="20% - Accent3 15 2 2 3 2" xfId="20319" xr:uid="{00000000-0005-0000-0000-00007C210000}"/>
    <cellStyle name="20% - Accent3 15 2 2 3 2 2" xfId="46313" xr:uid="{00000000-0005-0000-0000-00007D210000}"/>
    <cellStyle name="20% - Accent3 15 2 2 3 3" xfId="38525" xr:uid="{00000000-0005-0000-0000-00007E210000}"/>
    <cellStyle name="20% - Accent3 15 2 2 4" xfId="7202" xr:uid="{00000000-0005-0000-0000-00007F210000}"/>
    <cellStyle name="20% - Accent3 15 2 2 4 2" xfId="33194" xr:uid="{00000000-0005-0000-0000-000080210000}"/>
    <cellStyle name="20% - Accent3 15 2 2 5" xfId="14988" xr:uid="{00000000-0005-0000-0000-000081210000}"/>
    <cellStyle name="20% - Accent3 15 2 2 5 2" xfId="40982" xr:uid="{00000000-0005-0000-0000-000082210000}"/>
    <cellStyle name="20% - Accent3 15 2 2 6" xfId="22739" xr:uid="{00000000-0005-0000-0000-000083210000}"/>
    <cellStyle name="20% - Accent3 15 2 2 6 2" xfId="48728" xr:uid="{00000000-0005-0000-0000-000084210000}"/>
    <cellStyle name="20% - Accent3 15 2 2 7" xfId="27893" xr:uid="{00000000-0005-0000-0000-000085210000}"/>
    <cellStyle name="20% - Accent3 15 2 3" xfId="2455" xr:uid="{00000000-0005-0000-0000-000086210000}"/>
    <cellStyle name="20% - Accent3 15 2 3 2" xfId="5141" xr:uid="{00000000-0005-0000-0000-000087210000}"/>
    <cellStyle name="20% - Accent3 15 2 3 2 2" xfId="10438" xr:uid="{00000000-0005-0000-0000-000088210000}"/>
    <cellStyle name="20% - Accent3 15 2 3 2 2 2" xfId="36439" xr:uid="{00000000-0005-0000-0000-000089210000}"/>
    <cellStyle name="20% - Accent3 15 2 3 2 3" xfId="18233" xr:uid="{00000000-0005-0000-0000-00008A210000}"/>
    <cellStyle name="20% - Accent3 15 2 3 2 3 2" xfId="44227" xr:uid="{00000000-0005-0000-0000-00008B210000}"/>
    <cellStyle name="20% - Accent3 15 2 3 2 4" xfId="25984" xr:uid="{00000000-0005-0000-0000-00008C210000}"/>
    <cellStyle name="20% - Accent3 15 2 3 2 4 2" xfId="51973" xr:uid="{00000000-0005-0000-0000-00008D210000}"/>
    <cellStyle name="20% - Accent3 15 2 3 2 5" xfId="31138" xr:uid="{00000000-0005-0000-0000-00008E210000}"/>
    <cellStyle name="20% - Accent3 15 2 3 3" xfId="13059" xr:uid="{00000000-0005-0000-0000-00008F210000}"/>
    <cellStyle name="20% - Accent3 15 2 3 3 2" xfId="20854" xr:uid="{00000000-0005-0000-0000-000090210000}"/>
    <cellStyle name="20% - Accent3 15 2 3 3 2 2" xfId="46848" xr:uid="{00000000-0005-0000-0000-000091210000}"/>
    <cellStyle name="20% - Accent3 15 2 3 3 3" xfId="39060" xr:uid="{00000000-0005-0000-0000-000092210000}"/>
    <cellStyle name="20% - Accent3 15 2 3 4" xfId="7754" xr:uid="{00000000-0005-0000-0000-000093210000}"/>
    <cellStyle name="20% - Accent3 15 2 3 4 2" xfId="33750" xr:uid="{00000000-0005-0000-0000-000094210000}"/>
    <cellStyle name="20% - Accent3 15 2 3 5" xfId="15544" xr:uid="{00000000-0005-0000-0000-000095210000}"/>
    <cellStyle name="20% - Accent3 15 2 3 5 2" xfId="41538" xr:uid="{00000000-0005-0000-0000-000096210000}"/>
    <cellStyle name="20% - Accent3 15 2 3 6" xfId="23295" xr:uid="{00000000-0005-0000-0000-000097210000}"/>
    <cellStyle name="20% - Accent3 15 2 3 6 2" xfId="49284" xr:uid="{00000000-0005-0000-0000-000098210000}"/>
    <cellStyle name="20% - Accent3 15 2 3 7" xfId="28449" xr:uid="{00000000-0005-0000-0000-000099210000}"/>
    <cellStyle name="20% - Accent3 15 2 4" xfId="3011" xr:uid="{00000000-0005-0000-0000-00009A210000}"/>
    <cellStyle name="20% - Accent3 15 2 4 2" xfId="5697" xr:uid="{00000000-0005-0000-0000-00009B210000}"/>
    <cellStyle name="20% - Accent3 15 2 4 2 2" xfId="10994" xr:uid="{00000000-0005-0000-0000-00009C210000}"/>
    <cellStyle name="20% - Accent3 15 2 4 2 2 2" xfId="36995" xr:uid="{00000000-0005-0000-0000-00009D210000}"/>
    <cellStyle name="20% - Accent3 15 2 4 2 3" xfId="18789" xr:uid="{00000000-0005-0000-0000-00009E210000}"/>
    <cellStyle name="20% - Accent3 15 2 4 2 3 2" xfId="44783" xr:uid="{00000000-0005-0000-0000-00009F210000}"/>
    <cellStyle name="20% - Accent3 15 2 4 2 4" xfId="26540" xr:uid="{00000000-0005-0000-0000-0000A0210000}"/>
    <cellStyle name="20% - Accent3 15 2 4 2 4 2" xfId="52529" xr:uid="{00000000-0005-0000-0000-0000A1210000}"/>
    <cellStyle name="20% - Accent3 15 2 4 2 5" xfId="31694" xr:uid="{00000000-0005-0000-0000-0000A2210000}"/>
    <cellStyle name="20% - Accent3 15 2 4 3" xfId="13598" xr:uid="{00000000-0005-0000-0000-0000A3210000}"/>
    <cellStyle name="20% - Accent3 15 2 4 3 2" xfId="21393" xr:uid="{00000000-0005-0000-0000-0000A4210000}"/>
    <cellStyle name="20% - Accent3 15 2 4 3 2 2" xfId="47387" xr:uid="{00000000-0005-0000-0000-0000A5210000}"/>
    <cellStyle name="20% - Accent3 15 2 4 3 3" xfId="39599" xr:uid="{00000000-0005-0000-0000-0000A6210000}"/>
    <cellStyle name="20% - Accent3 15 2 4 4" xfId="8310" xr:uid="{00000000-0005-0000-0000-0000A7210000}"/>
    <cellStyle name="20% - Accent3 15 2 4 4 2" xfId="34306" xr:uid="{00000000-0005-0000-0000-0000A8210000}"/>
    <cellStyle name="20% - Accent3 15 2 4 5" xfId="16100" xr:uid="{00000000-0005-0000-0000-0000A9210000}"/>
    <cellStyle name="20% - Accent3 15 2 4 5 2" xfId="42094" xr:uid="{00000000-0005-0000-0000-0000AA210000}"/>
    <cellStyle name="20% - Accent3 15 2 4 6" xfId="23851" xr:uid="{00000000-0005-0000-0000-0000AB210000}"/>
    <cellStyle name="20% - Accent3 15 2 4 6 2" xfId="49840" xr:uid="{00000000-0005-0000-0000-0000AC210000}"/>
    <cellStyle name="20% - Accent3 15 2 4 7" xfId="29005" xr:uid="{00000000-0005-0000-0000-0000AD210000}"/>
    <cellStyle name="20% - Accent3 15 2 5" xfId="4029" xr:uid="{00000000-0005-0000-0000-0000AE210000}"/>
    <cellStyle name="20% - Accent3 15 2 5 2" xfId="9327" xr:uid="{00000000-0005-0000-0000-0000AF210000}"/>
    <cellStyle name="20% - Accent3 15 2 5 2 2" xfId="35327" xr:uid="{00000000-0005-0000-0000-0000B0210000}"/>
    <cellStyle name="20% - Accent3 15 2 5 3" xfId="17121" xr:uid="{00000000-0005-0000-0000-0000B1210000}"/>
    <cellStyle name="20% - Accent3 15 2 5 3 2" xfId="43115" xr:uid="{00000000-0005-0000-0000-0000B2210000}"/>
    <cellStyle name="20% - Accent3 15 2 5 4" xfId="24872" xr:uid="{00000000-0005-0000-0000-0000B3210000}"/>
    <cellStyle name="20% - Accent3 15 2 5 4 2" xfId="50861" xr:uid="{00000000-0005-0000-0000-0000B4210000}"/>
    <cellStyle name="20% - Accent3 15 2 5 5" xfId="30026" xr:uid="{00000000-0005-0000-0000-0000B5210000}"/>
    <cellStyle name="20% - Accent3 15 2 6" xfId="11499" xr:uid="{00000000-0005-0000-0000-0000B6210000}"/>
    <cellStyle name="20% - Accent3 15 2 6 2" xfId="19294" xr:uid="{00000000-0005-0000-0000-0000B7210000}"/>
    <cellStyle name="20% - Accent3 15 2 6 2 2" xfId="45288" xr:uid="{00000000-0005-0000-0000-0000B8210000}"/>
    <cellStyle name="20% - Accent3 15 2 6 3" xfId="37500" xr:uid="{00000000-0005-0000-0000-0000B9210000}"/>
    <cellStyle name="20% - Accent3 15 2 7" xfId="12005" xr:uid="{00000000-0005-0000-0000-0000BA210000}"/>
    <cellStyle name="20% - Accent3 15 2 7 2" xfId="19800" xr:uid="{00000000-0005-0000-0000-0000BB210000}"/>
    <cellStyle name="20% - Accent3 15 2 7 2 2" xfId="45794" xr:uid="{00000000-0005-0000-0000-0000BC210000}"/>
    <cellStyle name="20% - Accent3 15 2 7 3" xfId="38006" xr:uid="{00000000-0005-0000-0000-0000BD210000}"/>
    <cellStyle name="20% - Accent3 15 2 8" xfId="6651" xr:uid="{00000000-0005-0000-0000-0000BE210000}"/>
    <cellStyle name="20% - Accent3 15 2 8 2" xfId="32638" xr:uid="{00000000-0005-0000-0000-0000BF210000}"/>
    <cellStyle name="20% - Accent3 15 2 9" xfId="14432" xr:uid="{00000000-0005-0000-0000-0000C0210000}"/>
    <cellStyle name="20% - Accent3 15 2 9 2" xfId="40426" xr:uid="{00000000-0005-0000-0000-0000C1210000}"/>
    <cellStyle name="20% - Accent3 15 3" xfId="1622" xr:uid="{00000000-0005-0000-0000-0000C2210000}"/>
    <cellStyle name="20% - Accent3 15 3 2" xfId="4308" xr:uid="{00000000-0005-0000-0000-0000C3210000}"/>
    <cellStyle name="20% - Accent3 15 3 2 2" xfId="9605" xr:uid="{00000000-0005-0000-0000-0000C4210000}"/>
    <cellStyle name="20% - Accent3 15 3 2 2 2" xfId="35606" xr:uid="{00000000-0005-0000-0000-0000C5210000}"/>
    <cellStyle name="20% - Accent3 15 3 2 3" xfId="17400" xr:uid="{00000000-0005-0000-0000-0000C6210000}"/>
    <cellStyle name="20% - Accent3 15 3 2 3 2" xfId="43394" xr:uid="{00000000-0005-0000-0000-0000C7210000}"/>
    <cellStyle name="20% - Accent3 15 3 2 4" xfId="25151" xr:uid="{00000000-0005-0000-0000-0000C8210000}"/>
    <cellStyle name="20% - Accent3 15 3 2 4 2" xfId="51140" xr:uid="{00000000-0005-0000-0000-0000C9210000}"/>
    <cellStyle name="20% - Accent3 15 3 2 5" xfId="30305" xr:uid="{00000000-0005-0000-0000-0000CA210000}"/>
    <cellStyle name="20% - Accent3 15 3 3" xfId="12265" xr:uid="{00000000-0005-0000-0000-0000CB210000}"/>
    <cellStyle name="20% - Accent3 15 3 3 2" xfId="20060" xr:uid="{00000000-0005-0000-0000-0000CC210000}"/>
    <cellStyle name="20% - Accent3 15 3 3 2 2" xfId="46054" xr:uid="{00000000-0005-0000-0000-0000CD210000}"/>
    <cellStyle name="20% - Accent3 15 3 3 3" xfId="38266" xr:uid="{00000000-0005-0000-0000-0000CE210000}"/>
    <cellStyle name="20% - Accent3 15 3 4" xfId="6927" xr:uid="{00000000-0005-0000-0000-0000CF210000}"/>
    <cellStyle name="20% - Accent3 15 3 4 2" xfId="32917" xr:uid="{00000000-0005-0000-0000-0000D0210000}"/>
    <cellStyle name="20% - Accent3 15 3 5" xfId="14711" xr:uid="{00000000-0005-0000-0000-0000D1210000}"/>
    <cellStyle name="20% - Accent3 15 3 5 2" xfId="40705" xr:uid="{00000000-0005-0000-0000-0000D2210000}"/>
    <cellStyle name="20% - Accent3 15 3 6" xfId="22462" xr:uid="{00000000-0005-0000-0000-0000D3210000}"/>
    <cellStyle name="20% - Accent3 15 3 6 2" xfId="48451" xr:uid="{00000000-0005-0000-0000-0000D4210000}"/>
    <cellStyle name="20% - Accent3 15 3 7" xfId="27616" xr:uid="{00000000-0005-0000-0000-0000D5210000}"/>
    <cellStyle name="20% - Accent3 15 4" xfId="2178" xr:uid="{00000000-0005-0000-0000-0000D6210000}"/>
    <cellStyle name="20% - Accent3 15 4 2" xfId="4864" xr:uid="{00000000-0005-0000-0000-0000D7210000}"/>
    <cellStyle name="20% - Accent3 15 4 2 2" xfId="10161" xr:uid="{00000000-0005-0000-0000-0000D8210000}"/>
    <cellStyle name="20% - Accent3 15 4 2 2 2" xfId="36162" xr:uid="{00000000-0005-0000-0000-0000D9210000}"/>
    <cellStyle name="20% - Accent3 15 4 2 3" xfId="17956" xr:uid="{00000000-0005-0000-0000-0000DA210000}"/>
    <cellStyle name="20% - Accent3 15 4 2 3 2" xfId="43950" xr:uid="{00000000-0005-0000-0000-0000DB210000}"/>
    <cellStyle name="20% - Accent3 15 4 2 4" xfId="25707" xr:uid="{00000000-0005-0000-0000-0000DC210000}"/>
    <cellStyle name="20% - Accent3 15 4 2 4 2" xfId="51696" xr:uid="{00000000-0005-0000-0000-0000DD210000}"/>
    <cellStyle name="20% - Accent3 15 4 2 5" xfId="30861" xr:uid="{00000000-0005-0000-0000-0000DE210000}"/>
    <cellStyle name="20% - Accent3 15 4 3" xfId="12784" xr:uid="{00000000-0005-0000-0000-0000DF210000}"/>
    <cellStyle name="20% - Accent3 15 4 3 2" xfId="20579" xr:uid="{00000000-0005-0000-0000-0000E0210000}"/>
    <cellStyle name="20% - Accent3 15 4 3 2 2" xfId="46573" xr:uid="{00000000-0005-0000-0000-0000E1210000}"/>
    <cellStyle name="20% - Accent3 15 4 3 3" xfId="38785" xr:uid="{00000000-0005-0000-0000-0000E2210000}"/>
    <cellStyle name="20% - Accent3 15 4 4" xfId="7479" xr:uid="{00000000-0005-0000-0000-0000E3210000}"/>
    <cellStyle name="20% - Accent3 15 4 4 2" xfId="33473" xr:uid="{00000000-0005-0000-0000-0000E4210000}"/>
    <cellStyle name="20% - Accent3 15 4 5" xfId="15267" xr:uid="{00000000-0005-0000-0000-0000E5210000}"/>
    <cellStyle name="20% - Accent3 15 4 5 2" xfId="41261" xr:uid="{00000000-0005-0000-0000-0000E6210000}"/>
    <cellStyle name="20% - Accent3 15 4 6" xfId="23018" xr:uid="{00000000-0005-0000-0000-0000E7210000}"/>
    <cellStyle name="20% - Accent3 15 4 6 2" xfId="49007" xr:uid="{00000000-0005-0000-0000-0000E8210000}"/>
    <cellStyle name="20% - Accent3 15 4 7" xfId="28172" xr:uid="{00000000-0005-0000-0000-0000E9210000}"/>
    <cellStyle name="20% - Accent3 15 5" xfId="2734" xr:uid="{00000000-0005-0000-0000-0000EA210000}"/>
    <cellStyle name="20% - Accent3 15 5 2" xfId="5420" xr:uid="{00000000-0005-0000-0000-0000EB210000}"/>
    <cellStyle name="20% - Accent3 15 5 2 2" xfId="10717" xr:uid="{00000000-0005-0000-0000-0000EC210000}"/>
    <cellStyle name="20% - Accent3 15 5 2 2 2" xfId="36718" xr:uid="{00000000-0005-0000-0000-0000ED210000}"/>
    <cellStyle name="20% - Accent3 15 5 2 3" xfId="18512" xr:uid="{00000000-0005-0000-0000-0000EE210000}"/>
    <cellStyle name="20% - Accent3 15 5 2 3 2" xfId="44506" xr:uid="{00000000-0005-0000-0000-0000EF210000}"/>
    <cellStyle name="20% - Accent3 15 5 2 4" xfId="26263" xr:uid="{00000000-0005-0000-0000-0000F0210000}"/>
    <cellStyle name="20% - Accent3 15 5 2 4 2" xfId="52252" xr:uid="{00000000-0005-0000-0000-0000F1210000}"/>
    <cellStyle name="20% - Accent3 15 5 2 5" xfId="31417" xr:uid="{00000000-0005-0000-0000-0000F2210000}"/>
    <cellStyle name="20% - Accent3 15 5 3" xfId="13321" xr:uid="{00000000-0005-0000-0000-0000F3210000}"/>
    <cellStyle name="20% - Accent3 15 5 3 2" xfId="21116" xr:uid="{00000000-0005-0000-0000-0000F4210000}"/>
    <cellStyle name="20% - Accent3 15 5 3 2 2" xfId="47110" xr:uid="{00000000-0005-0000-0000-0000F5210000}"/>
    <cellStyle name="20% - Accent3 15 5 3 3" xfId="39322" xr:uid="{00000000-0005-0000-0000-0000F6210000}"/>
    <cellStyle name="20% - Accent3 15 5 4" xfId="8033" xr:uid="{00000000-0005-0000-0000-0000F7210000}"/>
    <cellStyle name="20% - Accent3 15 5 4 2" xfId="34029" xr:uid="{00000000-0005-0000-0000-0000F8210000}"/>
    <cellStyle name="20% - Accent3 15 5 5" xfId="15823" xr:uid="{00000000-0005-0000-0000-0000F9210000}"/>
    <cellStyle name="20% - Accent3 15 5 5 2" xfId="41817" xr:uid="{00000000-0005-0000-0000-0000FA210000}"/>
    <cellStyle name="20% - Accent3 15 5 6" xfId="23574" xr:uid="{00000000-0005-0000-0000-0000FB210000}"/>
    <cellStyle name="20% - Accent3 15 5 6 2" xfId="49563" xr:uid="{00000000-0005-0000-0000-0000FC210000}"/>
    <cellStyle name="20% - Accent3 15 5 7" xfId="28728" xr:uid="{00000000-0005-0000-0000-0000FD210000}"/>
    <cellStyle name="20% - Accent3 15 6" xfId="3752" xr:uid="{00000000-0005-0000-0000-0000FE210000}"/>
    <cellStyle name="20% - Accent3 15 6 2" xfId="9050" xr:uid="{00000000-0005-0000-0000-0000FF210000}"/>
    <cellStyle name="20% - Accent3 15 6 2 2" xfId="35050" xr:uid="{00000000-0005-0000-0000-000000220000}"/>
    <cellStyle name="20% - Accent3 15 6 3" xfId="16844" xr:uid="{00000000-0005-0000-0000-000001220000}"/>
    <cellStyle name="20% - Accent3 15 6 3 2" xfId="42838" xr:uid="{00000000-0005-0000-0000-000002220000}"/>
    <cellStyle name="20% - Accent3 15 6 4" xfId="24595" xr:uid="{00000000-0005-0000-0000-000003220000}"/>
    <cellStyle name="20% - Accent3 15 6 4 2" xfId="50584" xr:uid="{00000000-0005-0000-0000-000004220000}"/>
    <cellStyle name="20% - Accent3 15 6 5" xfId="29749" xr:uid="{00000000-0005-0000-0000-000005220000}"/>
    <cellStyle name="20% - Accent3 15 7" xfId="11244" xr:uid="{00000000-0005-0000-0000-000006220000}"/>
    <cellStyle name="20% - Accent3 15 7 2" xfId="19039" xr:uid="{00000000-0005-0000-0000-000007220000}"/>
    <cellStyle name="20% - Accent3 15 7 2 2" xfId="45033" xr:uid="{00000000-0005-0000-0000-000008220000}"/>
    <cellStyle name="20% - Accent3 15 7 3" xfId="37245" xr:uid="{00000000-0005-0000-0000-000009220000}"/>
    <cellStyle name="20% - Accent3 15 8" xfId="11744" xr:uid="{00000000-0005-0000-0000-00000A220000}"/>
    <cellStyle name="20% - Accent3 15 8 2" xfId="19539" xr:uid="{00000000-0005-0000-0000-00000B220000}"/>
    <cellStyle name="20% - Accent3 15 8 2 2" xfId="45533" xr:uid="{00000000-0005-0000-0000-00000C220000}"/>
    <cellStyle name="20% - Accent3 15 8 3" xfId="37745" xr:uid="{00000000-0005-0000-0000-00000D220000}"/>
    <cellStyle name="20% - Accent3 15 9" xfId="6374" xr:uid="{00000000-0005-0000-0000-00000E220000}"/>
    <cellStyle name="20% - Accent3 15 9 2" xfId="32361" xr:uid="{00000000-0005-0000-0000-00000F220000}"/>
    <cellStyle name="20% - Accent3 16" xfId="1058" xr:uid="{00000000-0005-0000-0000-000010220000}"/>
    <cellStyle name="20% - Accent3 16 10" xfId="14150" xr:uid="{00000000-0005-0000-0000-000011220000}"/>
    <cellStyle name="20% - Accent3 16 10 2" xfId="40144" xr:uid="{00000000-0005-0000-0000-000012220000}"/>
    <cellStyle name="20% - Accent3 16 11" xfId="21901" xr:uid="{00000000-0005-0000-0000-000013220000}"/>
    <cellStyle name="20% - Accent3 16 11 2" xfId="47890" xr:uid="{00000000-0005-0000-0000-000014220000}"/>
    <cellStyle name="20% - Accent3 16 12" xfId="27055" xr:uid="{00000000-0005-0000-0000-000015220000}"/>
    <cellStyle name="20% - Accent3 16 2" xfId="1336" xr:uid="{00000000-0005-0000-0000-000016220000}"/>
    <cellStyle name="20% - Accent3 16 2 10" xfId="22178" xr:uid="{00000000-0005-0000-0000-000017220000}"/>
    <cellStyle name="20% - Accent3 16 2 10 2" xfId="48167" xr:uid="{00000000-0005-0000-0000-000018220000}"/>
    <cellStyle name="20% - Accent3 16 2 11" xfId="27332" xr:uid="{00000000-0005-0000-0000-000019220000}"/>
    <cellStyle name="20% - Accent3 16 2 2" xfId="1894" xr:uid="{00000000-0005-0000-0000-00001A220000}"/>
    <cellStyle name="20% - Accent3 16 2 2 2" xfId="4580" xr:uid="{00000000-0005-0000-0000-00001B220000}"/>
    <cellStyle name="20% - Accent3 16 2 2 2 2" xfId="9877" xr:uid="{00000000-0005-0000-0000-00001C220000}"/>
    <cellStyle name="20% - Accent3 16 2 2 2 2 2" xfId="35878" xr:uid="{00000000-0005-0000-0000-00001D220000}"/>
    <cellStyle name="20% - Accent3 16 2 2 2 3" xfId="17672" xr:uid="{00000000-0005-0000-0000-00001E220000}"/>
    <cellStyle name="20% - Accent3 16 2 2 2 3 2" xfId="43666" xr:uid="{00000000-0005-0000-0000-00001F220000}"/>
    <cellStyle name="20% - Accent3 16 2 2 2 4" xfId="25423" xr:uid="{00000000-0005-0000-0000-000020220000}"/>
    <cellStyle name="20% - Accent3 16 2 2 2 4 2" xfId="51412" xr:uid="{00000000-0005-0000-0000-000021220000}"/>
    <cellStyle name="20% - Accent3 16 2 2 2 5" xfId="30577" xr:uid="{00000000-0005-0000-0000-000022220000}"/>
    <cellStyle name="20% - Accent3 16 2 2 3" xfId="12519" xr:uid="{00000000-0005-0000-0000-000023220000}"/>
    <cellStyle name="20% - Accent3 16 2 2 3 2" xfId="20314" xr:uid="{00000000-0005-0000-0000-000024220000}"/>
    <cellStyle name="20% - Accent3 16 2 2 3 2 2" xfId="46308" xr:uid="{00000000-0005-0000-0000-000025220000}"/>
    <cellStyle name="20% - Accent3 16 2 2 3 3" xfId="38520" xr:uid="{00000000-0005-0000-0000-000026220000}"/>
    <cellStyle name="20% - Accent3 16 2 2 4" xfId="7197" xr:uid="{00000000-0005-0000-0000-000027220000}"/>
    <cellStyle name="20% - Accent3 16 2 2 4 2" xfId="33189" xr:uid="{00000000-0005-0000-0000-000028220000}"/>
    <cellStyle name="20% - Accent3 16 2 2 5" xfId="14983" xr:uid="{00000000-0005-0000-0000-000029220000}"/>
    <cellStyle name="20% - Accent3 16 2 2 5 2" xfId="40977" xr:uid="{00000000-0005-0000-0000-00002A220000}"/>
    <cellStyle name="20% - Accent3 16 2 2 6" xfId="22734" xr:uid="{00000000-0005-0000-0000-00002B220000}"/>
    <cellStyle name="20% - Accent3 16 2 2 6 2" xfId="48723" xr:uid="{00000000-0005-0000-0000-00002C220000}"/>
    <cellStyle name="20% - Accent3 16 2 2 7" xfId="27888" xr:uid="{00000000-0005-0000-0000-00002D220000}"/>
    <cellStyle name="20% - Accent3 16 2 3" xfId="2450" xr:uid="{00000000-0005-0000-0000-00002E220000}"/>
    <cellStyle name="20% - Accent3 16 2 3 2" xfId="5136" xr:uid="{00000000-0005-0000-0000-00002F220000}"/>
    <cellStyle name="20% - Accent3 16 2 3 2 2" xfId="10433" xr:uid="{00000000-0005-0000-0000-000030220000}"/>
    <cellStyle name="20% - Accent3 16 2 3 2 2 2" xfId="36434" xr:uid="{00000000-0005-0000-0000-000031220000}"/>
    <cellStyle name="20% - Accent3 16 2 3 2 3" xfId="18228" xr:uid="{00000000-0005-0000-0000-000032220000}"/>
    <cellStyle name="20% - Accent3 16 2 3 2 3 2" xfId="44222" xr:uid="{00000000-0005-0000-0000-000033220000}"/>
    <cellStyle name="20% - Accent3 16 2 3 2 4" xfId="25979" xr:uid="{00000000-0005-0000-0000-000034220000}"/>
    <cellStyle name="20% - Accent3 16 2 3 2 4 2" xfId="51968" xr:uid="{00000000-0005-0000-0000-000035220000}"/>
    <cellStyle name="20% - Accent3 16 2 3 2 5" xfId="31133" xr:uid="{00000000-0005-0000-0000-000036220000}"/>
    <cellStyle name="20% - Accent3 16 2 3 3" xfId="13054" xr:uid="{00000000-0005-0000-0000-000037220000}"/>
    <cellStyle name="20% - Accent3 16 2 3 3 2" xfId="20849" xr:uid="{00000000-0005-0000-0000-000038220000}"/>
    <cellStyle name="20% - Accent3 16 2 3 3 2 2" xfId="46843" xr:uid="{00000000-0005-0000-0000-000039220000}"/>
    <cellStyle name="20% - Accent3 16 2 3 3 3" xfId="39055" xr:uid="{00000000-0005-0000-0000-00003A220000}"/>
    <cellStyle name="20% - Accent3 16 2 3 4" xfId="7749" xr:uid="{00000000-0005-0000-0000-00003B220000}"/>
    <cellStyle name="20% - Accent3 16 2 3 4 2" xfId="33745" xr:uid="{00000000-0005-0000-0000-00003C220000}"/>
    <cellStyle name="20% - Accent3 16 2 3 5" xfId="15539" xr:uid="{00000000-0005-0000-0000-00003D220000}"/>
    <cellStyle name="20% - Accent3 16 2 3 5 2" xfId="41533" xr:uid="{00000000-0005-0000-0000-00003E220000}"/>
    <cellStyle name="20% - Accent3 16 2 3 6" xfId="23290" xr:uid="{00000000-0005-0000-0000-00003F220000}"/>
    <cellStyle name="20% - Accent3 16 2 3 6 2" xfId="49279" xr:uid="{00000000-0005-0000-0000-000040220000}"/>
    <cellStyle name="20% - Accent3 16 2 3 7" xfId="28444" xr:uid="{00000000-0005-0000-0000-000041220000}"/>
    <cellStyle name="20% - Accent3 16 2 4" xfId="3006" xr:uid="{00000000-0005-0000-0000-000042220000}"/>
    <cellStyle name="20% - Accent3 16 2 4 2" xfId="5692" xr:uid="{00000000-0005-0000-0000-000043220000}"/>
    <cellStyle name="20% - Accent3 16 2 4 2 2" xfId="10989" xr:uid="{00000000-0005-0000-0000-000044220000}"/>
    <cellStyle name="20% - Accent3 16 2 4 2 2 2" xfId="36990" xr:uid="{00000000-0005-0000-0000-000045220000}"/>
    <cellStyle name="20% - Accent3 16 2 4 2 3" xfId="18784" xr:uid="{00000000-0005-0000-0000-000046220000}"/>
    <cellStyle name="20% - Accent3 16 2 4 2 3 2" xfId="44778" xr:uid="{00000000-0005-0000-0000-000047220000}"/>
    <cellStyle name="20% - Accent3 16 2 4 2 4" xfId="26535" xr:uid="{00000000-0005-0000-0000-000048220000}"/>
    <cellStyle name="20% - Accent3 16 2 4 2 4 2" xfId="52524" xr:uid="{00000000-0005-0000-0000-000049220000}"/>
    <cellStyle name="20% - Accent3 16 2 4 2 5" xfId="31689" xr:uid="{00000000-0005-0000-0000-00004A220000}"/>
    <cellStyle name="20% - Accent3 16 2 4 3" xfId="13593" xr:uid="{00000000-0005-0000-0000-00004B220000}"/>
    <cellStyle name="20% - Accent3 16 2 4 3 2" xfId="21388" xr:uid="{00000000-0005-0000-0000-00004C220000}"/>
    <cellStyle name="20% - Accent3 16 2 4 3 2 2" xfId="47382" xr:uid="{00000000-0005-0000-0000-00004D220000}"/>
    <cellStyle name="20% - Accent3 16 2 4 3 3" xfId="39594" xr:uid="{00000000-0005-0000-0000-00004E220000}"/>
    <cellStyle name="20% - Accent3 16 2 4 4" xfId="8305" xr:uid="{00000000-0005-0000-0000-00004F220000}"/>
    <cellStyle name="20% - Accent3 16 2 4 4 2" xfId="34301" xr:uid="{00000000-0005-0000-0000-000050220000}"/>
    <cellStyle name="20% - Accent3 16 2 4 5" xfId="16095" xr:uid="{00000000-0005-0000-0000-000051220000}"/>
    <cellStyle name="20% - Accent3 16 2 4 5 2" xfId="42089" xr:uid="{00000000-0005-0000-0000-000052220000}"/>
    <cellStyle name="20% - Accent3 16 2 4 6" xfId="23846" xr:uid="{00000000-0005-0000-0000-000053220000}"/>
    <cellStyle name="20% - Accent3 16 2 4 6 2" xfId="49835" xr:uid="{00000000-0005-0000-0000-000054220000}"/>
    <cellStyle name="20% - Accent3 16 2 4 7" xfId="29000" xr:uid="{00000000-0005-0000-0000-000055220000}"/>
    <cellStyle name="20% - Accent3 16 2 5" xfId="4024" xr:uid="{00000000-0005-0000-0000-000056220000}"/>
    <cellStyle name="20% - Accent3 16 2 5 2" xfId="9322" xr:uid="{00000000-0005-0000-0000-000057220000}"/>
    <cellStyle name="20% - Accent3 16 2 5 2 2" xfId="35322" xr:uid="{00000000-0005-0000-0000-000058220000}"/>
    <cellStyle name="20% - Accent3 16 2 5 3" xfId="17116" xr:uid="{00000000-0005-0000-0000-000059220000}"/>
    <cellStyle name="20% - Accent3 16 2 5 3 2" xfId="43110" xr:uid="{00000000-0005-0000-0000-00005A220000}"/>
    <cellStyle name="20% - Accent3 16 2 5 4" xfId="24867" xr:uid="{00000000-0005-0000-0000-00005B220000}"/>
    <cellStyle name="20% - Accent3 16 2 5 4 2" xfId="50856" xr:uid="{00000000-0005-0000-0000-00005C220000}"/>
    <cellStyle name="20% - Accent3 16 2 5 5" xfId="30021" xr:uid="{00000000-0005-0000-0000-00005D220000}"/>
    <cellStyle name="20% - Accent3 16 2 6" xfId="11494" xr:uid="{00000000-0005-0000-0000-00005E220000}"/>
    <cellStyle name="20% - Accent3 16 2 6 2" xfId="19289" xr:uid="{00000000-0005-0000-0000-00005F220000}"/>
    <cellStyle name="20% - Accent3 16 2 6 2 2" xfId="45283" xr:uid="{00000000-0005-0000-0000-000060220000}"/>
    <cellStyle name="20% - Accent3 16 2 6 3" xfId="37495" xr:uid="{00000000-0005-0000-0000-000061220000}"/>
    <cellStyle name="20% - Accent3 16 2 7" xfId="12000" xr:uid="{00000000-0005-0000-0000-000062220000}"/>
    <cellStyle name="20% - Accent3 16 2 7 2" xfId="19795" xr:uid="{00000000-0005-0000-0000-000063220000}"/>
    <cellStyle name="20% - Accent3 16 2 7 2 2" xfId="45789" xr:uid="{00000000-0005-0000-0000-000064220000}"/>
    <cellStyle name="20% - Accent3 16 2 7 3" xfId="38001" xr:uid="{00000000-0005-0000-0000-000065220000}"/>
    <cellStyle name="20% - Accent3 16 2 8" xfId="6646" xr:uid="{00000000-0005-0000-0000-000066220000}"/>
    <cellStyle name="20% - Accent3 16 2 8 2" xfId="32633" xr:uid="{00000000-0005-0000-0000-000067220000}"/>
    <cellStyle name="20% - Accent3 16 2 9" xfId="14427" xr:uid="{00000000-0005-0000-0000-000068220000}"/>
    <cellStyle name="20% - Accent3 16 2 9 2" xfId="40421" xr:uid="{00000000-0005-0000-0000-000069220000}"/>
    <cellStyle name="20% - Accent3 16 3" xfId="1617" xr:uid="{00000000-0005-0000-0000-00006A220000}"/>
    <cellStyle name="20% - Accent3 16 3 2" xfId="4303" xr:uid="{00000000-0005-0000-0000-00006B220000}"/>
    <cellStyle name="20% - Accent3 16 3 2 2" xfId="9600" xr:uid="{00000000-0005-0000-0000-00006C220000}"/>
    <cellStyle name="20% - Accent3 16 3 2 2 2" xfId="35601" xr:uid="{00000000-0005-0000-0000-00006D220000}"/>
    <cellStyle name="20% - Accent3 16 3 2 3" xfId="17395" xr:uid="{00000000-0005-0000-0000-00006E220000}"/>
    <cellStyle name="20% - Accent3 16 3 2 3 2" xfId="43389" xr:uid="{00000000-0005-0000-0000-00006F220000}"/>
    <cellStyle name="20% - Accent3 16 3 2 4" xfId="25146" xr:uid="{00000000-0005-0000-0000-000070220000}"/>
    <cellStyle name="20% - Accent3 16 3 2 4 2" xfId="51135" xr:uid="{00000000-0005-0000-0000-000071220000}"/>
    <cellStyle name="20% - Accent3 16 3 2 5" xfId="30300" xr:uid="{00000000-0005-0000-0000-000072220000}"/>
    <cellStyle name="20% - Accent3 16 3 3" xfId="12260" xr:uid="{00000000-0005-0000-0000-000073220000}"/>
    <cellStyle name="20% - Accent3 16 3 3 2" xfId="20055" xr:uid="{00000000-0005-0000-0000-000074220000}"/>
    <cellStyle name="20% - Accent3 16 3 3 2 2" xfId="46049" xr:uid="{00000000-0005-0000-0000-000075220000}"/>
    <cellStyle name="20% - Accent3 16 3 3 3" xfId="38261" xr:uid="{00000000-0005-0000-0000-000076220000}"/>
    <cellStyle name="20% - Accent3 16 3 4" xfId="6922" xr:uid="{00000000-0005-0000-0000-000077220000}"/>
    <cellStyle name="20% - Accent3 16 3 4 2" xfId="32912" xr:uid="{00000000-0005-0000-0000-000078220000}"/>
    <cellStyle name="20% - Accent3 16 3 5" xfId="14706" xr:uid="{00000000-0005-0000-0000-000079220000}"/>
    <cellStyle name="20% - Accent3 16 3 5 2" xfId="40700" xr:uid="{00000000-0005-0000-0000-00007A220000}"/>
    <cellStyle name="20% - Accent3 16 3 6" xfId="22457" xr:uid="{00000000-0005-0000-0000-00007B220000}"/>
    <cellStyle name="20% - Accent3 16 3 6 2" xfId="48446" xr:uid="{00000000-0005-0000-0000-00007C220000}"/>
    <cellStyle name="20% - Accent3 16 3 7" xfId="27611" xr:uid="{00000000-0005-0000-0000-00007D220000}"/>
    <cellStyle name="20% - Accent3 16 4" xfId="2173" xr:uid="{00000000-0005-0000-0000-00007E220000}"/>
    <cellStyle name="20% - Accent3 16 4 2" xfId="4859" xr:uid="{00000000-0005-0000-0000-00007F220000}"/>
    <cellStyle name="20% - Accent3 16 4 2 2" xfId="10156" xr:uid="{00000000-0005-0000-0000-000080220000}"/>
    <cellStyle name="20% - Accent3 16 4 2 2 2" xfId="36157" xr:uid="{00000000-0005-0000-0000-000081220000}"/>
    <cellStyle name="20% - Accent3 16 4 2 3" xfId="17951" xr:uid="{00000000-0005-0000-0000-000082220000}"/>
    <cellStyle name="20% - Accent3 16 4 2 3 2" xfId="43945" xr:uid="{00000000-0005-0000-0000-000083220000}"/>
    <cellStyle name="20% - Accent3 16 4 2 4" xfId="25702" xr:uid="{00000000-0005-0000-0000-000084220000}"/>
    <cellStyle name="20% - Accent3 16 4 2 4 2" xfId="51691" xr:uid="{00000000-0005-0000-0000-000085220000}"/>
    <cellStyle name="20% - Accent3 16 4 2 5" xfId="30856" xr:uid="{00000000-0005-0000-0000-000086220000}"/>
    <cellStyle name="20% - Accent3 16 4 3" xfId="12779" xr:uid="{00000000-0005-0000-0000-000087220000}"/>
    <cellStyle name="20% - Accent3 16 4 3 2" xfId="20574" xr:uid="{00000000-0005-0000-0000-000088220000}"/>
    <cellStyle name="20% - Accent3 16 4 3 2 2" xfId="46568" xr:uid="{00000000-0005-0000-0000-000089220000}"/>
    <cellStyle name="20% - Accent3 16 4 3 3" xfId="38780" xr:uid="{00000000-0005-0000-0000-00008A220000}"/>
    <cellStyle name="20% - Accent3 16 4 4" xfId="7474" xr:uid="{00000000-0005-0000-0000-00008B220000}"/>
    <cellStyle name="20% - Accent3 16 4 4 2" xfId="33468" xr:uid="{00000000-0005-0000-0000-00008C220000}"/>
    <cellStyle name="20% - Accent3 16 4 5" xfId="15262" xr:uid="{00000000-0005-0000-0000-00008D220000}"/>
    <cellStyle name="20% - Accent3 16 4 5 2" xfId="41256" xr:uid="{00000000-0005-0000-0000-00008E220000}"/>
    <cellStyle name="20% - Accent3 16 4 6" xfId="23013" xr:uid="{00000000-0005-0000-0000-00008F220000}"/>
    <cellStyle name="20% - Accent3 16 4 6 2" xfId="49002" xr:uid="{00000000-0005-0000-0000-000090220000}"/>
    <cellStyle name="20% - Accent3 16 4 7" xfId="28167" xr:uid="{00000000-0005-0000-0000-000091220000}"/>
    <cellStyle name="20% - Accent3 16 5" xfId="2729" xr:uid="{00000000-0005-0000-0000-000092220000}"/>
    <cellStyle name="20% - Accent3 16 5 2" xfId="5415" xr:uid="{00000000-0005-0000-0000-000093220000}"/>
    <cellStyle name="20% - Accent3 16 5 2 2" xfId="10712" xr:uid="{00000000-0005-0000-0000-000094220000}"/>
    <cellStyle name="20% - Accent3 16 5 2 2 2" xfId="36713" xr:uid="{00000000-0005-0000-0000-000095220000}"/>
    <cellStyle name="20% - Accent3 16 5 2 3" xfId="18507" xr:uid="{00000000-0005-0000-0000-000096220000}"/>
    <cellStyle name="20% - Accent3 16 5 2 3 2" xfId="44501" xr:uid="{00000000-0005-0000-0000-000097220000}"/>
    <cellStyle name="20% - Accent3 16 5 2 4" xfId="26258" xr:uid="{00000000-0005-0000-0000-000098220000}"/>
    <cellStyle name="20% - Accent3 16 5 2 4 2" xfId="52247" xr:uid="{00000000-0005-0000-0000-000099220000}"/>
    <cellStyle name="20% - Accent3 16 5 2 5" xfId="31412" xr:uid="{00000000-0005-0000-0000-00009A220000}"/>
    <cellStyle name="20% - Accent3 16 5 3" xfId="13316" xr:uid="{00000000-0005-0000-0000-00009B220000}"/>
    <cellStyle name="20% - Accent3 16 5 3 2" xfId="21111" xr:uid="{00000000-0005-0000-0000-00009C220000}"/>
    <cellStyle name="20% - Accent3 16 5 3 2 2" xfId="47105" xr:uid="{00000000-0005-0000-0000-00009D220000}"/>
    <cellStyle name="20% - Accent3 16 5 3 3" xfId="39317" xr:uid="{00000000-0005-0000-0000-00009E220000}"/>
    <cellStyle name="20% - Accent3 16 5 4" xfId="8028" xr:uid="{00000000-0005-0000-0000-00009F220000}"/>
    <cellStyle name="20% - Accent3 16 5 4 2" xfId="34024" xr:uid="{00000000-0005-0000-0000-0000A0220000}"/>
    <cellStyle name="20% - Accent3 16 5 5" xfId="15818" xr:uid="{00000000-0005-0000-0000-0000A1220000}"/>
    <cellStyle name="20% - Accent3 16 5 5 2" xfId="41812" xr:uid="{00000000-0005-0000-0000-0000A2220000}"/>
    <cellStyle name="20% - Accent3 16 5 6" xfId="23569" xr:uid="{00000000-0005-0000-0000-0000A3220000}"/>
    <cellStyle name="20% - Accent3 16 5 6 2" xfId="49558" xr:uid="{00000000-0005-0000-0000-0000A4220000}"/>
    <cellStyle name="20% - Accent3 16 5 7" xfId="28723" xr:uid="{00000000-0005-0000-0000-0000A5220000}"/>
    <cellStyle name="20% - Accent3 16 6" xfId="3747" xr:uid="{00000000-0005-0000-0000-0000A6220000}"/>
    <cellStyle name="20% - Accent3 16 6 2" xfId="9045" xr:uid="{00000000-0005-0000-0000-0000A7220000}"/>
    <cellStyle name="20% - Accent3 16 6 2 2" xfId="35045" xr:uid="{00000000-0005-0000-0000-0000A8220000}"/>
    <cellStyle name="20% - Accent3 16 6 3" xfId="16839" xr:uid="{00000000-0005-0000-0000-0000A9220000}"/>
    <cellStyle name="20% - Accent3 16 6 3 2" xfId="42833" xr:uid="{00000000-0005-0000-0000-0000AA220000}"/>
    <cellStyle name="20% - Accent3 16 6 4" xfId="24590" xr:uid="{00000000-0005-0000-0000-0000AB220000}"/>
    <cellStyle name="20% - Accent3 16 6 4 2" xfId="50579" xr:uid="{00000000-0005-0000-0000-0000AC220000}"/>
    <cellStyle name="20% - Accent3 16 6 5" xfId="29744" xr:uid="{00000000-0005-0000-0000-0000AD220000}"/>
    <cellStyle name="20% - Accent3 16 7" xfId="11239" xr:uid="{00000000-0005-0000-0000-0000AE220000}"/>
    <cellStyle name="20% - Accent3 16 7 2" xfId="19034" xr:uid="{00000000-0005-0000-0000-0000AF220000}"/>
    <cellStyle name="20% - Accent3 16 7 2 2" xfId="45028" xr:uid="{00000000-0005-0000-0000-0000B0220000}"/>
    <cellStyle name="20% - Accent3 16 7 3" xfId="37240" xr:uid="{00000000-0005-0000-0000-0000B1220000}"/>
    <cellStyle name="20% - Accent3 16 8" xfId="11739" xr:uid="{00000000-0005-0000-0000-0000B2220000}"/>
    <cellStyle name="20% - Accent3 16 8 2" xfId="19534" xr:uid="{00000000-0005-0000-0000-0000B3220000}"/>
    <cellStyle name="20% - Accent3 16 8 2 2" xfId="45528" xr:uid="{00000000-0005-0000-0000-0000B4220000}"/>
    <cellStyle name="20% - Accent3 16 8 3" xfId="37740" xr:uid="{00000000-0005-0000-0000-0000B5220000}"/>
    <cellStyle name="20% - Accent3 16 9" xfId="6369" xr:uid="{00000000-0005-0000-0000-0000B6220000}"/>
    <cellStyle name="20% - Accent3 16 9 2" xfId="32356" xr:uid="{00000000-0005-0000-0000-0000B7220000}"/>
    <cellStyle name="20% - Accent3 17" xfId="1089" xr:uid="{00000000-0005-0000-0000-0000B8220000}"/>
    <cellStyle name="20% - Accent3 17 10" xfId="14181" xr:uid="{00000000-0005-0000-0000-0000B9220000}"/>
    <cellStyle name="20% - Accent3 17 10 2" xfId="40175" xr:uid="{00000000-0005-0000-0000-0000BA220000}"/>
    <cellStyle name="20% - Accent3 17 11" xfId="21932" xr:uid="{00000000-0005-0000-0000-0000BB220000}"/>
    <cellStyle name="20% - Accent3 17 11 2" xfId="47921" xr:uid="{00000000-0005-0000-0000-0000BC220000}"/>
    <cellStyle name="20% - Accent3 17 12" xfId="27086" xr:uid="{00000000-0005-0000-0000-0000BD220000}"/>
    <cellStyle name="20% - Accent3 17 2" xfId="1367" xr:uid="{00000000-0005-0000-0000-0000BE220000}"/>
    <cellStyle name="20% - Accent3 17 2 10" xfId="22209" xr:uid="{00000000-0005-0000-0000-0000BF220000}"/>
    <cellStyle name="20% - Accent3 17 2 10 2" xfId="48198" xr:uid="{00000000-0005-0000-0000-0000C0220000}"/>
    <cellStyle name="20% - Accent3 17 2 11" xfId="27363" xr:uid="{00000000-0005-0000-0000-0000C1220000}"/>
    <cellStyle name="20% - Accent3 17 2 2" xfId="1925" xr:uid="{00000000-0005-0000-0000-0000C2220000}"/>
    <cellStyle name="20% - Accent3 17 2 2 2" xfId="4611" xr:uid="{00000000-0005-0000-0000-0000C3220000}"/>
    <cellStyle name="20% - Accent3 17 2 2 2 2" xfId="9908" xr:uid="{00000000-0005-0000-0000-0000C4220000}"/>
    <cellStyle name="20% - Accent3 17 2 2 2 2 2" xfId="35909" xr:uid="{00000000-0005-0000-0000-0000C5220000}"/>
    <cellStyle name="20% - Accent3 17 2 2 2 3" xfId="17703" xr:uid="{00000000-0005-0000-0000-0000C6220000}"/>
    <cellStyle name="20% - Accent3 17 2 2 2 3 2" xfId="43697" xr:uid="{00000000-0005-0000-0000-0000C7220000}"/>
    <cellStyle name="20% - Accent3 17 2 2 2 4" xfId="25454" xr:uid="{00000000-0005-0000-0000-0000C8220000}"/>
    <cellStyle name="20% - Accent3 17 2 2 2 4 2" xfId="51443" xr:uid="{00000000-0005-0000-0000-0000C9220000}"/>
    <cellStyle name="20% - Accent3 17 2 2 2 5" xfId="30608" xr:uid="{00000000-0005-0000-0000-0000CA220000}"/>
    <cellStyle name="20% - Accent3 17 2 2 3" xfId="12550" xr:uid="{00000000-0005-0000-0000-0000CB220000}"/>
    <cellStyle name="20% - Accent3 17 2 2 3 2" xfId="20345" xr:uid="{00000000-0005-0000-0000-0000CC220000}"/>
    <cellStyle name="20% - Accent3 17 2 2 3 2 2" xfId="46339" xr:uid="{00000000-0005-0000-0000-0000CD220000}"/>
    <cellStyle name="20% - Accent3 17 2 2 3 3" xfId="38551" xr:uid="{00000000-0005-0000-0000-0000CE220000}"/>
    <cellStyle name="20% - Accent3 17 2 2 4" xfId="7228" xr:uid="{00000000-0005-0000-0000-0000CF220000}"/>
    <cellStyle name="20% - Accent3 17 2 2 4 2" xfId="33220" xr:uid="{00000000-0005-0000-0000-0000D0220000}"/>
    <cellStyle name="20% - Accent3 17 2 2 5" xfId="15014" xr:uid="{00000000-0005-0000-0000-0000D1220000}"/>
    <cellStyle name="20% - Accent3 17 2 2 5 2" xfId="41008" xr:uid="{00000000-0005-0000-0000-0000D2220000}"/>
    <cellStyle name="20% - Accent3 17 2 2 6" xfId="22765" xr:uid="{00000000-0005-0000-0000-0000D3220000}"/>
    <cellStyle name="20% - Accent3 17 2 2 6 2" xfId="48754" xr:uid="{00000000-0005-0000-0000-0000D4220000}"/>
    <cellStyle name="20% - Accent3 17 2 2 7" xfId="27919" xr:uid="{00000000-0005-0000-0000-0000D5220000}"/>
    <cellStyle name="20% - Accent3 17 2 3" xfId="2481" xr:uid="{00000000-0005-0000-0000-0000D6220000}"/>
    <cellStyle name="20% - Accent3 17 2 3 2" xfId="5167" xr:uid="{00000000-0005-0000-0000-0000D7220000}"/>
    <cellStyle name="20% - Accent3 17 2 3 2 2" xfId="10464" xr:uid="{00000000-0005-0000-0000-0000D8220000}"/>
    <cellStyle name="20% - Accent3 17 2 3 2 2 2" xfId="36465" xr:uid="{00000000-0005-0000-0000-0000D9220000}"/>
    <cellStyle name="20% - Accent3 17 2 3 2 3" xfId="18259" xr:uid="{00000000-0005-0000-0000-0000DA220000}"/>
    <cellStyle name="20% - Accent3 17 2 3 2 3 2" xfId="44253" xr:uid="{00000000-0005-0000-0000-0000DB220000}"/>
    <cellStyle name="20% - Accent3 17 2 3 2 4" xfId="26010" xr:uid="{00000000-0005-0000-0000-0000DC220000}"/>
    <cellStyle name="20% - Accent3 17 2 3 2 4 2" xfId="51999" xr:uid="{00000000-0005-0000-0000-0000DD220000}"/>
    <cellStyle name="20% - Accent3 17 2 3 2 5" xfId="31164" xr:uid="{00000000-0005-0000-0000-0000DE220000}"/>
    <cellStyle name="20% - Accent3 17 2 3 3" xfId="13085" xr:uid="{00000000-0005-0000-0000-0000DF220000}"/>
    <cellStyle name="20% - Accent3 17 2 3 3 2" xfId="20880" xr:uid="{00000000-0005-0000-0000-0000E0220000}"/>
    <cellStyle name="20% - Accent3 17 2 3 3 2 2" xfId="46874" xr:uid="{00000000-0005-0000-0000-0000E1220000}"/>
    <cellStyle name="20% - Accent3 17 2 3 3 3" xfId="39086" xr:uid="{00000000-0005-0000-0000-0000E2220000}"/>
    <cellStyle name="20% - Accent3 17 2 3 4" xfId="7780" xr:uid="{00000000-0005-0000-0000-0000E3220000}"/>
    <cellStyle name="20% - Accent3 17 2 3 4 2" xfId="33776" xr:uid="{00000000-0005-0000-0000-0000E4220000}"/>
    <cellStyle name="20% - Accent3 17 2 3 5" xfId="15570" xr:uid="{00000000-0005-0000-0000-0000E5220000}"/>
    <cellStyle name="20% - Accent3 17 2 3 5 2" xfId="41564" xr:uid="{00000000-0005-0000-0000-0000E6220000}"/>
    <cellStyle name="20% - Accent3 17 2 3 6" xfId="23321" xr:uid="{00000000-0005-0000-0000-0000E7220000}"/>
    <cellStyle name="20% - Accent3 17 2 3 6 2" xfId="49310" xr:uid="{00000000-0005-0000-0000-0000E8220000}"/>
    <cellStyle name="20% - Accent3 17 2 3 7" xfId="28475" xr:uid="{00000000-0005-0000-0000-0000E9220000}"/>
    <cellStyle name="20% - Accent3 17 2 4" xfId="3037" xr:uid="{00000000-0005-0000-0000-0000EA220000}"/>
    <cellStyle name="20% - Accent3 17 2 4 2" xfId="5723" xr:uid="{00000000-0005-0000-0000-0000EB220000}"/>
    <cellStyle name="20% - Accent3 17 2 4 2 2" xfId="11020" xr:uid="{00000000-0005-0000-0000-0000EC220000}"/>
    <cellStyle name="20% - Accent3 17 2 4 2 2 2" xfId="37021" xr:uid="{00000000-0005-0000-0000-0000ED220000}"/>
    <cellStyle name="20% - Accent3 17 2 4 2 3" xfId="18815" xr:uid="{00000000-0005-0000-0000-0000EE220000}"/>
    <cellStyle name="20% - Accent3 17 2 4 2 3 2" xfId="44809" xr:uid="{00000000-0005-0000-0000-0000EF220000}"/>
    <cellStyle name="20% - Accent3 17 2 4 2 4" xfId="26566" xr:uid="{00000000-0005-0000-0000-0000F0220000}"/>
    <cellStyle name="20% - Accent3 17 2 4 2 4 2" xfId="52555" xr:uid="{00000000-0005-0000-0000-0000F1220000}"/>
    <cellStyle name="20% - Accent3 17 2 4 2 5" xfId="31720" xr:uid="{00000000-0005-0000-0000-0000F2220000}"/>
    <cellStyle name="20% - Accent3 17 2 4 3" xfId="13624" xr:uid="{00000000-0005-0000-0000-0000F3220000}"/>
    <cellStyle name="20% - Accent3 17 2 4 3 2" xfId="21419" xr:uid="{00000000-0005-0000-0000-0000F4220000}"/>
    <cellStyle name="20% - Accent3 17 2 4 3 2 2" xfId="47413" xr:uid="{00000000-0005-0000-0000-0000F5220000}"/>
    <cellStyle name="20% - Accent3 17 2 4 3 3" xfId="39625" xr:uid="{00000000-0005-0000-0000-0000F6220000}"/>
    <cellStyle name="20% - Accent3 17 2 4 4" xfId="8336" xr:uid="{00000000-0005-0000-0000-0000F7220000}"/>
    <cellStyle name="20% - Accent3 17 2 4 4 2" xfId="34332" xr:uid="{00000000-0005-0000-0000-0000F8220000}"/>
    <cellStyle name="20% - Accent3 17 2 4 5" xfId="16126" xr:uid="{00000000-0005-0000-0000-0000F9220000}"/>
    <cellStyle name="20% - Accent3 17 2 4 5 2" xfId="42120" xr:uid="{00000000-0005-0000-0000-0000FA220000}"/>
    <cellStyle name="20% - Accent3 17 2 4 6" xfId="23877" xr:uid="{00000000-0005-0000-0000-0000FB220000}"/>
    <cellStyle name="20% - Accent3 17 2 4 6 2" xfId="49866" xr:uid="{00000000-0005-0000-0000-0000FC220000}"/>
    <cellStyle name="20% - Accent3 17 2 4 7" xfId="29031" xr:uid="{00000000-0005-0000-0000-0000FD220000}"/>
    <cellStyle name="20% - Accent3 17 2 5" xfId="4055" xr:uid="{00000000-0005-0000-0000-0000FE220000}"/>
    <cellStyle name="20% - Accent3 17 2 5 2" xfId="9353" xr:uid="{00000000-0005-0000-0000-0000FF220000}"/>
    <cellStyle name="20% - Accent3 17 2 5 2 2" xfId="35353" xr:uid="{00000000-0005-0000-0000-000000230000}"/>
    <cellStyle name="20% - Accent3 17 2 5 3" xfId="17147" xr:uid="{00000000-0005-0000-0000-000001230000}"/>
    <cellStyle name="20% - Accent3 17 2 5 3 2" xfId="43141" xr:uid="{00000000-0005-0000-0000-000002230000}"/>
    <cellStyle name="20% - Accent3 17 2 5 4" xfId="24898" xr:uid="{00000000-0005-0000-0000-000003230000}"/>
    <cellStyle name="20% - Accent3 17 2 5 4 2" xfId="50887" xr:uid="{00000000-0005-0000-0000-000004230000}"/>
    <cellStyle name="20% - Accent3 17 2 5 5" xfId="30052" xr:uid="{00000000-0005-0000-0000-000005230000}"/>
    <cellStyle name="20% - Accent3 17 2 6" xfId="11525" xr:uid="{00000000-0005-0000-0000-000006230000}"/>
    <cellStyle name="20% - Accent3 17 2 6 2" xfId="19320" xr:uid="{00000000-0005-0000-0000-000007230000}"/>
    <cellStyle name="20% - Accent3 17 2 6 2 2" xfId="45314" xr:uid="{00000000-0005-0000-0000-000008230000}"/>
    <cellStyle name="20% - Accent3 17 2 6 3" xfId="37526" xr:uid="{00000000-0005-0000-0000-000009230000}"/>
    <cellStyle name="20% - Accent3 17 2 7" xfId="12031" xr:uid="{00000000-0005-0000-0000-00000A230000}"/>
    <cellStyle name="20% - Accent3 17 2 7 2" xfId="19826" xr:uid="{00000000-0005-0000-0000-00000B230000}"/>
    <cellStyle name="20% - Accent3 17 2 7 2 2" xfId="45820" xr:uid="{00000000-0005-0000-0000-00000C230000}"/>
    <cellStyle name="20% - Accent3 17 2 7 3" xfId="38032" xr:uid="{00000000-0005-0000-0000-00000D230000}"/>
    <cellStyle name="20% - Accent3 17 2 8" xfId="6677" xr:uid="{00000000-0005-0000-0000-00000E230000}"/>
    <cellStyle name="20% - Accent3 17 2 8 2" xfId="32664" xr:uid="{00000000-0005-0000-0000-00000F230000}"/>
    <cellStyle name="20% - Accent3 17 2 9" xfId="14458" xr:uid="{00000000-0005-0000-0000-000010230000}"/>
    <cellStyle name="20% - Accent3 17 2 9 2" xfId="40452" xr:uid="{00000000-0005-0000-0000-000011230000}"/>
    <cellStyle name="20% - Accent3 17 3" xfId="1648" xr:uid="{00000000-0005-0000-0000-000012230000}"/>
    <cellStyle name="20% - Accent3 17 3 2" xfId="4334" xr:uid="{00000000-0005-0000-0000-000013230000}"/>
    <cellStyle name="20% - Accent3 17 3 2 2" xfId="9631" xr:uid="{00000000-0005-0000-0000-000014230000}"/>
    <cellStyle name="20% - Accent3 17 3 2 2 2" xfId="35632" xr:uid="{00000000-0005-0000-0000-000015230000}"/>
    <cellStyle name="20% - Accent3 17 3 2 3" xfId="17426" xr:uid="{00000000-0005-0000-0000-000016230000}"/>
    <cellStyle name="20% - Accent3 17 3 2 3 2" xfId="43420" xr:uid="{00000000-0005-0000-0000-000017230000}"/>
    <cellStyle name="20% - Accent3 17 3 2 4" xfId="25177" xr:uid="{00000000-0005-0000-0000-000018230000}"/>
    <cellStyle name="20% - Accent3 17 3 2 4 2" xfId="51166" xr:uid="{00000000-0005-0000-0000-000019230000}"/>
    <cellStyle name="20% - Accent3 17 3 2 5" xfId="30331" xr:uid="{00000000-0005-0000-0000-00001A230000}"/>
    <cellStyle name="20% - Accent3 17 3 3" xfId="12291" xr:uid="{00000000-0005-0000-0000-00001B230000}"/>
    <cellStyle name="20% - Accent3 17 3 3 2" xfId="20086" xr:uid="{00000000-0005-0000-0000-00001C230000}"/>
    <cellStyle name="20% - Accent3 17 3 3 2 2" xfId="46080" xr:uid="{00000000-0005-0000-0000-00001D230000}"/>
    <cellStyle name="20% - Accent3 17 3 3 3" xfId="38292" xr:uid="{00000000-0005-0000-0000-00001E230000}"/>
    <cellStyle name="20% - Accent3 17 3 4" xfId="6953" xr:uid="{00000000-0005-0000-0000-00001F230000}"/>
    <cellStyle name="20% - Accent3 17 3 4 2" xfId="32943" xr:uid="{00000000-0005-0000-0000-000020230000}"/>
    <cellStyle name="20% - Accent3 17 3 5" xfId="14737" xr:uid="{00000000-0005-0000-0000-000021230000}"/>
    <cellStyle name="20% - Accent3 17 3 5 2" xfId="40731" xr:uid="{00000000-0005-0000-0000-000022230000}"/>
    <cellStyle name="20% - Accent3 17 3 6" xfId="22488" xr:uid="{00000000-0005-0000-0000-000023230000}"/>
    <cellStyle name="20% - Accent3 17 3 6 2" xfId="48477" xr:uid="{00000000-0005-0000-0000-000024230000}"/>
    <cellStyle name="20% - Accent3 17 3 7" xfId="27642" xr:uid="{00000000-0005-0000-0000-000025230000}"/>
    <cellStyle name="20% - Accent3 17 4" xfId="2204" xr:uid="{00000000-0005-0000-0000-000026230000}"/>
    <cellStyle name="20% - Accent3 17 4 2" xfId="4890" xr:uid="{00000000-0005-0000-0000-000027230000}"/>
    <cellStyle name="20% - Accent3 17 4 2 2" xfId="10187" xr:uid="{00000000-0005-0000-0000-000028230000}"/>
    <cellStyle name="20% - Accent3 17 4 2 2 2" xfId="36188" xr:uid="{00000000-0005-0000-0000-000029230000}"/>
    <cellStyle name="20% - Accent3 17 4 2 3" xfId="17982" xr:uid="{00000000-0005-0000-0000-00002A230000}"/>
    <cellStyle name="20% - Accent3 17 4 2 3 2" xfId="43976" xr:uid="{00000000-0005-0000-0000-00002B230000}"/>
    <cellStyle name="20% - Accent3 17 4 2 4" xfId="25733" xr:uid="{00000000-0005-0000-0000-00002C230000}"/>
    <cellStyle name="20% - Accent3 17 4 2 4 2" xfId="51722" xr:uid="{00000000-0005-0000-0000-00002D230000}"/>
    <cellStyle name="20% - Accent3 17 4 2 5" xfId="30887" xr:uid="{00000000-0005-0000-0000-00002E230000}"/>
    <cellStyle name="20% - Accent3 17 4 3" xfId="12810" xr:uid="{00000000-0005-0000-0000-00002F230000}"/>
    <cellStyle name="20% - Accent3 17 4 3 2" xfId="20605" xr:uid="{00000000-0005-0000-0000-000030230000}"/>
    <cellStyle name="20% - Accent3 17 4 3 2 2" xfId="46599" xr:uid="{00000000-0005-0000-0000-000031230000}"/>
    <cellStyle name="20% - Accent3 17 4 3 3" xfId="38811" xr:uid="{00000000-0005-0000-0000-000032230000}"/>
    <cellStyle name="20% - Accent3 17 4 4" xfId="7505" xr:uid="{00000000-0005-0000-0000-000033230000}"/>
    <cellStyle name="20% - Accent3 17 4 4 2" xfId="33499" xr:uid="{00000000-0005-0000-0000-000034230000}"/>
    <cellStyle name="20% - Accent3 17 4 5" xfId="15293" xr:uid="{00000000-0005-0000-0000-000035230000}"/>
    <cellStyle name="20% - Accent3 17 4 5 2" xfId="41287" xr:uid="{00000000-0005-0000-0000-000036230000}"/>
    <cellStyle name="20% - Accent3 17 4 6" xfId="23044" xr:uid="{00000000-0005-0000-0000-000037230000}"/>
    <cellStyle name="20% - Accent3 17 4 6 2" xfId="49033" xr:uid="{00000000-0005-0000-0000-000038230000}"/>
    <cellStyle name="20% - Accent3 17 4 7" xfId="28198" xr:uid="{00000000-0005-0000-0000-000039230000}"/>
    <cellStyle name="20% - Accent3 17 5" xfId="2760" xr:uid="{00000000-0005-0000-0000-00003A230000}"/>
    <cellStyle name="20% - Accent3 17 5 2" xfId="5446" xr:uid="{00000000-0005-0000-0000-00003B230000}"/>
    <cellStyle name="20% - Accent3 17 5 2 2" xfId="10743" xr:uid="{00000000-0005-0000-0000-00003C230000}"/>
    <cellStyle name="20% - Accent3 17 5 2 2 2" xfId="36744" xr:uid="{00000000-0005-0000-0000-00003D230000}"/>
    <cellStyle name="20% - Accent3 17 5 2 3" xfId="18538" xr:uid="{00000000-0005-0000-0000-00003E230000}"/>
    <cellStyle name="20% - Accent3 17 5 2 3 2" xfId="44532" xr:uid="{00000000-0005-0000-0000-00003F230000}"/>
    <cellStyle name="20% - Accent3 17 5 2 4" xfId="26289" xr:uid="{00000000-0005-0000-0000-000040230000}"/>
    <cellStyle name="20% - Accent3 17 5 2 4 2" xfId="52278" xr:uid="{00000000-0005-0000-0000-000041230000}"/>
    <cellStyle name="20% - Accent3 17 5 2 5" xfId="31443" xr:uid="{00000000-0005-0000-0000-000042230000}"/>
    <cellStyle name="20% - Accent3 17 5 3" xfId="13347" xr:uid="{00000000-0005-0000-0000-000043230000}"/>
    <cellStyle name="20% - Accent3 17 5 3 2" xfId="21142" xr:uid="{00000000-0005-0000-0000-000044230000}"/>
    <cellStyle name="20% - Accent3 17 5 3 2 2" xfId="47136" xr:uid="{00000000-0005-0000-0000-000045230000}"/>
    <cellStyle name="20% - Accent3 17 5 3 3" xfId="39348" xr:uid="{00000000-0005-0000-0000-000046230000}"/>
    <cellStyle name="20% - Accent3 17 5 4" xfId="8059" xr:uid="{00000000-0005-0000-0000-000047230000}"/>
    <cellStyle name="20% - Accent3 17 5 4 2" xfId="34055" xr:uid="{00000000-0005-0000-0000-000048230000}"/>
    <cellStyle name="20% - Accent3 17 5 5" xfId="15849" xr:uid="{00000000-0005-0000-0000-000049230000}"/>
    <cellStyle name="20% - Accent3 17 5 5 2" xfId="41843" xr:uid="{00000000-0005-0000-0000-00004A230000}"/>
    <cellStyle name="20% - Accent3 17 5 6" xfId="23600" xr:uid="{00000000-0005-0000-0000-00004B230000}"/>
    <cellStyle name="20% - Accent3 17 5 6 2" xfId="49589" xr:uid="{00000000-0005-0000-0000-00004C230000}"/>
    <cellStyle name="20% - Accent3 17 5 7" xfId="28754" xr:uid="{00000000-0005-0000-0000-00004D230000}"/>
    <cellStyle name="20% - Accent3 17 6" xfId="3778" xr:uid="{00000000-0005-0000-0000-00004E230000}"/>
    <cellStyle name="20% - Accent3 17 6 2" xfId="9076" xr:uid="{00000000-0005-0000-0000-00004F230000}"/>
    <cellStyle name="20% - Accent3 17 6 2 2" xfId="35076" xr:uid="{00000000-0005-0000-0000-000050230000}"/>
    <cellStyle name="20% - Accent3 17 6 3" xfId="16870" xr:uid="{00000000-0005-0000-0000-000051230000}"/>
    <cellStyle name="20% - Accent3 17 6 3 2" xfId="42864" xr:uid="{00000000-0005-0000-0000-000052230000}"/>
    <cellStyle name="20% - Accent3 17 6 4" xfId="24621" xr:uid="{00000000-0005-0000-0000-000053230000}"/>
    <cellStyle name="20% - Accent3 17 6 4 2" xfId="50610" xr:uid="{00000000-0005-0000-0000-000054230000}"/>
    <cellStyle name="20% - Accent3 17 6 5" xfId="29775" xr:uid="{00000000-0005-0000-0000-000055230000}"/>
    <cellStyle name="20% - Accent3 17 7" xfId="11270" xr:uid="{00000000-0005-0000-0000-000056230000}"/>
    <cellStyle name="20% - Accent3 17 7 2" xfId="19065" xr:uid="{00000000-0005-0000-0000-000057230000}"/>
    <cellStyle name="20% - Accent3 17 7 2 2" xfId="45059" xr:uid="{00000000-0005-0000-0000-000058230000}"/>
    <cellStyle name="20% - Accent3 17 7 3" xfId="37271" xr:uid="{00000000-0005-0000-0000-000059230000}"/>
    <cellStyle name="20% - Accent3 17 8" xfId="11770" xr:uid="{00000000-0005-0000-0000-00005A230000}"/>
    <cellStyle name="20% - Accent3 17 8 2" xfId="19565" xr:uid="{00000000-0005-0000-0000-00005B230000}"/>
    <cellStyle name="20% - Accent3 17 8 2 2" xfId="45559" xr:uid="{00000000-0005-0000-0000-00005C230000}"/>
    <cellStyle name="20% - Accent3 17 8 3" xfId="37771" xr:uid="{00000000-0005-0000-0000-00005D230000}"/>
    <cellStyle name="20% - Accent3 17 9" xfId="6400" xr:uid="{00000000-0005-0000-0000-00005E230000}"/>
    <cellStyle name="20% - Accent3 17 9 2" xfId="32387" xr:uid="{00000000-0005-0000-0000-00005F230000}"/>
    <cellStyle name="20% - Accent3 18" xfId="1084" xr:uid="{00000000-0005-0000-0000-000060230000}"/>
    <cellStyle name="20% - Accent3 18 10" xfId="14176" xr:uid="{00000000-0005-0000-0000-000061230000}"/>
    <cellStyle name="20% - Accent3 18 10 2" xfId="40170" xr:uid="{00000000-0005-0000-0000-000062230000}"/>
    <cellStyle name="20% - Accent3 18 11" xfId="21927" xr:uid="{00000000-0005-0000-0000-000063230000}"/>
    <cellStyle name="20% - Accent3 18 11 2" xfId="47916" xr:uid="{00000000-0005-0000-0000-000064230000}"/>
    <cellStyle name="20% - Accent3 18 12" xfId="27081" xr:uid="{00000000-0005-0000-0000-000065230000}"/>
    <cellStyle name="20% - Accent3 18 2" xfId="1362" xr:uid="{00000000-0005-0000-0000-000066230000}"/>
    <cellStyle name="20% - Accent3 18 2 10" xfId="22204" xr:uid="{00000000-0005-0000-0000-000067230000}"/>
    <cellStyle name="20% - Accent3 18 2 10 2" xfId="48193" xr:uid="{00000000-0005-0000-0000-000068230000}"/>
    <cellStyle name="20% - Accent3 18 2 11" xfId="27358" xr:uid="{00000000-0005-0000-0000-000069230000}"/>
    <cellStyle name="20% - Accent3 18 2 2" xfId="1920" xr:uid="{00000000-0005-0000-0000-00006A230000}"/>
    <cellStyle name="20% - Accent3 18 2 2 2" xfId="4606" xr:uid="{00000000-0005-0000-0000-00006B230000}"/>
    <cellStyle name="20% - Accent3 18 2 2 2 2" xfId="9903" xr:uid="{00000000-0005-0000-0000-00006C230000}"/>
    <cellStyle name="20% - Accent3 18 2 2 2 2 2" xfId="35904" xr:uid="{00000000-0005-0000-0000-00006D230000}"/>
    <cellStyle name="20% - Accent3 18 2 2 2 3" xfId="17698" xr:uid="{00000000-0005-0000-0000-00006E230000}"/>
    <cellStyle name="20% - Accent3 18 2 2 2 3 2" xfId="43692" xr:uid="{00000000-0005-0000-0000-00006F230000}"/>
    <cellStyle name="20% - Accent3 18 2 2 2 4" xfId="25449" xr:uid="{00000000-0005-0000-0000-000070230000}"/>
    <cellStyle name="20% - Accent3 18 2 2 2 4 2" xfId="51438" xr:uid="{00000000-0005-0000-0000-000071230000}"/>
    <cellStyle name="20% - Accent3 18 2 2 2 5" xfId="30603" xr:uid="{00000000-0005-0000-0000-000072230000}"/>
    <cellStyle name="20% - Accent3 18 2 2 3" xfId="12545" xr:uid="{00000000-0005-0000-0000-000073230000}"/>
    <cellStyle name="20% - Accent3 18 2 2 3 2" xfId="20340" xr:uid="{00000000-0005-0000-0000-000074230000}"/>
    <cellStyle name="20% - Accent3 18 2 2 3 2 2" xfId="46334" xr:uid="{00000000-0005-0000-0000-000075230000}"/>
    <cellStyle name="20% - Accent3 18 2 2 3 3" xfId="38546" xr:uid="{00000000-0005-0000-0000-000076230000}"/>
    <cellStyle name="20% - Accent3 18 2 2 4" xfId="7223" xr:uid="{00000000-0005-0000-0000-000077230000}"/>
    <cellStyle name="20% - Accent3 18 2 2 4 2" xfId="33215" xr:uid="{00000000-0005-0000-0000-000078230000}"/>
    <cellStyle name="20% - Accent3 18 2 2 5" xfId="15009" xr:uid="{00000000-0005-0000-0000-000079230000}"/>
    <cellStyle name="20% - Accent3 18 2 2 5 2" xfId="41003" xr:uid="{00000000-0005-0000-0000-00007A230000}"/>
    <cellStyle name="20% - Accent3 18 2 2 6" xfId="22760" xr:uid="{00000000-0005-0000-0000-00007B230000}"/>
    <cellStyle name="20% - Accent3 18 2 2 6 2" xfId="48749" xr:uid="{00000000-0005-0000-0000-00007C230000}"/>
    <cellStyle name="20% - Accent3 18 2 2 7" xfId="27914" xr:uid="{00000000-0005-0000-0000-00007D230000}"/>
    <cellStyle name="20% - Accent3 18 2 3" xfId="2476" xr:uid="{00000000-0005-0000-0000-00007E230000}"/>
    <cellStyle name="20% - Accent3 18 2 3 2" xfId="5162" xr:uid="{00000000-0005-0000-0000-00007F230000}"/>
    <cellStyle name="20% - Accent3 18 2 3 2 2" xfId="10459" xr:uid="{00000000-0005-0000-0000-000080230000}"/>
    <cellStyle name="20% - Accent3 18 2 3 2 2 2" xfId="36460" xr:uid="{00000000-0005-0000-0000-000081230000}"/>
    <cellStyle name="20% - Accent3 18 2 3 2 3" xfId="18254" xr:uid="{00000000-0005-0000-0000-000082230000}"/>
    <cellStyle name="20% - Accent3 18 2 3 2 3 2" xfId="44248" xr:uid="{00000000-0005-0000-0000-000083230000}"/>
    <cellStyle name="20% - Accent3 18 2 3 2 4" xfId="26005" xr:uid="{00000000-0005-0000-0000-000084230000}"/>
    <cellStyle name="20% - Accent3 18 2 3 2 4 2" xfId="51994" xr:uid="{00000000-0005-0000-0000-000085230000}"/>
    <cellStyle name="20% - Accent3 18 2 3 2 5" xfId="31159" xr:uid="{00000000-0005-0000-0000-000086230000}"/>
    <cellStyle name="20% - Accent3 18 2 3 3" xfId="13080" xr:uid="{00000000-0005-0000-0000-000087230000}"/>
    <cellStyle name="20% - Accent3 18 2 3 3 2" xfId="20875" xr:uid="{00000000-0005-0000-0000-000088230000}"/>
    <cellStyle name="20% - Accent3 18 2 3 3 2 2" xfId="46869" xr:uid="{00000000-0005-0000-0000-000089230000}"/>
    <cellStyle name="20% - Accent3 18 2 3 3 3" xfId="39081" xr:uid="{00000000-0005-0000-0000-00008A230000}"/>
    <cellStyle name="20% - Accent3 18 2 3 4" xfId="7775" xr:uid="{00000000-0005-0000-0000-00008B230000}"/>
    <cellStyle name="20% - Accent3 18 2 3 4 2" xfId="33771" xr:uid="{00000000-0005-0000-0000-00008C230000}"/>
    <cellStyle name="20% - Accent3 18 2 3 5" xfId="15565" xr:uid="{00000000-0005-0000-0000-00008D230000}"/>
    <cellStyle name="20% - Accent3 18 2 3 5 2" xfId="41559" xr:uid="{00000000-0005-0000-0000-00008E230000}"/>
    <cellStyle name="20% - Accent3 18 2 3 6" xfId="23316" xr:uid="{00000000-0005-0000-0000-00008F230000}"/>
    <cellStyle name="20% - Accent3 18 2 3 6 2" xfId="49305" xr:uid="{00000000-0005-0000-0000-000090230000}"/>
    <cellStyle name="20% - Accent3 18 2 3 7" xfId="28470" xr:uid="{00000000-0005-0000-0000-000091230000}"/>
    <cellStyle name="20% - Accent3 18 2 4" xfId="3032" xr:uid="{00000000-0005-0000-0000-000092230000}"/>
    <cellStyle name="20% - Accent3 18 2 4 2" xfId="5718" xr:uid="{00000000-0005-0000-0000-000093230000}"/>
    <cellStyle name="20% - Accent3 18 2 4 2 2" xfId="11015" xr:uid="{00000000-0005-0000-0000-000094230000}"/>
    <cellStyle name="20% - Accent3 18 2 4 2 2 2" xfId="37016" xr:uid="{00000000-0005-0000-0000-000095230000}"/>
    <cellStyle name="20% - Accent3 18 2 4 2 3" xfId="18810" xr:uid="{00000000-0005-0000-0000-000096230000}"/>
    <cellStyle name="20% - Accent3 18 2 4 2 3 2" xfId="44804" xr:uid="{00000000-0005-0000-0000-000097230000}"/>
    <cellStyle name="20% - Accent3 18 2 4 2 4" xfId="26561" xr:uid="{00000000-0005-0000-0000-000098230000}"/>
    <cellStyle name="20% - Accent3 18 2 4 2 4 2" xfId="52550" xr:uid="{00000000-0005-0000-0000-000099230000}"/>
    <cellStyle name="20% - Accent3 18 2 4 2 5" xfId="31715" xr:uid="{00000000-0005-0000-0000-00009A230000}"/>
    <cellStyle name="20% - Accent3 18 2 4 3" xfId="13619" xr:uid="{00000000-0005-0000-0000-00009B230000}"/>
    <cellStyle name="20% - Accent3 18 2 4 3 2" xfId="21414" xr:uid="{00000000-0005-0000-0000-00009C230000}"/>
    <cellStyle name="20% - Accent3 18 2 4 3 2 2" xfId="47408" xr:uid="{00000000-0005-0000-0000-00009D230000}"/>
    <cellStyle name="20% - Accent3 18 2 4 3 3" xfId="39620" xr:uid="{00000000-0005-0000-0000-00009E230000}"/>
    <cellStyle name="20% - Accent3 18 2 4 4" xfId="8331" xr:uid="{00000000-0005-0000-0000-00009F230000}"/>
    <cellStyle name="20% - Accent3 18 2 4 4 2" xfId="34327" xr:uid="{00000000-0005-0000-0000-0000A0230000}"/>
    <cellStyle name="20% - Accent3 18 2 4 5" xfId="16121" xr:uid="{00000000-0005-0000-0000-0000A1230000}"/>
    <cellStyle name="20% - Accent3 18 2 4 5 2" xfId="42115" xr:uid="{00000000-0005-0000-0000-0000A2230000}"/>
    <cellStyle name="20% - Accent3 18 2 4 6" xfId="23872" xr:uid="{00000000-0005-0000-0000-0000A3230000}"/>
    <cellStyle name="20% - Accent3 18 2 4 6 2" xfId="49861" xr:uid="{00000000-0005-0000-0000-0000A4230000}"/>
    <cellStyle name="20% - Accent3 18 2 4 7" xfId="29026" xr:uid="{00000000-0005-0000-0000-0000A5230000}"/>
    <cellStyle name="20% - Accent3 18 2 5" xfId="4050" xr:uid="{00000000-0005-0000-0000-0000A6230000}"/>
    <cellStyle name="20% - Accent3 18 2 5 2" xfId="9348" xr:uid="{00000000-0005-0000-0000-0000A7230000}"/>
    <cellStyle name="20% - Accent3 18 2 5 2 2" xfId="35348" xr:uid="{00000000-0005-0000-0000-0000A8230000}"/>
    <cellStyle name="20% - Accent3 18 2 5 3" xfId="17142" xr:uid="{00000000-0005-0000-0000-0000A9230000}"/>
    <cellStyle name="20% - Accent3 18 2 5 3 2" xfId="43136" xr:uid="{00000000-0005-0000-0000-0000AA230000}"/>
    <cellStyle name="20% - Accent3 18 2 5 4" xfId="24893" xr:uid="{00000000-0005-0000-0000-0000AB230000}"/>
    <cellStyle name="20% - Accent3 18 2 5 4 2" xfId="50882" xr:uid="{00000000-0005-0000-0000-0000AC230000}"/>
    <cellStyle name="20% - Accent3 18 2 5 5" xfId="30047" xr:uid="{00000000-0005-0000-0000-0000AD230000}"/>
    <cellStyle name="20% - Accent3 18 2 6" xfId="11520" xr:uid="{00000000-0005-0000-0000-0000AE230000}"/>
    <cellStyle name="20% - Accent3 18 2 6 2" xfId="19315" xr:uid="{00000000-0005-0000-0000-0000AF230000}"/>
    <cellStyle name="20% - Accent3 18 2 6 2 2" xfId="45309" xr:uid="{00000000-0005-0000-0000-0000B0230000}"/>
    <cellStyle name="20% - Accent3 18 2 6 3" xfId="37521" xr:uid="{00000000-0005-0000-0000-0000B1230000}"/>
    <cellStyle name="20% - Accent3 18 2 7" xfId="12026" xr:uid="{00000000-0005-0000-0000-0000B2230000}"/>
    <cellStyle name="20% - Accent3 18 2 7 2" xfId="19821" xr:uid="{00000000-0005-0000-0000-0000B3230000}"/>
    <cellStyle name="20% - Accent3 18 2 7 2 2" xfId="45815" xr:uid="{00000000-0005-0000-0000-0000B4230000}"/>
    <cellStyle name="20% - Accent3 18 2 7 3" xfId="38027" xr:uid="{00000000-0005-0000-0000-0000B5230000}"/>
    <cellStyle name="20% - Accent3 18 2 8" xfId="6672" xr:uid="{00000000-0005-0000-0000-0000B6230000}"/>
    <cellStyle name="20% - Accent3 18 2 8 2" xfId="32659" xr:uid="{00000000-0005-0000-0000-0000B7230000}"/>
    <cellStyle name="20% - Accent3 18 2 9" xfId="14453" xr:uid="{00000000-0005-0000-0000-0000B8230000}"/>
    <cellStyle name="20% - Accent3 18 2 9 2" xfId="40447" xr:uid="{00000000-0005-0000-0000-0000B9230000}"/>
    <cellStyle name="20% - Accent3 18 3" xfId="1643" xr:uid="{00000000-0005-0000-0000-0000BA230000}"/>
    <cellStyle name="20% - Accent3 18 3 2" xfId="4329" xr:uid="{00000000-0005-0000-0000-0000BB230000}"/>
    <cellStyle name="20% - Accent3 18 3 2 2" xfId="9626" xr:uid="{00000000-0005-0000-0000-0000BC230000}"/>
    <cellStyle name="20% - Accent3 18 3 2 2 2" xfId="35627" xr:uid="{00000000-0005-0000-0000-0000BD230000}"/>
    <cellStyle name="20% - Accent3 18 3 2 3" xfId="17421" xr:uid="{00000000-0005-0000-0000-0000BE230000}"/>
    <cellStyle name="20% - Accent3 18 3 2 3 2" xfId="43415" xr:uid="{00000000-0005-0000-0000-0000BF230000}"/>
    <cellStyle name="20% - Accent3 18 3 2 4" xfId="25172" xr:uid="{00000000-0005-0000-0000-0000C0230000}"/>
    <cellStyle name="20% - Accent3 18 3 2 4 2" xfId="51161" xr:uid="{00000000-0005-0000-0000-0000C1230000}"/>
    <cellStyle name="20% - Accent3 18 3 2 5" xfId="30326" xr:uid="{00000000-0005-0000-0000-0000C2230000}"/>
    <cellStyle name="20% - Accent3 18 3 3" xfId="12286" xr:uid="{00000000-0005-0000-0000-0000C3230000}"/>
    <cellStyle name="20% - Accent3 18 3 3 2" xfId="20081" xr:uid="{00000000-0005-0000-0000-0000C4230000}"/>
    <cellStyle name="20% - Accent3 18 3 3 2 2" xfId="46075" xr:uid="{00000000-0005-0000-0000-0000C5230000}"/>
    <cellStyle name="20% - Accent3 18 3 3 3" xfId="38287" xr:uid="{00000000-0005-0000-0000-0000C6230000}"/>
    <cellStyle name="20% - Accent3 18 3 4" xfId="6948" xr:uid="{00000000-0005-0000-0000-0000C7230000}"/>
    <cellStyle name="20% - Accent3 18 3 4 2" xfId="32938" xr:uid="{00000000-0005-0000-0000-0000C8230000}"/>
    <cellStyle name="20% - Accent3 18 3 5" xfId="14732" xr:uid="{00000000-0005-0000-0000-0000C9230000}"/>
    <cellStyle name="20% - Accent3 18 3 5 2" xfId="40726" xr:uid="{00000000-0005-0000-0000-0000CA230000}"/>
    <cellStyle name="20% - Accent3 18 3 6" xfId="22483" xr:uid="{00000000-0005-0000-0000-0000CB230000}"/>
    <cellStyle name="20% - Accent3 18 3 6 2" xfId="48472" xr:uid="{00000000-0005-0000-0000-0000CC230000}"/>
    <cellStyle name="20% - Accent3 18 3 7" xfId="27637" xr:uid="{00000000-0005-0000-0000-0000CD230000}"/>
    <cellStyle name="20% - Accent3 18 4" xfId="2199" xr:uid="{00000000-0005-0000-0000-0000CE230000}"/>
    <cellStyle name="20% - Accent3 18 4 2" xfId="4885" xr:uid="{00000000-0005-0000-0000-0000CF230000}"/>
    <cellStyle name="20% - Accent3 18 4 2 2" xfId="10182" xr:uid="{00000000-0005-0000-0000-0000D0230000}"/>
    <cellStyle name="20% - Accent3 18 4 2 2 2" xfId="36183" xr:uid="{00000000-0005-0000-0000-0000D1230000}"/>
    <cellStyle name="20% - Accent3 18 4 2 3" xfId="17977" xr:uid="{00000000-0005-0000-0000-0000D2230000}"/>
    <cellStyle name="20% - Accent3 18 4 2 3 2" xfId="43971" xr:uid="{00000000-0005-0000-0000-0000D3230000}"/>
    <cellStyle name="20% - Accent3 18 4 2 4" xfId="25728" xr:uid="{00000000-0005-0000-0000-0000D4230000}"/>
    <cellStyle name="20% - Accent3 18 4 2 4 2" xfId="51717" xr:uid="{00000000-0005-0000-0000-0000D5230000}"/>
    <cellStyle name="20% - Accent3 18 4 2 5" xfId="30882" xr:uid="{00000000-0005-0000-0000-0000D6230000}"/>
    <cellStyle name="20% - Accent3 18 4 3" xfId="12805" xr:uid="{00000000-0005-0000-0000-0000D7230000}"/>
    <cellStyle name="20% - Accent3 18 4 3 2" xfId="20600" xr:uid="{00000000-0005-0000-0000-0000D8230000}"/>
    <cellStyle name="20% - Accent3 18 4 3 2 2" xfId="46594" xr:uid="{00000000-0005-0000-0000-0000D9230000}"/>
    <cellStyle name="20% - Accent3 18 4 3 3" xfId="38806" xr:uid="{00000000-0005-0000-0000-0000DA230000}"/>
    <cellStyle name="20% - Accent3 18 4 4" xfId="7500" xr:uid="{00000000-0005-0000-0000-0000DB230000}"/>
    <cellStyle name="20% - Accent3 18 4 4 2" xfId="33494" xr:uid="{00000000-0005-0000-0000-0000DC230000}"/>
    <cellStyle name="20% - Accent3 18 4 5" xfId="15288" xr:uid="{00000000-0005-0000-0000-0000DD230000}"/>
    <cellStyle name="20% - Accent3 18 4 5 2" xfId="41282" xr:uid="{00000000-0005-0000-0000-0000DE230000}"/>
    <cellStyle name="20% - Accent3 18 4 6" xfId="23039" xr:uid="{00000000-0005-0000-0000-0000DF230000}"/>
    <cellStyle name="20% - Accent3 18 4 6 2" xfId="49028" xr:uid="{00000000-0005-0000-0000-0000E0230000}"/>
    <cellStyle name="20% - Accent3 18 4 7" xfId="28193" xr:uid="{00000000-0005-0000-0000-0000E1230000}"/>
    <cellStyle name="20% - Accent3 18 5" xfId="2755" xr:uid="{00000000-0005-0000-0000-0000E2230000}"/>
    <cellStyle name="20% - Accent3 18 5 2" xfId="5441" xr:uid="{00000000-0005-0000-0000-0000E3230000}"/>
    <cellStyle name="20% - Accent3 18 5 2 2" xfId="10738" xr:uid="{00000000-0005-0000-0000-0000E4230000}"/>
    <cellStyle name="20% - Accent3 18 5 2 2 2" xfId="36739" xr:uid="{00000000-0005-0000-0000-0000E5230000}"/>
    <cellStyle name="20% - Accent3 18 5 2 3" xfId="18533" xr:uid="{00000000-0005-0000-0000-0000E6230000}"/>
    <cellStyle name="20% - Accent3 18 5 2 3 2" xfId="44527" xr:uid="{00000000-0005-0000-0000-0000E7230000}"/>
    <cellStyle name="20% - Accent3 18 5 2 4" xfId="26284" xr:uid="{00000000-0005-0000-0000-0000E8230000}"/>
    <cellStyle name="20% - Accent3 18 5 2 4 2" xfId="52273" xr:uid="{00000000-0005-0000-0000-0000E9230000}"/>
    <cellStyle name="20% - Accent3 18 5 2 5" xfId="31438" xr:uid="{00000000-0005-0000-0000-0000EA230000}"/>
    <cellStyle name="20% - Accent3 18 5 3" xfId="13342" xr:uid="{00000000-0005-0000-0000-0000EB230000}"/>
    <cellStyle name="20% - Accent3 18 5 3 2" xfId="21137" xr:uid="{00000000-0005-0000-0000-0000EC230000}"/>
    <cellStyle name="20% - Accent3 18 5 3 2 2" xfId="47131" xr:uid="{00000000-0005-0000-0000-0000ED230000}"/>
    <cellStyle name="20% - Accent3 18 5 3 3" xfId="39343" xr:uid="{00000000-0005-0000-0000-0000EE230000}"/>
    <cellStyle name="20% - Accent3 18 5 4" xfId="8054" xr:uid="{00000000-0005-0000-0000-0000EF230000}"/>
    <cellStyle name="20% - Accent3 18 5 4 2" xfId="34050" xr:uid="{00000000-0005-0000-0000-0000F0230000}"/>
    <cellStyle name="20% - Accent3 18 5 5" xfId="15844" xr:uid="{00000000-0005-0000-0000-0000F1230000}"/>
    <cellStyle name="20% - Accent3 18 5 5 2" xfId="41838" xr:uid="{00000000-0005-0000-0000-0000F2230000}"/>
    <cellStyle name="20% - Accent3 18 5 6" xfId="23595" xr:uid="{00000000-0005-0000-0000-0000F3230000}"/>
    <cellStyle name="20% - Accent3 18 5 6 2" xfId="49584" xr:uid="{00000000-0005-0000-0000-0000F4230000}"/>
    <cellStyle name="20% - Accent3 18 5 7" xfId="28749" xr:uid="{00000000-0005-0000-0000-0000F5230000}"/>
    <cellStyle name="20% - Accent3 18 6" xfId="3773" xr:uid="{00000000-0005-0000-0000-0000F6230000}"/>
    <cellStyle name="20% - Accent3 18 6 2" xfId="9071" xr:uid="{00000000-0005-0000-0000-0000F7230000}"/>
    <cellStyle name="20% - Accent3 18 6 2 2" xfId="35071" xr:uid="{00000000-0005-0000-0000-0000F8230000}"/>
    <cellStyle name="20% - Accent3 18 6 3" xfId="16865" xr:uid="{00000000-0005-0000-0000-0000F9230000}"/>
    <cellStyle name="20% - Accent3 18 6 3 2" xfId="42859" xr:uid="{00000000-0005-0000-0000-0000FA230000}"/>
    <cellStyle name="20% - Accent3 18 6 4" xfId="24616" xr:uid="{00000000-0005-0000-0000-0000FB230000}"/>
    <cellStyle name="20% - Accent3 18 6 4 2" xfId="50605" xr:uid="{00000000-0005-0000-0000-0000FC230000}"/>
    <cellStyle name="20% - Accent3 18 6 5" xfId="29770" xr:uid="{00000000-0005-0000-0000-0000FD230000}"/>
    <cellStyle name="20% - Accent3 18 7" xfId="11265" xr:uid="{00000000-0005-0000-0000-0000FE230000}"/>
    <cellStyle name="20% - Accent3 18 7 2" xfId="19060" xr:uid="{00000000-0005-0000-0000-0000FF230000}"/>
    <cellStyle name="20% - Accent3 18 7 2 2" xfId="45054" xr:uid="{00000000-0005-0000-0000-000000240000}"/>
    <cellStyle name="20% - Accent3 18 7 3" xfId="37266" xr:uid="{00000000-0005-0000-0000-000001240000}"/>
    <cellStyle name="20% - Accent3 18 8" xfId="11765" xr:uid="{00000000-0005-0000-0000-000002240000}"/>
    <cellStyle name="20% - Accent3 18 8 2" xfId="19560" xr:uid="{00000000-0005-0000-0000-000003240000}"/>
    <cellStyle name="20% - Accent3 18 8 2 2" xfId="45554" xr:uid="{00000000-0005-0000-0000-000004240000}"/>
    <cellStyle name="20% - Accent3 18 8 3" xfId="37766" xr:uid="{00000000-0005-0000-0000-000005240000}"/>
    <cellStyle name="20% - Accent3 18 9" xfId="6395" xr:uid="{00000000-0005-0000-0000-000006240000}"/>
    <cellStyle name="20% - Accent3 18 9 2" xfId="32382" xr:uid="{00000000-0005-0000-0000-000007240000}"/>
    <cellStyle name="20% - Accent3 19" xfId="1111" xr:uid="{00000000-0005-0000-0000-000008240000}"/>
    <cellStyle name="20% - Accent3 19 10" xfId="14203" xr:uid="{00000000-0005-0000-0000-000009240000}"/>
    <cellStyle name="20% - Accent3 19 10 2" xfId="40197" xr:uid="{00000000-0005-0000-0000-00000A240000}"/>
    <cellStyle name="20% - Accent3 19 11" xfId="21954" xr:uid="{00000000-0005-0000-0000-00000B240000}"/>
    <cellStyle name="20% - Accent3 19 11 2" xfId="47943" xr:uid="{00000000-0005-0000-0000-00000C240000}"/>
    <cellStyle name="20% - Accent3 19 12" xfId="27108" xr:uid="{00000000-0005-0000-0000-00000D240000}"/>
    <cellStyle name="20% - Accent3 19 2" xfId="1389" xr:uid="{00000000-0005-0000-0000-00000E240000}"/>
    <cellStyle name="20% - Accent3 19 2 10" xfId="22231" xr:uid="{00000000-0005-0000-0000-00000F240000}"/>
    <cellStyle name="20% - Accent3 19 2 10 2" xfId="48220" xr:uid="{00000000-0005-0000-0000-000010240000}"/>
    <cellStyle name="20% - Accent3 19 2 11" xfId="27385" xr:uid="{00000000-0005-0000-0000-000011240000}"/>
    <cellStyle name="20% - Accent3 19 2 2" xfId="1947" xr:uid="{00000000-0005-0000-0000-000012240000}"/>
    <cellStyle name="20% - Accent3 19 2 2 2" xfId="4633" xr:uid="{00000000-0005-0000-0000-000013240000}"/>
    <cellStyle name="20% - Accent3 19 2 2 2 2" xfId="9930" xr:uid="{00000000-0005-0000-0000-000014240000}"/>
    <cellStyle name="20% - Accent3 19 2 2 2 2 2" xfId="35931" xr:uid="{00000000-0005-0000-0000-000015240000}"/>
    <cellStyle name="20% - Accent3 19 2 2 2 3" xfId="17725" xr:uid="{00000000-0005-0000-0000-000016240000}"/>
    <cellStyle name="20% - Accent3 19 2 2 2 3 2" xfId="43719" xr:uid="{00000000-0005-0000-0000-000017240000}"/>
    <cellStyle name="20% - Accent3 19 2 2 2 4" xfId="25476" xr:uid="{00000000-0005-0000-0000-000018240000}"/>
    <cellStyle name="20% - Accent3 19 2 2 2 4 2" xfId="51465" xr:uid="{00000000-0005-0000-0000-000019240000}"/>
    <cellStyle name="20% - Accent3 19 2 2 2 5" xfId="30630" xr:uid="{00000000-0005-0000-0000-00001A240000}"/>
    <cellStyle name="20% - Accent3 19 2 2 3" xfId="12572" xr:uid="{00000000-0005-0000-0000-00001B240000}"/>
    <cellStyle name="20% - Accent3 19 2 2 3 2" xfId="20367" xr:uid="{00000000-0005-0000-0000-00001C240000}"/>
    <cellStyle name="20% - Accent3 19 2 2 3 2 2" xfId="46361" xr:uid="{00000000-0005-0000-0000-00001D240000}"/>
    <cellStyle name="20% - Accent3 19 2 2 3 3" xfId="38573" xr:uid="{00000000-0005-0000-0000-00001E240000}"/>
    <cellStyle name="20% - Accent3 19 2 2 4" xfId="7250" xr:uid="{00000000-0005-0000-0000-00001F240000}"/>
    <cellStyle name="20% - Accent3 19 2 2 4 2" xfId="33242" xr:uid="{00000000-0005-0000-0000-000020240000}"/>
    <cellStyle name="20% - Accent3 19 2 2 5" xfId="15036" xr:uid="{00000000-0005-0000-0000-000021240000}"/>
    <cellStyle name="20% - Accent3 19 2 2 5 2" xfId="41030" xr:uid="{00000000-0005-0000-0000-000022240000}"/>
    <cellStyle name="20% - Accent3 19 2 2 6" xfId="22787" xr:uid="{00000000-0005-0000-0000-000023240000}"/>
    <cellStyle name="20% - Accent3 19 2 2 6 2" xfId="48776" xr:uid="{00000000-0005-0000-0000-000024240000}"/>
    <cellStyle name="20% - Accent3 19 2 2 7" xfId="27941" xr:uid="{00000000-0005-0000-0000-000025240000}"/>
    <cellStyle name="20% - Accent3 19 2 3" xfId="2503" xr:uid="{00000000-0005-0000-0000-000026240000}"/>
    <cellStyle name="20% - Accent3 19 2 3 2" xfId="5189" xr:uid="{00000000-0005-0000-0000-000027240000}"/>
    <cellStyle name="20% - Accent3 19 2 3 2 2" xfId="10486" xr:uid="{00000000-0005-0000-0000-000028240000}"/>
    <cellStyle name="20% - Accent3 19 2 3 2 2 2" xfId="36487" xr:uid="{00000000-0005-0000-0000-000029240000}"/>
    <cellStyle name="20% - Accent3 19 2 3 2 3" xfId="18281" xr:uid="{00000000-0005-0000-0000-00002A240000}"/>
    <cellStyle name="20% - Accent3 19 2 3 2 3 2" xfId="44275" xr:uid="{00000000-0005-0000-0000-00002B240000}"/>
    <cellStyle name="20% - Accent3 19 2 3 2 4" xfId="26032" xr:uid="{00000000-0005-0000-0000-00002C240000}"/>
    <cellStyle name="20% - Accent3 19 2 3 2 4 2" xfId="52021" xr:uid="{00000000-0005-0000-0000-00002D240000}"/>
    <cellStyle name="20% - Accent3 19 2 3 2 5" xfId="31186" xr:uid="{00000000-0005-0000-0000-00002E240000}"/>
    <cellStyle name="20% - Accent3 19 2 3 3" xfId="13107" xr:uid="{00000000-0005-0000-0000-00002F240000}"/>
    <cellStyle name="20% - Accent3 19 2 3 3 2" xfId="20902" xr:uid="{00000000-0005-0000-0000-000030240000}"/>
    <cellStyle name="20% - Accent3 19 2 3 3 2 2" xfId="46896" xr:uid="{00000000-0005-0000-0000-000031240000}"/>
    <cellStyle name="20% - Accent3 19 2 3 3 3" xfId="39108" xr:uid="{00000000-0005-0000-0000-000032240000}"/>
    <cellStyle name="20% - Accent3 19 2 3 4" xfId="7802" xr:uid="{00000000-0005-0000-0000-000033240000}"/>
    <cellStyle name="20% - Accent3 19 2 3 4 2" xfId="33798" xr:uid="{00000000-0005-0000-0000-000034240000}"/>
    <cellStyle name="20% - Accent3 19 2 3 5" xfId="15592" xr:uid="{00000000-0005-0000-0000-000035240000}"/>
    <cellStyle name="20% - Accent3 19 2 3 5 2" xfId="41586" xr:uid="{00000000-0005-0000-0000-000036240000}"/>
    <cellStyle name="20% - Accent3 19 2 3 6" xfId="23343" xr:uid="{00000000-0005-0000-0000-000037240000}"/>
    <cellStyle name="20% - Accent3 19 2 3 6 2" xfId="49332" xr:uid="{00000000-0005-0000-0000-000038240000}"/>
    <cellStyle name="20% - Accent3 19 2 3 7" xfId="28497" xr:uid="{00000000-0005-0000-0000-000039240000}"/>
    <cellStyle name="20% - Accent3 19 2 4" xfId="3059" xr:uid="{00000000-0005-0000-0000-00003A240000}"/>
    <cellStyle name="20% - Accent3 19 2 4 2" xfId="5745" xr:uid="{00000000-0005-0000-0000-00003B240000}"/>
    <cellStyle name="20% - Accent3 19 2 4 2 2" xfId="11042" xr:uid="{00000000-0005-0000-0000-00003C240000}"/>
    <cellStyle name="20% - Accent3 19 2 4 2 2 2" xfId="37043" xr:uid="{00000000-0005-0000-0000-00003D240000}"/>
    <cellStyle name="20% - Accent3 19 2 4 2 3" xfId="18837" xr:uid="{00000000-0005-0000-0000-00003E240000}"/>
    <cellStyle name="20% - Accent3 19 2 4 2 3 2" xfId="44831" xr:uid="{00000000-0005-0000-0000-00003F240000}"/>
    <cellStyle name="20% - Accent3 19 2 4 2 4" xfId="26588" xr:uid="{00000000-0005-0000-0000-000040240000}"/>
    <cellStyle name="20% - Accent3 19 2 4 2 4 2" xfId="52577" xr:uid="{00000000-0005-0000-0000-000041240000}"/>
    <cellStyle name="20% - Accent3 19 2 4 2 5" xfId="31742" xr:uid="{00000000-0005-0000-0000-000042240000}"/>
    <cellStyle name="20% - Accent3 19 2 4 3" xfId="13646" xr:uid="{00000000-0005-0000-0000-000043240000}"/>
    <cellStyle name="20% - Accent3 19 2 4 3 2" xfId="21441" xr:uid="{00000000-0005-0000-0000-000044240000}"/>
    <cellStyle name="20% - Accent3 19 2 4 3 2 2" xfId="47435" xr:uid="{00000000-0005-0000-0000-000045240000}"/>
    <cellStyle name="20% - Accent3 19 2 4 3 3" xfId="39647" xr:uid="{00000000-0005-0000-0000-000046240000}"/>
    <cellStyle name="20% - Accent3 19 2 4 4" xfId="8358" xr:uid="{00000000-0005-0000-0000-000047240000}"/>
    <cellStyle name="20% - Accent3 19 2 4 4 2" xfId="34354" xr:uid="{00000000-0005-0000-0000-000048240000}"/>
    <cellStyle name="20% - Accent3 19 2 4 5" xfId="16148" xr:uid="{00000000-0005-0000-0000-000049240000}"/>
    <cellStyle name="20% - Accent3 19 2 4 5 2" xfId="42142" xr:uid="{00000000-0005-0000-0000-00004A240000}"/>
    <cellStyle name="20% - Accent3 19 2 4 6" xfId="23899" xr:uid="{00000000-0005-0000-0000-00004B240000}"/>
    <cellStyle name="20% - Accent3 19 2 4 6 2" xfId="49888" xr:uid="{00000000-0005-0000-0000-00004C240000}"/>
    <cellStyle name="20% - Accent3 19 2 4 7" xfId="29053" xr:uid="{00000000-0005-0000-0000-00004D240000}"/>
    <cellStyle name="20% - Accent3 19 2 5" xfId="4077" xr:uid="{00000000-0005-0000-0000-00004E240000}"/>
    <cellStyle name="20% - Accent3 19 2 5 2" xfId="9375" xr:uid="{00000000-0005-0000-0000-00004F240000}"/>
    <cellStyle name="20% - Accent3 19 2 5 2 2" xfId="35375" xr:uid="{00000000-0005-0000-0000-000050240000}"/>
    <cellStyle name="20% - Accent3 19 2 5 3" xfId="17169" xr:uid="{00000000-0005-0000-0000-000051240000}"/>
    <cellStyle name="20% - Accent3 19 2 5 3 2" xfId="43163" xr:uid="{00000000-0005-0000-0000-000052240000}"/>
    <cellStyle name="20% - Accent3 19 2 5 4" xfId="24920" xr:uid="{00000000-0005-0000-0000-000053240000}"/>
    <cellStyle name="20% - Accent3 19 2 5 4 2" xfId="50909" xr:uid="{00000000-0005-0000-0000-000054240000}"/>
    <cellStyle name="20% - Accent3 19 2 5 5" xfId="30074" xr:uid="{00000000-0005-0000-0000-000055240000}"/>
    <cellStyle name="20% - Accent3 19 2 6" xfId="11547" xr:uid="{00000000-0005-0000-0000-000056240000}"/>
    <cellStyle name="20% - Accent3 19 2 6 2" xfId="19342" xr:uid="{00000000-0005-0000-0000-000057240000}"/>
    <cellStyle name="20% - Accent3 19 2 6 2 2" xfId="45336" xr:uid="{00000000-0005-0000-0000-000058240000}"/>
    <cellStyle name="20% - Accent3 19 2 6 3" xfId="37548" xr:uid="{00000000-0005-0000-0000-000059240000}"/>
    <cellStyle name="20% - Accent3 19 2 7" xfId="12053" xr:uid="{00000000-0005-0000-0000-00005A240000}"/>
    <cellStyle name="20% - Accent3 19 2 7 2" xfId="19848" xr:uid="{00000000-0005-0000-0000-00005B240000}"/>
    <cellStyle name="20% - Accent3 19 2 7 2 2" xfId="45842" xr:uid="{00000000-0005-0000-0000-00005C240000}"/>
    <cellStyle name="20% - Accent3 19 2 7 3" xfId="38054" xr:uid="{00000000-0005-0000-0000-00005D240000}"/>
    <cellStyle name="20% - Accent3 19 2 8" xfId="6699" xr:uid="{00000000-0005-0000-0000-00005E240000}"/>
    <cellStyle name="20% - Accent3 19 2 8 2" xfId="32686" xr:uid="{00000000-0005-0000-0000-00005F240000}"/>
    <cellStyle name="20% - Accent3 19 2 9" xfId="14480" xr:uid="{00000000-0005-0000-0000-000060240000}"/>
    <cellStyle name="20% - Accent3 19 2 9 2" xfId="40474" xr:uid="{00000000-0005-0000-0000-000061240000}"/>
    <cellStyle name="20% - Accent3 19 3" xfId="1670" xr:uid="{00000000-0005-0000-0000-000062240000}"/>
    <cellStyle name="20% - Accent3 19 3 2" xfId="4356" xr:uid="{00000000-0005-0000-0000-000063240000}"/>
    <cellStyle name="20% - Accent3 19 3 2 2" xfId="9653" xr:uid="{00000000-0005-0000-0000-000064240000}"/>
    <cellStyle name="20% - Accent3 19 3 2 2 2" xfId="35654" xr:uid="{00000000-0005-0000-0000-000065240000}"/>
    <cellStyle name="20% - Accent3 19 3 2 3" xfId="17448" xr:uid="{00000000-0005-0000-0000-000066240000}"/>
    <cellStyle name="20% - Accent3 19 3 2 3 2" xfId="43442" xr:uid="{00000000-0005-0000-0000-000067240000}"/>
    <cellStyle name="20% - Accent3 19 3 2 4" xfId="25199" xr:uid="{00000000-0005-0000-0000-000068240000}"/>
    <cellStyle name="20% - Accent3 19 3 2 4 2" xfId="51188" xr:uid="{00000000-0005-0000-0000-000069240000}"/>
    <cellStyle name="20% - Accent3 19 3 2 5" xfId="30353" xr:uid="{00000000-0005-0000-0000-00006A240000}"/>
    <cellStyle name="20% - Accent3 19 3 3" xfId="12313" xr:uid="{00000000-0005-0000-0000-00006B240000}"/>
    <cellStyle name="20% - Accent3 19 3 3 2" xfId="20108" xr:uid="{00000000-0005-0000-0000-00006C240000}"/>
    <cellStyle name="20% - Accent3 19 3 3 2 2" xfId="46102" xr:uid="{00000000-0005-0000-0000-00006D240000}"/>
    <cellStyle name="20% - Accent3 19 3 3 3" xfId="38314" xr:uid="{00000000-0005-0000-0000-00006E240000}"/>
    <cellStyle name="20% - Accent3 19 3 4" xfId="6975" xr:uid="{00000000-0005-0000-0000-00006F240000}"/>
    <cellStyle name="20% - Accent3 19 3 4 2" xfId="32965" xr:uid="{00000000-0005-0000-0000-000070240000}"/>
    <cellStyle name="20% - Accent3 19 3 5" xfId="14759" xr:uid="{00000000-0005-0000-0000-000071240000}"/>
    <cellStyle name="20% - Accent3 19 3 5 2" xfId="40753" xr:uid="{00000000-0005-0000-0000-000072240000}"/>
    <cellStyle name="20% - Accent3 19 3 6" xfId="22510" xr:uid="{00000000-0005-0000-0000-000073240000}"/>
    <cellStyle name="20% - Accent3 19 3 6 2" xfId="48499" xr:uid="{00000000-0005-0000-0000-000074240000}"/>
    <cellStyle name="20% - Accent3 19 3 7" xfId="27664" xr:uid="{00000000-0005-0000-0000-000075240000}"/>
    <cellStyle name="20% - Accent3 19 4" xfId="2226" xr:uid="{00000000-0005-0000-0000-000076240000}"/>
    <cellStyle name="20% - Accent3 19 4 2" xfId="4912" xr:uid="{00000000-0005-0000-0000-000077240000}"/>
    <cellStyle name="20% - Accent3 19 4 2 2" xfId="10209" xr:uid="{00000000-0005-0000-0000-000078240000}"/>
    <cellStyle name="20% - Accent3 19 4 2 2 2" xfId="36210" xr:uid="{00000000-0005-0000-0000-000079240000}"/>
    <cellStyle name="20% - Accent3 19 4 2 3" xfId="18004" xr:uid="{00000000-0005-0000-0000-00007A240000}"/>
    <cellStyle name="20% - Accent3 19 4 2 3 2" xfId="43998" xr:uid="{00000000-0005-0000-0000-00007B240000}"/>
    <cellStyle name="20% - Accent3 19 4 2 4" xfId="25755" xr:uid="{00000000-0005-0000-0000-00007C240000}"/>
    <cellStyle name="20% - Accent3 19 4 2 4 2" xfId="51744" xr:uid="{00000000-0005-0000-0000-00007D240000}"/>
    <cellStyle name="20% - Accent3 19 4 2 5" xfId="30909" xr:uid="{00000000-0005-0000-0000-00007E240000}"/>
    <cellStyle name="20% - Accent3 19 4 3" xfId="12832" xr:uid="{00000000-0005-0000-0000-00007F240000}"/>
    <cellStyle name="20% - Accent3 19 4 3 2" xfId="20627" xr:uid="{00000000-0005-0000-0000-000080240000}"/>
    <cellStyle name="20% - Accent3 19 4 3 2 2" xfId="46621" xr:uid="{00000000-0005-0000-0000-000081240000}"/>
    <cellStyle name="20% - Accent3 19 4 3 3" xfId="38833" xr:uid="{00000000-0005-0000-0000-000082240000}"/>
    <cellStyle name="20% - Accent3 19 4 4" xfId="7527" xr:uid="{00000000-0005-0000-0000-000083240000}"/>
    <cellStyle name="20% - Accent3 19 4 4 2" xfId="33521" xr:uid="{00000000-0005-0000-0000-000084240000}"/>
    <cellStyle name="20% - Accent3 19 4 5" xfId="15315" xr:uid="{00000000-0005-0000-0000-000085240000}"/>
    <cellStyle name="20% - Accent3 19 4 5 2" xfId="41309" xr:uid="{00000000-0005-0000-0000-000086240000}"/>
    <cellStyle name="20% - Accent3 19 4 6" xfId="23066" xr:uid="{00000000-0005-0000-0000-000087240000}"/>
    <cellStyle name="20% - Accent3 19 4 6 2" xfId="49055" xr:uid="{00000000-0005-0000-0000-000088240000}"/>
    <cellStyle name="20% - Accent3 19 4 7" xfId="28220" xr:uid="{00000000-0005-0000-0000-000089240000}"/>
    <cellStyle name="20% - Accent3 19 5" xfId="2782" xr:uid="{00000000-0005-0000-0000-00008A240000}"/>
    <cellStyle name="20% - Accent3 19 5 2" xfId="5468" xr:uid="{00000000-0005-0000-0000-00008B240000}"/>
    <cellStyle name="20% - Accent3 19 5 2 2" xfId="10765" xr:uid="{00000000-0005-0000-0000-00008C240000}"/>
    <cellStyle name="20% - Accent3 19 5 2 2 2" xfId="36766" xr:uid="{00000000-0005-0000-0000-00008D240000}"/>
    <cellStyle name="20% - Accent3 19 5 2 3" xfId="18560" xr:uid="{00000000-0005-0000-0000-00008E240000}"/>
    <cellStyle name="20% - Accent3 19 5 2 3 2" xfId="44554" xr:uid="{00000000-0005-0000-0000-00008F240000}"/>
    <cellStyle name="20% - Accent3 19 5 2 4" xfId="26311" xr:uid="{00000000-0005-0000-0000-000090240000}"/>
    <cellStyle name="20% - Accent3 19 5 2 4 2" xfId="52300" xr:uid="{00000000-0005-0000-0000-000091240000}"/>
    <cellStyle name="20% - Accent3 19 5 2 5" xfId="31465" xr:uid="{00000000-0005-0000-0000-000092240000}"/>
    <cellStyle name="20% - Accent3 19 5 3" xfId="13369" xr:uid="{00000000-0005-0000-0000-000093240000}"/>
    <cellStyle name="20% - Accent3 19 5 3 2" xfId="21164" xr:uid="{00000000-0005-0000-0000-000094240000}"/>
    <cellStyle name="20% - Accent3 19 5 3 2 2" xfId="47158" xr:uid="{00000000-0005-0000-0000-000095240000}"/>
    <cellStyle name="20% - Accent3 19 5 3 3" xfId="39370" xr:uid="{00000000-0005-0000-0000-000096240000}"/>
    <cellStyle name="20% - Accent3 19 5 4" xfId="8081" xr:uid="{00000000-0005-0000-0000-000097240000}"/>
    <cellStyle name="20% - Accent3 19 5 4 2" xfId="34077" xr:uid="{00000000-0005-0000-0000-000098240000}"/>
    <cellStyle name="20% - Accent3 19 5 5" xfId="15871" xr:uid="{00000000-0005-0000-0000-000099240000}"/>
    <cellStyle name="20% - Accent3 19 5 5 2" xfId="41865" xr:uid="{00000000-0005-0000-0000-00009A240000}"/>
    <cellStyle name="20% - Accent3 19 5 6" xfId="23622" xr:uid="{00000000-0005-0000-0000-00009B240000}"/>
    <cellStyle name="20% - Accent3 19 5 6 2" xfId="49611" xr:uid="{00000000-0005-0000-0000-00009C240000}"/>
    <cellStyle name="20% - Accent3 19 5 7" xfId="28776" xr:uid="{00000000-0005-0000-0000-00009D240000}"/>
    <cellStyle name="20% - Accent3 19 6" xfId="3800" xr:uid="{00000000-0005-0000-0000-00009E240000}"/>
    <cellStyle name="20% - Accent3 19 6 2" xfId="9098" xr:uid="{00000000-0005-0000-0000-00009F240000}"/>
    <cellStyle name="20% - Accent3 19 6 2 2" xfId="35098" xr:uid="{00000000-0005-0000-0000-0000A0240000}"/>
    <cellStyle name="20% - Accent3 19 6 3" xfId="16892" xr:uid="{00000000-0005-0000-0000-0000A1240000}"/>
    <cellStyle name="20% - Accent3 19 6 3 2" xfId="42886" xr:uid="{00000000-0005-0000-0000-0000A2240000}"/>
    <cellStyle name="20% - Accent3 19 6 4" xfId="24643" xr:uid="{00000000-0005-0000-0000-0000A3240000}"/>
    <cellStyle name="20% - Accent3 19 6 4 2" xfId="50632" xr:uid="{00000000-0005-0000-0000-0000A4240000}"/>
    <cellStyle name="20% - Accent3 19 6 5" xfId="29797" xr:uid="{00000000-0005-0000-0000-0000A5240000}"/>
    <cellStyle name="20% - Accent3 19 7" xfId="11292" xr:uid="{00000000-0005-0000-0000-0000A6240000}"/>
    <cellStyle name="20% - Accent3 19 7 2" xfId="19087" xr:uid="{00000000-0005-0000-0000-0000A7240000}"/>
    <cellStyle name="20% - Accent3 19 7 2 2" xfId="45081" xr:uid="{00000000-0005-0000-0000-0000A8240000}"/>
    <cellStyle name="20% - Accent3 19 7 3" xfId="37293" xr:uid="{00000000-0005-0000-0000-0000A9240000}"/>
    <cellStyle name="20% - Accent3 19 8" xfId="11792" xr:uid="{00000000-0005-0000-0000-0000AA240000}"/>
    <cellStyle name="20% - Accent3 19 8 2" xfId="19587" xr:uid="{00000000-0005-0000-0000-0000AB240000}"/>
    <cellStyle name="20% - Accent3 19 8 2 2" xfId="45581" xr:uid="{00000000-0005-0000-0000-0000AC240000}"/>
    <cellStyle name="20% - Accent3 19 8 3" xfId="37793" xr:uid="{00000000-0005-0000-0000-0000AD240000}"/>
    <cellStyle name="20% - Accent3 19 9" xfId="6422" xr:uid="{00000000-0005-0000-0000-0000AE240000}"/>
    <cellStyle name="20% - Accent3 19 9 2" xfId="32409" xr:uid="{00000000-0005-0000-0000-0000AF240000}"/>
    <cellStyle name="20% - Accent3 2" xfId="59" xr:uid="{00000000-0005-0000-0000-0000B0240000}"/>
    <cellStyle name="20% - Accent3 2 10" xfId="3222" xr:uid="{00000000-0005-0000-0000-0000B1240000}"/>
    <cellStyle name="20% - Accent3 2 10 2" xfId="8523" xr:uid="{00000000-0005-0000-0000-0000B2240000}"/>
    <cellStyle name="20% - Accent3 2 10 2 2" xfId="34520" xr:uid="{00000000-0005-0000-0000-0000B3240000}"/>
    <cellStyle name="20% - Accent3 2 10 3" xfId="16314" xr:uid="{00000000-0005-0000-0000-0000B4240000}"/>
    <cellStyle name="20% - Accent3 2 10 3 2" xfId="42308" xr:uid="{00000000-0005-0000-0000-0000B5240000}"/>
    <cellStyle name="20% - Accent3 2 10 4" xfId="24065" xr:uid="{00000000-0005-0000-0000-0000B6240000}"/>
    <cellStyle name="20% - Accent3 2 10 4 2" xfId="50054" xr:uid="{00000000-0005-0000-0000-0000B7240000}"/>
    <cellStyle name="20% - Accent3 2 10 5" xfId="29219" xr:uid="{00000000-0005-0000-0000-0000B8240000}"/>
    <cellStyle name="20% - Accent3 2 11" xfId="3336" xr:uid="{00000000-0005-0000-0000-0000B9240000}"/>
    <cellStyle name="20% - Accent3 2 11 2" xfId="8636" xr:uid="{00000000-0005-0000-0000-0000BA240000}"/>
    <cellStyle name="20% - Accent3 2 11 2 2" xfId="34634" xr:uid="{00000000-0005-0000-0000-0000BB240000}"/>
    <cellStyle name="20% - Accent3 2 11 3" xfId="16428" xr:uid="{00000000-0005-0000-0000-0000BC240000}"/>
    <cellStyle name="20% - Accent3 2 11 3 2" xfId="42422" xr:uid="{00000000-0005-0000-0000-0000BD240000}"/>
    <cellStyle name="20% - Accent3 2 11 4" xfId="24179" xr:uid="{00000000-0005-0000-0000-0000BE240000}"/>
    <cellStyle name="20% - Accent3 2 11 4 2" xfId="50168" xr:uid="{00000000-0005-0000-0000-0000BF240000}"/>
    <cellStyle name="20% - Accent3 2 11 5" xfId="29333" xr:uid="{00000000-0005-0000-0000-0000C0240000}"/>
    <cellStyle name="20% - Accent3 2 12" xfId="3450" xr:uid="{00000000-0005-0000-0000-0000C1240000}"/>
    <cellStyle name="20% - Accent3 2 12 2" xfId="8749" xr:uid="{00000000-0005-0000-0000-0000C2240000}"/>
    <cellStyle name="20% - Accent3 2 12 2 2" xfId="34748" xr:uid="{00000000-0005-0000-0000-0000C3240000}"/>
    <cellStyle name="20% - Accent3 2 12 3" xfId="16542" xr:uid="{00000000-0005-0000-0000-0000C4240000}"/>
    <cellStyle name="20% - Accent3 2 12 3 2" xfId="42536" xr:uid="{00000000-0005-0000-0000-0000C5240000}"/>
    <cellStyle name="20% - Accent3 2 12 4" xfId="24293" xr:uid="{00000000-0005-0000-0000-0000C6240000}"/>
    <cellStyle name="20% - Accent3 2 12 4 2" xfId="50282" xr:uid="{00000000-0005-0000-0000-0000C7240000}"/>
    <cellStyle name="20% - Accent3 2 12 5" xfId="29447" xr:uid="{00000000-0005-0000-0000-0000C8240000}"/>
    <cellStyle name="20% - Accent3 2 13" xfId="3576" xr:uid="{00000000-0005-0000-0000-0000C9240000}"/>
    <cellStyle name="20% - Accent3 2 13 2" xfId="8874" xr:uid="{00000000-0005-0000-0000-0000CA240000}"/>
    <cellStyle name="20% - Accent3 2 13 2 2" xfId="34874" xr:uid="{00000000-0005-0000-0000-0000CB240000}"/>
    <cellStyle name="20% - Accent3 2 13 3" xfId="16668" xr:uid="{00000000-0005-0000-0000-0000CC240000}"/>
    <cellStyle name="20% - Accent3 2 13 3 2" xfId="42662" xr:uid="{00000000-0005-0000-0000-0000CD240000}"/>
    <cellStyle name="20% - Accent3 2 13 4" xfId="24419" xr:uid="{00000000-0005-0000-0000-0000CE240000}"/>
    <cellStyle name="20% - Accent3 2 13 4 2" xfId="50408" xr:uid="{00000000-0005-0000-0000-0000CF240000}"/>
    <cellStyle name="20% - Accent3 2 13 5" xfId="29573" xr:uid="{00000000-0005-0000-0000-0000D0240000}"/>
    <cellStyle name="20% - Accent3 2 14" xfId="5808" xr:uid="{00000000-0005-0000-0000-0000D1240000}"/>
    <cellStyle name="20% - Accent3 2 14 2" xfId="31806" xr:uid="{00000000-0005-0000-0000-0000D2240000}"/>
    <cellStyle name="20% - Accent3 2 15" xfId="5951" xr:uid="{00000000-0005-0000-0000-0000D3240000}"/>
    <cellStyle name="20% - Accent3 2 15 2" xfId="31937" xr:uid="{00000000-0005-0000-0000-0000D4240000}"/>
    <cellStyle name="20% - Accent3 2 16" xfId="13725" xr:uid="{00000000-0005-0000-0000-0000D5240000}"/>
    <cellStyle name="20% - Accent3 2 16 2" xfId="39719" xr:uid="{00000000-0005-0000-0000-0000D6240000}"/>
    <cellStyle name="20% - Accent3 2 17" xfId="21499" xr:uid="{00000000-0005-0000-0000-0000D7240000}"/>
    <cellStyle name="20% - Accent3 2 17 2" xfId="47488" xr:uid="{00000000-0005-0000-0000-0000D8240000}"/>
    <cellStyle name="20% - Accent3 2 18" xfId="26653" xr:uid="{00000000-0005-0000-0000-0000D9240000}"/>
    <cellStyle name="20% - Accent3 2 2" xfId="60" xr:uid="{00000000-0005-0000-0000-0000DA240000}"/>
    <cellStyle name="20% - Accent3 2 2 10" xfId="3853" xr:uid="{00000000-0005-0000-0000-0000DB240000}"/>
    <cellStyle name="20% - Accent3 2 2 10 2" xfId="9151" xr:uid="{00000000-0005-0000-0000-0000DC240000}"/>
    <cellStyle name="20% - Accent3 2 2 10 2 2" xfId="35151" xr:uid="{00000000-0005-0000-0000-0000DD240000}"/>
    <cellStyle name="20% - Accent3 2 2 10 3" xfId="16945" xr:uid="{00000000-0005-0000-0000-0000DE240000}"/>
    <cellStyle name="20% - Accent3 2 2 10 3 2" xfId="42939" xr:uid="{00000000-0005-0000-0000-0000DF240000}"/>
    <cellStyle name="20% - Accent3 2 2 10 4" xfId="24696" xr:uid="{00000000-0005-0000-0000-0000E0240000}"/>
    <cellStyle name="20% - Accent3 2 2 10 4 2" xfId="50685" xr:uid="{00000000-0005-0000-0000-0000E1240000}"/>
    <cellStyle name="20% - Accent3 2 2 10 5" xfId="29850" xr:uid="{00000000-0005-0000-0000-0000E2240000}"/>
    <cellStyle name="20% - Accent3 2 2 11" xfId="5809" xr:uid="{00000000-0005-0000-0000-0000E3240000}"/>
    <cellStyle name="20% - Accent3 2 2 11 2" xfId="31807" xr:uid="{00000000-0005-0000-0000-0000E4240000}"/>
    <cellStyle name="20% - Accent3 2 2 12" xfId="5952" xr:uid="{00000000-0005-0000-0000-0000E5240000}"/>
    <cellStyle name="20% - Accent3 2 2 12 2" xfId="31938" xr:uid="{00000000-0005-0000-0000-0000E6240000}"/>
    <cellStyle name="20% - Accent3 2 2 13" xfId="13726" xr:uid="{00000000-0005-0000-0000-0000E7240000}"/>
    <cellStyle name="20% - Accent3 2 2 13 2" xfId="39720" xr:uid="{00000000-0005-0000-0000-0000E8240000}"/>
    <cellStyle name="20% - Accent3 2 2 14" xfId="21500" xr:uid="{00000000-0005-0000-0000-0000E9240000}"/>
    <cellStyle name="20% - Accent3 2 2 14 2" xfId="47489" xr:uid="{00000000-0005-0000-0000-0000EA240000}"/>
    <cellStyle name="20% - Accent3 2 2 15" xfId="26654" xr:uid="{00000000-0005-0000-0000-0000EB240000}"/>
    <cellStyle name="20% - Accent3 2 2 2" xfId="761" xr:uid="{00000000-0005-0000-0000-0000EC240000}"/>
    <cellStyle name="20% - Accent3 2 2 2 2" xfId="1723" xr:uid="{00000000-0005-0000-0000-0000ED240000}"/>
    <cellStyle name="20% - Accent3 2 2 2 2 2" xfId="7028" xr:uid="{00000000-0005-0000-0000-0000EE240000}"/>
    <cellStyle name="20% - Accent3 2 2 2 2 2 2" xfId="33018" xr:uid="{00000000-0005-0000-0000-0000EF240000}"/>
    <cellStyle name="20% - Accent3 2 2 2 2 3" xfId="14812" xr:uid="{00000000-0005-0000-0000-0000F0240000}"/>
    <cellStyle name="20% - Accent3 2 2 2 2 3 2" xfId="40806" xr:uid="{00000000-0005-0000-0000-0000F1240000}"/>
    <cellStyle name="20% - Accent3 2 2 2 2 4" xfId="22563" xr:uid="{00000000-0005-0000-0000-0000F2240000}"/>
    <cellStyle name="20% - Accent3 2 2 2 2 4 2" xfId="48552" xr:uid="{00000000-0005-0000-0000-0000F3240000}"/>
    <cellStyle name="20% - Accent3 2 2 2 2 5" xfId="27717" xr:uid="{00000000-0005-0000-0000-0000F4240000}"/>
    <cellStyle name="20% - Accent3 2 2 2 3" xfId="4409" xr:uid="{00000000-0005-0000-0000-0000F5240000}"/>
    <cellStyle name="20% - Accent3 2 2 2 3 2" xfId="9706" xr:uid="{00000000-0005-0000-0000-0000F6240000}"/>
    <cellStyle name="20% - Accent3 2 2 2 3 2 2" xfId="35707" xr:uid="{00000000-0005-0000-0000-0000F7240000}"/>
    <cellStyle name="20% - Accent3 2 2 2 3 3" xfId="17501" xr:uid="{00000000-0005-0000-0000-0000F8240000}"/>
    <cellStyle name="20% - Accent3 2 2 2 3 3 2" xfId="43495" xr:uid="{00000000-0005-0000-0000-0000F9240000}"/>
    <cellStyle name="20% - Accent3 2 2 2 3 4" xfId="25252" xr:uid="{00000000-0005-0000-0000-0000FA240000}"/>
    <cellStyle name="20% - Accent3 2 2 2 3 4 2" xfId="51241" xr:uid="{00000000-0005-0000-0000-0000FB240000}"/>
    <cellStyle name="20% - Accent3 2 2 2 3 5" xfId="30406" xr:uid="{00000000-0005-0000-0000-0000FC240000}"/>
    <cellStyle name="20% - Accent3 2 2 2 4" xfId="6089" xr:uid="{00000000-0005-0000-0000-0000FD240000}"/>
    <cellStyle name="20% - Accent3 2 2 2 4 2" xfId="32070" xr:uid="{00000000-0005-0000-0000-0000FE240000}"/>
    <cellStyle name="20% - Accent3 2 2 2 5" xfId="13864" xr:uid="{00000000-0005-0000-0000-0000FF240000}"/>
    <cellStyle name="20% - Accent3 2 2 2 5 2" xfId="39858" xr:uid="{00000000-0005-0000-0000-000000250000}"/>
    <cellStyle name="20% - Accent3 2 2 2 6" xfId="21614" xr:uid="{00000000-0005-0000-0000-000001250000}"/>
    <cellStyle name="20% - Accent3 2 2 2 6 2" xfId="47603" xr:uid="{00000000-0005-0000-0000-000002250000}"/>
    <cellStyle name="20% - Accent3 2 2 2 7" xfId="26768" xr:uid="{00000000-0005-0000-0000-000003250000}"/>
    <cellStyle name="20% - Accent3 2 2 3" xfId="2279" xr:uid="{00000000-0005-0000-0000-000004250000}"/>
    <cellStyle name="20% - Accent3 2 2 3 2" xfId="4965" xr:uid="{00000000-0005-0000-0000-000005250000}"/>
    <cellStyle name="20% - Accent3 2 2 3 2 2" xfId="10262" xr:uid="{00000000-0005-0000-0000-000006250000}"/>
    <cellStyle name="20% - Accent3 2 2 3 2 2 2" xfId="36263" xr:uid="{00000000-0005-0000-0000-000007250000}"/>
    <cellStyle name="20% - Accent3 2 2 3 2 3" xfId="18057" xr:uid="{00000000-0005-0000-0000-000008250000}"/>
    <cellStyle name="20% - Accent3 2 2 3 2 3 2" xfId="44051" xr:uid="{00000000-0005-0000-0000-000009250000}"/>
    <cellStyle name="20% - Accent3 2 2 3 2 4" xfId="25808" xr:uid="{00000000-0005-0000-0000-00000A250000}"/>
    <cellStyle name="20% - Accent3 2 2 3 2 4 2" xfId="51797" xr:uid="{00000000-0005-0000-0000-00000B250000}"/>
    <cellStyle name="20% - Accent3 2 2 3 2 5" xfId="30962" xr:uid="{00000000-0005-0000-0000-00000C250000}"/>
    <cellStyle name="20% - Accent3 2 2 3 3" xfId="12885" xr:uid="{00000000-0005-0000-0000-00000D250000}"/>
    <cellStyle name="20% - Accent3 2 2 3 3 2" xfId="20680" xr:uid="{00000000-0005-0000-0000-00000E250000}"/>
    <cellStyle name="20% - Accent3 2 2 3 3 2 2" xfId="46674" xr:uid="{00000000-0005-0000-0000-00000F250000}"/>
    <cellStyle name="20% - Accent3 2 2 3 3 3" xfId="38886" xr:uid="{00000000-0005-0000-0000-000010250000}"/>
    <cellStyle name="20% - Accent3 2 2 3 4" xfId="7580" xr:uid="{00000000-0005-0000-0000-000011250000}"/>
    <cellStyle name="20% - Accent3 2 2 3 4 2" xfId="33574" xr:uid="{00000000-0005-0000-0000-000012250000}"/>
    <cellStyle name="20% - Accent3 2 2 3 5" xfId="15368" xr:uid="{00000000-0005-0000-0000-000013250000}"/>
    <cellStyle name="20% - Accent3 2 2 3 5 2" xfId="41362" xr:uid="{00000000-0005-0000-0000-000014250000}"/>
    <cellStyle name="20% - Accent3 2 2 3 6" xfId="23119" xr:uid="{00000000-0005-0000-0000-000015250000}"/>
    <cellStyle name="20% - Accent3 2 2 3 6 2" xfId="49108" xr:uid="{00000000-0005-0000-0000-000016250000}"/>
    <cellStyle name="20% - Accent3 2 2 3 7" xfId="28273" xr:uid="{00000000-0005-0000-0000-000017250000}"/>
    <cellStyle name="20% - Accent3 2 2 4" xfId="2835" xr:uid="{00000000-0005-0000-0000-000018250000}"/>
    <cellStyle name="20% - Accent3 2 2 4 2" xfId="5521" xr:uid="{00000000-0005-0000-0000-000019250000}"/>
    <cellStyle name="20% - Accent3 2 2 4 2 2" xfId="10818" xr:uid="{00000000-0005-0000-0000-00001A250000}"/>
    <cellStyle name="20% - Accent3 2 2 4 2 2 2" xfId="36819" xr:uid="{00000000-0005-0000-0000-00001B250000}"/>
    <cellStyle name="20% - Accent3 2 2 4 2 3" xfId="18613" xr:uid="{00000000-0005-0000-0000-00001C250000}"/>
    <cellStyle name="20% - Accent3 2 2 4 2 3 2" xfId="44607" xr:uid="{00000000-0005-0000-0000-00001D250000}"/>
    <cellStyle name="20% - Accent3 2 2 4 2 4" xfId="26364" xr:uid="{00000000-0005-0000-0000-00001E250000}"/>
    <cellStyle name="20% - Accent3 2 2 4 2 4 2" xfId="52353" xr:uid="{00000000-0005-0000-0000-00001F250000}"/>
    <cellStyle name="20% - Accent3 2 2 4 2 5" xfId="31518" xr:uid="{00000000-0005-0000-0000-000020250000}"/>
    <cellStyle name="20% - Accent3 2 2 4 3" xfId="13422" xr:uid="{00000000-0005-0000-0000-000021250000}"/>
    <cellStyle name="20% - Accent3 2 2 4 3 2" xfId="21217" xr:uid="{00000000-0005-0000-0000-000022250000}"/>
    <cellStyle name="20% - Accent3 2 2 4 3 2 2" xfId="47211" xr:uid="{00000000-0005-0000-0000-000023250000}"/>
    <cellStyle name="20% - Accent3 2 2 4 3 3" xfId="39423" xr:uid="{00000000-0005-0000-0000-000024250000}"/>
    <cellStyle name="20% - Accent3 2 2 4 4" xfId="8134" xr:uid="{00000000-0005-0000-0000-000025250000}"/>
    <cellStyle name="20% - Accent3 2 2 4 4 2" xfId="34130" xr:uid="{00000000-0005-0000-0000-000026250000}"/>
    <cellStyle name="20% - Accent3 2 2 4 5" xfId="15924" xr:uid="{00000000-0005-0000-0000-000027250000}"/>
    <cellStyle name="20% - Accent3 2 2 4 5 2" xfId="41918" xr:uid="{00000000-0005-0000-0000-000028250000}"/>
    <cellStyle name="20% - Accent3 2 2 4 6" xfId="23675" xr:uid="{00000000-0005-0000-0000-000029250000}"/>
    <cellStyle name="20% - Accent3 2 2 4 6 2" xfId="49664" xr:uid="{00000000-0005-0000-0000-00002A250000}"/>
    <cellStyle name="20% - Accent3 2 2 4 7" xfId="28829" xr:uid="{00000000-0005-0000-0000-00002B250000}"/>
    <cellStyle name="20% - Accent3 2 2 5" xfId="1165" xr:uid="{00000000-0005-0000-0000-00002C250000}"/>
    <cellStyle name="20% - Accent3 2 2 5 2" xfId="6475" xr:uid="{00000000-0005-0000-0000-00002D250000}"/>
    <cellStyle name="20% - Accent3 2 2 5 2 2" xfId="32462" xr:uid="{00000000-0005-0000-0000-00002E250000}"/>
    <cellStyle name="20% - Accent3 2 2 5 3" xfId="14256" xr:uid="{00000000-0005-0000-0000-00002F250000}"/>
    <cellStyle name="20% - Accent3 2 2 5 3 2" xfId="40250" xr:uid="{00000000-0005-0000-0000-000030250000}"/>
    <cellStyle name="20% - Accent3 2 2 5 4" xfId="22007" xr:uid="{00000000-0005-0000-0000-000031250000}"/>
    <cellStyle name="20% - Accent3 2 2 5 4 2" xfId="47996" xr:uid="{00000000-0005-0000-0000-000032250000}"/>
    <cellStyle name="20% - Accent3 2 2 5 5" xfId="27161" xr:uid="{00000000-0005-0000-0000-000033250000}"/>
    <cellStyle name="20% - Accent3 2 2 6" xfId="3112" xr:uid="{00000000-0005-0000-0000-000034250000}"/>
    <cellStyle name="20% - Accent3 2 2 6 2" xfId="8411" xr:uid="{00000000-0005-0000-0000-000035250000}"/>
    <cellStyle name="20% - Accent3 2 2 6 2 2" xfId="34407" xr:uid="{00000000-0005-0000-0000-000036250000}"/>
    <cellStyle name="20% - Accent3 2 2 6 3" xfId="16201" xr:uid="{00000000-0005-0000-0000-000037250000}"/>
    <cellStyle name="20% - Accent3 2 2 6 3 2" xfId="42195" xr:uid="{00000000-0005-0000-0000-000038250000}"/>
    <cellStyle name="20% - Accent3 2 2 6 4" xfId="23952" xr:uid="{00000000-0005-0000-0000-000039250000}"/>
    <cellStyle name="20% - Accent3 2 2 6 4 2" xfId="49941" xr:uid="{00000000-0005-0000-0000-00003A250000}"/>
    <cellStyle name="20% - Accent3 2 2 6 5" xfId="29106" xr:uid="{00000000-0005-0000-0000-00003B250000}"/>
    <cellStyle name="20% - Accent3 2 2 7" xfId="3223" xr:uid="{00000000-0005-0000-0000-00003C250000}"/>
    <cellStyle name="20% - Accent3 2 2 7 2" xfId="8524" xr:uid="{00000000-0005-0000-0000-00003D250000}"/>
    <cellStyle name="20% - Accent3 2 2 7 2 2" xfId="34521" xr:uid="{00000000-0005-0000-0000-00003E250000}"/>
    <cellStyle name="20% - Accent3 2 2 7 3" xfId="16315" xr:uid="{00000000-0005-0000-0000-00003F250000}"/>
    <cellStyle name="20% - Accent3 2 2 7 3 2" xfId="42309" xr:uid="{00000000-0005-0000-0000-000040250000}"/>
    <cellStyle name="20% - Accent3 2 2 7 4" xfId="24066" xr:uid="{00000000-0005-0000-0000-000041250000}"/>
    <cellStyle name="20% - Accent3 2 2 7 4 2" xfId="50055" xr:uid="{00000000-0005-0000-0000-000042250000}"/>
    <cellStyle name="20% - Accent3 2 2 7 5" xfId="29220" xr:uid="{00000000-0005-0000-0000-000043250000}"/>
    <cellStyle name="20% - Accent3 2 2 8" xfId="3337" xr:uid="{00000000-0005-0000-0000-000044250000}"/>
    <cellStyle name="20% - Accent3 2 2 8 2" xfId="8637" xr:uid="{00000000-0005-0000-0000-000045250000}"/>
    <cellStyle name="20% - Accent3 2 2 8 2 2" xfId="34635" xr:uid="{00000000-0005-0000-0000-000046250000}"/>
    <cellStyle name="20% - Accent3 2 2 8 3" xfId="16429" xr:uid="{00000000-0005-0000-0000-000047250000}"/>
    <cellStyle name="20% - Accent3 2 2 8 3 2" xfId="42423" xr:uid="{00000000-0005-0000-0000-000048250000}"/>
    <cellStyle name="20% - Accent3 2 2 8 4" xfId="24180" xr:uid="{00000000-0005-0000-0000-000049250000}"/>
    <cellStyle name="20% - Accent3 2 2 8 4 2" xfId="50169" xr:uid="{00000000-0005-0000-0000-00004A250000}"/>
    <cellStyle name="20% - Accent3 2 2 8 5" xfId="29334" xr:uid="{00000000-0005-0000-0000-00004B250000}"/>
    <cellStyle name="20% - Accent3 2 2 9" xfId="3451" xr:uid="{00000000-0005-0000-0000-00004C250000}"/>
    <cellStyle name="20% - Accent3 2 2 9 2" xfId="8750" xr:uid="{00000000-0005-0000-0000-00004D250000}"/>
    <cellStyle name="20% - Accent3 2 2 9 2 2" xfId="34749" xr:uid="{00000000-0005-0000-0000-00004E250000}"/>
    <cellStyle name="20% - Accent3 2 2 9 3" xfId="16543" xr:uid="{00000000-0005-0000-0000-00004F250000}"/>
    <cellStyle name="20% - Accent3 2 2 9 3 2" xfId="42537" xr:uid="{00000000-0005-0000-0000-000050250000}"/>
    <cellStyle name="20% - Accent3 2 2 9 4" xfId="24294" xr:uid="{00000000-0005-0000-0000-000051250000}"/>
    <cellStyle name="20% - Accent3 2 2 9 4 2" xfId="50283" xr:uid="{00000000-0005-0000-0000-000052250000}"/>
    <cellStyle name="20% - Accent3 2 2 9 5" xfId="29448" xr:uid="{00000000-0005-0000-0000-000053250000}"/>
    <cellStyle name="20% - Accent3 2 3" xfId="61" xr:uid="{00000000-0005-0000-0000-000054250000}"/>
    <cellStyle name="20% - Accent3 2 3 10" xfId="5953" xr:uid="{00000000-0005-0000-0000-000055250000}"/>
    <cellStyle name="20% - Accent3 2 3 10 2" xfId="31939" xr:uid="{00000000-0005-0000-0000-000056250000}"/>
    <cellStyle name="20% - Accent3 2 3 11" xfId="13727" xr:uid="{00000000-0005-0000-0000-000057250000}"/>
    <cellStyle name="20% - Accent3 2 3 11 2" xfId="39721" xr:uid="{00000000-0005-0000-0000-000058250000}"/>
    <cellStyle name="20% - Accent3 2 3 12" xfId="21501" xr:uid="{00000000-0005-0000-0000-000059250000}"/>
    <cellStyle name="20% - Accent3 2 3 12 2" xfId="47490" xr:uid="{00000000-0005-0000-0000-00005A250000}"/>
    <cellStyle name="20% - Accent3 2 3 13" xfId="26655" xr:uid="{00000000-0005-0000-0000-00005B250000}"/>
    <cellStyle name="20% - Accent3 2 3 2" xfId="762" xr:uid="{00000000-0005-0000-0000-00005C250000}"/>
    <cellStyle name="20% - Accent3 2 3 2 2" xfId="6090" xr:uid="{00000000-0005-0000-0000-00005D250000}"/>
    <cellStyle name="20% - Accent3 2 3 2 2 2" xfId="32071" xr:uid="{00000000-0005-0000-0000-00005E250000}"/>
    <cellStyle name="20% - Accent3 2 3 2 3" xfId="13865" xr:uid="{00000000-0005-0000-0000-00005F250000}"/>
    <cellStyle name="20% - Accent3 2 3 2 3 2" xfId="39859" xr:uid="{00000000-0005-0000-0000-000060250000}"/>
    <cellStyle name="20% - Accent3 2 3 2 4" xfId="21615" xr:uid="{00000000-0005-0000-0000-000061250000}"/>
    <cellStyle name="20% - Accent3 2 3 2 4 2" xfId="47604" xr:uid="{00000000-0005-0000-0000-000062250000}"/>
    <cellStyle name="20% - Accent3 2 3 2 5" xfId="26769" xr:uid="{00000000-0005-0000-0000-000063250000}"/>
    <cellStyle name="20% - Accent3 2 3 3" xfId="1446" xr:uid="{00000000-0005-0000-0000-000064250000}"/>
    <cellStyle name="20% - Accent3 2 3 3 2" xfId="6752" xr:uid="{00000000-0005-0000-0000-000065250000}"/>
    <cellStyle name="20% - Accent3 2 3 3 2 2" xfId="32741" xr:uid="{00000000-0005-0000-0000-000066250000}"/>
    <cellStyle name="20% - Accent3 2 3 3 3" xfId="14535" xr:uid="{00000000-0005-0000-0000-000067250000}"/>
    <cellStyle name="20% - Accent3 2 3 3 3 2" xfId="40529" xr:uid="{00000000-0005-0000-0000-000068250000}"/>
    <cellStyle name="20% - Accent3 2 3 3 4" xfId="22286" xr:uid="{00000000-0005-0000-0000-000069250000}"/>
    <cellStyle name="20% - Accent3 2 3 3 4 2" xfId="48275" xr:uid="{00000000-0005-0000-0000-00006A250000}"/>
    <cellStyle name="20% - Accent3 2 3 3 5" xfId="27440" xr:uid="{00000000-0005-0000-0000-00006B250000}"/>
    <cellStyle name="20% - Accent3 2 3 4" xfId="3113" xr:uid="{00000000-0005-0000-0000-00006C250000}"/>
    <cellStyle name="20% - Accent3 2 3 4 2" xfId="8412" xr:uid="{00000000-0005-0000-0000-00006D250000}"/>
    <cellStyle name="20% - Accent3 2 3 4 2 2" xfId="34408" xr:uid="{00000000-0005-0000-0000-00006E250000}"/>
    <cellStyle name="20% - Accent3 2 3 4 3" xfId="16202" xr:uid="{00000000-0005-0000-0000-00006F250000}"/>
    <cellStyle name="20% - Accent3 2 3 4 3 2" xfId="42196" xr:uid="{00000000-0005-0000-0000-000070250000}"/>
    <cellStyle name="20% - Accent3 2 3 4 4" xfId="23953" xr:uid="{00000000-0005-0000-0000-000071250000}"/>
    <cellStyle name="20% - Accent3 2 3 4 4 2" xfId="49942" xr:uid="{00000000-0005-0000-0000-000072250000}"/>
    <cellStyle name="20% - Accent3 2 3 4 5" xfId="29107" xr:uid="{00000000-0005-0000-0000-000073250000}"/>
    <cellStyle name="20% - Accent3 2 3 5" xfId="3224" xr:uid="{00000000-0005-0000-0000-000074250000}"/>
    <cellStyle name="20% - Accent3 2 3 5 2" xfId="8525" xr:uid="{00000000-0005-0000-0000-000075250000}"/>
    <cellStyle name="20% - Accent3 2 3 5 2 2" xfId="34522" xr:uid="{00000000-0005-0000-0000-000076250000}"/>
    <cellStyle name="20% - Accent3 2 3 5 3" xfId="16316" xr:uid="{00000000-0005-0000-0000-000077250000}"/>
    <cellStyle name="20% - Accent3 2 3 5 3 2" xfId="42310" xr:uid="{00000000-0005-0000-0000-000078250000}"/>
    <cellStyle name="20% - Accent3 2 3 5 4" xfId="24067" xr:uid="{00000000-0005-0000-0000-000079250000}"/>
    <cellStyle name="20% - Accent3 2 3 5 4 2" xfId="50056" xr:uid="{00000000-0005-0000-0000-00007A250000}"/>
    <cellStyle name="20% - Accent3 2 3 5 5" xfId="29221" xr:uid="{00000000-0005-0000-0000-00007B250000}"/>
    <cellStyle name="20% - Accent3 2 3 6" xfId="3338" xr:uid="{00000000-0005-0000-0000-00007C250000}"/>
    <cellStyle name="20% - Accent3 2 3 6 2" xfId="8638" xr:uid="{00000000-0005-0000-0000-00007D250000}"/>
    <cellStyle name="20% - Accent3 2 3 6 2 2" xfId="34636" xr:uid="{00000000-0005-0000-0000-00007E250000}"/>
    <cellStyle name="20% - Accent3 2 3 6 3" xfId="16430" xr:uid="{00000000-0005-0000-0000-00007F250000}"/>
    <cellStyle name="20% - Accent3 2 3 6 3 2" xfId="42424" xr:uid="{00000000-0005-0000-0000-000080250000}"/>
    <cellStyle name="20% - Accent3 2 3 6 4" xfId="24181" xr:uid="{00000000-0005-0000-0000-000081250000}"/>
    <cellStyle name="20% - Accent3 2 3 6 4 2" xfId="50170" xr:uid="{00000000-0005-0000-0000-000082250000}"/>
    <cellStyle name="20% - Accent3 2 3 6 5" xfId="29335" xr:uid="{00000000-0005-0000-0000-000083250000}"/>
    <cellStyle name="20% - Accent3 2 3 7" xfId="3452" xr:uid="{00000000-0005-0000-0000-000084250000}"/>
    <cellStyle name="20% - Accent3 2 3 7 2" xfId="8751" xr:uid="{00000000-0005-0000-0000-000085250000}"/>
    <cellStyle name="20% - Accent3 2 3 7 2 2" xfId="34750" xr:uid="{00000000-0005-0000-0000-000086250000}"/>
    <cellStyle name="20% - Accent3 2 3 7 3" xfId="16544" xr:uid="{00000000-0005-0000-0000-000087250000}"/>
    <cellStyle name="20% - Accent3 2 3 7 3 2" xfId="42538" xr:uid="{00000000-0005-0000-0000-000088250000}"/>
    <cellStyle name="20% - Accent3 2 3 7 4" xfId="24295" xr:uid="{00000000-0005-0000-0000-000089250000}"/>
    <cellStyle name="20% - Accent3 2 3 7 4 2" xfId="50284" xr:uid="{00000000-0005-0000-0000-00008A250000}"/>
    <cellStyle name="20% - Accent3 2 3 7 5" xfId="29449" xr:uid="{00000000-0005-0000-0000-00008B250000}"/>
    <cellStyle name="20% - Accent3 2 3 8" xfId="4132" xr:uid="{00000000-0005-0000-0000-00008C250000}"/>
    <cellStyle name="20% - Accent3 2 3 8 2" xfId="9430" xr:uid="{00000000-0005-0000-0000-00008D250000}"/>
    <cellStyle name="20% - Accent3 2 3 8 2 2" xfId="35430" xr:uid="{00000000-0005-0000-0000-00008E250000}"/>
    <cellStyle name="20% - Accent3 2 3 8 3" xfId="17224" xr:uid="{00000000-0005-0000-0000-00008F250000}"/>
    <cellStyle name="20% - Accent3 2 3 8 3 2" xfId="43218" xr:uid="{00000000-0005-0000-0000-000090250000}"/>
    <cellStyle name="20% - Accent3 2 3 8 4" xfId="24975" xr:uid="{00000000-0005-0000-0000-000091250000}"/>
    <cellStyle name="20% - Accent3 2 3 8 4 2" xfId="50964" xr:uid="{00000000-0005-0000-0000-000092250000}"/>
    <cellStyle name="20% - Accent3 2 3 8 5" xfId="30129" xr:uid="{00000000-0005-0000-0000-000093250000}"/>
    <cellStyle name="20% - Accent3 2 3 9" xfId="5810" xr:uid="{00000000-0005-0000-0000-000094250000}"/>
    <cellStyle name="20% - Accent3 2 3 9 2" xfId="31808" xr:uid="{00000000-0005-0000-0000-000095250000}"/>
    <cellStyle name="20% - Accent3 2 4" xfId="62" xr:uid="{00000000-0005-0000-0000-000096250000}"/>
    <cellStyle name="20% - Accent3 2 4 10" xfId="5954" xr:uid="{00000000-0005-0000-0000-000097250000}"/>
    <cellStyle name="20% - Accent3 2 4 10 2" xfId="31940" xr:uid="{00000000-0005-0000-0000-000098250000}"/>
    <cellStyle name="20% - Accent3 2 4 11" xfId="13728" xr:uid="{00000000-0005-0000-0000-000099250000}"/>
    <cellStyle name="20% - Accent3 2 4 11 2" xfId="39722" xr:uid="{00000000-0005-0000-0000-00009A250000}"/>
    <cellStyle name="20% - Accent3 2 4 12" xfId="21502" xr:uid="{00000000-0005-0000-0000-00009B250000}"/>
    <cellStyle name="20% - Accent3 2 4 12 2" xfId="47491" xr:uid="{00000000-0005-0000-0000-00009C250000}"/>
    <cellStyle name="20% - Accent3 2 4 13" xfId="26656" xr:uid="{00000000-0005-0000-0000-00009D250000}"/>
    <cellStyle name="20% - Accent3 2 4 2" xfId="763" xr:uid="{00000000-0005-0000-0000-00009E250000}"/>
    <cellStyle name="20% - Accent3 2 4 2 2" xfId="6091" xr:uid="{00000000-0005-0000-0000-00009F250000}"/>
    <cellStyle name="20% - Accent3 2 4 2 2 2" xfId="32072" xr:uid="{00000000-0005-0000-0000-0000A0250000}"/>
    <cellStyle name="20% - Accent3 2 4 2 3" xfId="13866" xr:uid="{00000000-0005-0000-0000-0000A1250000}"/>
    <cellStyle name="20% - Accent3 2 4 2 3 2" xfId="39860" xr:uid="{00000000-0005-0000-0000-0000A2250000}"/>
    <cellStyle name="20% - Accent3 2 4 2 4" xfId="21616" xr:uid="{00000000-0005-0000-0000-0000A3250000}"/>
    <cellStyle name="20% - Accent3 2 4 2 4 2" xfId="47605" xr:uid="{00000000-0005-0000-0000-0000A4250000}"/>
    <cellStyle name="20% - Accent3 2 4 2 5" xfId="26770" xr:uid="{00000000-0005-0000-0000-0000A5250000}"/>
    <cellStyle name="20% - Accent3 2 4 3" xfId="2002" xr:uid="{00000000-0005-0000-0000-0000A6250000}"/>
    <cellStyle name="20% - Accent3 2 4 3 2" xfId="7304" xr:uid="{00000000-0005-0000-0000-0000A7250000}"/>
    <cellStyle name="20% - Accent3 2 4 3 2 2" xfId="33297" xr:uid="{00000000-0005-0000-0000-0000A8250000}"/>
    <cellStyle name="20% - Accent3 2 4 3 3" xfId="15091" xr:uid="{00000000-0005-0000-0000-0000A9250000}"/>
    <cellStyle name="20% - Accent3 2 4 3 3 2" xfId="41085" xr:uid="{00000000-0005-0000-0000-0000AA250000}"/>
    <cellStyle name="20% - Accent3 2 4 3 4" xfId="22842" xr:uid="{00000000-0005-0000-0000-0000AB250000}"/>
    <cellStyle name="20% - Accent3 2 4 3 4 2" xfId="48831" xr:uid="{00000000-0005-0000-0000-0000AC250000}"/>
    <cellStyle name="20% - Accent3 2 4 3 5" xfId="27996" xr:uid="{00000000-0005-0000-0000-0000AD250000}"/>
    <cellStyle name="20% - Accent3 2 4 4" xfId="3114" xr:uid="{00000000-0005-0000-0000-0000AE250000}"/>
    <cellStyle name="20% - Accent3 2 4 4 2" xfId="8413" xr:uid="{00000000-0005-0000-0000-0000AF250000}"/>
    <cellStyle name="20% - Accent3 2 4 4 2 2" xfId="34409" xr:uid="{00000000-0005-0000-0000-0000B0250000}"/>
    <cellStyle name="20% - Accent3 2 4 4 3" xfId="16203" xr:uid="{00000000-0005-0000-0000-0000B1250000}"/>
    <cellStyle name="20% - Accent3 2 4 4 3 2" xfId="42197" xr:uid="{00000000-0005-0000-0000-0000B2250000}"/>
    <cellStyle name="20% - Accent3 2 4 4 4" xfId="23954" xr:uid="{00000000-0005-0000-0000-0000B3250000}"/>
    <cellStyle name="20% - Accent3 2 4 4 4 2" xfId="49943" xr:uid="{00000000-0005-0000-0000-0000B4250000}"/>
    <cellStyle name="20% - Accent3 2 4 4 5" xfId="29108" xr:uid="{00000000-0005-0000-0000-0000B5250000}"/>
    <cellStyle name="20% - Accent3 2 4 5" xfId="3225" xr:uid="{00000000-0005-0000-0000-0000B6250000}"/>
    <cellStyle name="20% - Accent3 2 4 5 2" xfId="8526" xr:uid="{00000000-0005-0000-0000-0000B7250000}"/>
    <cellStyle name="20% - Accent3 2 4 5 2 2" xfId="34523" xr:uid="{00000000-0005-0000-0000-0000B8250000}"/>
    <cellStyle name="20% - Accent3 2 4 5 3" xfId="16317" xr:uid="{00000000-0005-0000-0000-0000B9250000}"/>
    <cellStyle name="20% - Accent3 2 4 5 3 2" xfId="42311" xr:uid="{00000000-0005-0000-0000-0000BA250000}"/>
    <cellStyle name="20% - Accent3 2 4 5 4" xfId="24068" xr:uid="{00000000-0005-0000-0000-0000BB250000}"/>
    <cellStyle name="20% - Accent3 2 4 5 4 2" xfId="50057" xr:uid="{00000000-0005-0000-0000-0000BC250000}"/>
    <cellStyle name="20% - Accent3 2 4 5 5" xfId="29222" xr:uid="{00000000-0005-0000-0000-0000BD250000}"/>
    <cellStyle name="20% - Accent3 2 4 6" xfId="3339" xr:uid="{00000000-0005-0000-0000-0000BE250000}"/>
    <cellStyle name="20% - Accent3 2 4 6 2" xfId="8639" xr:uid="{00000000-0005-0000-0000-0000BF250000}"/>
    <cellStyle name="20% - Accent3 2 4 6 2 2" xfId="34637" xr:uid="{00000000-0005-0000-0000-0000C0250000}"/>
    <cellStyle name="20% - Accent3 2 4 6 3" xfId="16431" xr:uid="{00000000-0005-0000-0000-0000C1250000}"/>
    <cellStyle name="20% - Accent3 2 4 6 3 2" xfId="42425" xr:uid="{00000000-0005-0000-0000-0000C2250000}"/>
    <cellStyle name="20% - Accent3 2 4 6 4" xfId="24182" xr:uid="{00000000-0005-0000-0000-0000C3250000}"/>
    <cellStyle name="20% - Accent3 2 4 6 4 2" xfId="50171" xr:uid="{00000000-0005-0000-0000-0000C4250000}"/>
    <cellStyle name="20% - Accent3 2 4 6 5" xfId="29336" xr:uid="{00000000-0005-0000-0000-0000C5250000}"/>
    <cellStyle name="20% - Accent3 2 4 7" xfId="3453" xr:uid="{00000000-0005-0000-0000-0000C6250000}"/>
    <cellStyle name="20% - Accent3 2 4 7 2" xfId="8752" xr:uid="{00000000-0005-0000-0000-0000C7250000}"/>
    <cellStyle name="20% - Accent3 2 4 7 2 2" xfId="34751" xr:uid="{00000000-0005-0000-0000-0000C8250000}"/>
    <cellStyle name="20% - Accent3 2 4 7 3" xfId="16545" xr:uid="{00000000-0005-0000-0000-0000C9250000}"/>
    <cellStyle name="20% - Accent3 2 4 7 3 2" xfId="42539" xr:uid="{00000000-0005-0000-0000-0000CA250000}"/>
    <cellStyle name="20% - Accent3 2 4 7 4" xfId="24296" xr:uid="{00000000-0005-0000-0000-0000CB250000}"/>
    <cellStyle name="20% - Accent3 2 4 7 4 2" xfId="50285" xr:uid="{00000000-0005-0000-0000-0000CC250000}"/>
    <cellStyle name="20% - Accent3 2 4 7 5" xfId="29450" xr:uid="{00000000-0005-0000-0000-0000CD250000}"/>
    <cellStyle name="20% - Accent3 2 4 8" xfId="4688" xr:uid="{00000000-0005-0000-0000-0000CE250000}"/>
    <cellStyle name="20% - Accent3 2 4 8 2" xfId="9985" xr:uid="{00000000-0005-0000-0000-0000CF250000}"/>
    <cellStyle name="20% - Accent3 2 4 8 2 2" xfId="35986" xr:uid="{00000000-0005-0000-0000-0000D0250000}"/>
    <cellStyle name="20% - Accent3 2 4 8 3" xfId="17780" xr:uid="{00000000-0005-0000-0000-0000D1250000}"/>
    <cellStyle name="20% - Accent3 2 4 8 3 2" xfId="43774" xr:uid="{00000000-0005-0000-0000-0000D2250000}"/>
    <cellStyle name="20% - Accent3 2 4 8 4" xfId="25531" xr:uid="{00000000-0005-0000-0000-0000D3250000}"/>
    <cellStyle name="20% - Accent3 2 4 8 4 2" xfId="51520" xr:uid="{00000000-0005-0000-0000-0000D4250000}"/>
    <cellStyle name="20% - Accent3 2 4 8 5" xfId="30685" xr:uid="{00000000-0005-0000-0000-0000D5250000}"/>
    <cellStyle name="20% - Accent3 2 4 9" xfId="5811" xr:uid="{00000000-0005-0000-0000-0000D6250000}"/>
    <cellStyle name="20% - Accent3 2 4 9 2" xfId="31809" xr:uid="{00000000-0005-0000-0000-0000D7250000}"/>
    <cellStyle name="20% - Accent3 2 5" xfId="63" xr:uid="{00000000-0005-0000-0000-0000D8250000}"/>
    <cellStyle name="20% - Accent3 2 5 10" xfId="5955" xr:uid="{00000000-0005-0000-0000-0000D9250000}"/>
    <cellStyle name="20% - Accent3 2 5 10 2" xfId="31941" xr:uid="{00000000-0005-0000-0000-0000DA250000}"/>
    <cellStyle name="20% - Accent3 2 5 11" xfId="13729" xr:uid="{00000000-0005-0000-0000-0000DB250000}"/>
    <cellStyle name="20% - Accent3 2 5 11 2" xfId="39723" xr:uid="{00000000-0005-0000-0000-0000DC250000}"/>
    <cellStyle name="20% - Accent3 2 5 12" xfId="21503" xr:uid="{00000000-0005-0000-0000-0000DD250000}"/>
    <cellStyle name="20% - Accent3 2 5 12 2" xfId="47492" xr:uid="{00000000-0005-0000-0000-0000DE250000}"/>
    <cellStyle name="20% - Accent3 2 5 13" xfId="26657" xr:uid="{00000000-0005-0000-0000-0000DF250000}"/>
    <cellStyle name="20% - Accent3 2 5 2" xfId="764" xr:uid="{00000000-0005-0000-0000-0000E0250000}"/>
    <cellStyle name="20% - Accent3 2 5 2 2" xfId="6092" xr:uid="{00000000-0005-0000-0000-0000E1250000}"/>
    <cellStyle name="20% - Accent3 2 5 2 2 2" xfId="32073" xr:uid="{00000000-0005-0000-0000-0000E2250000}"/>
    <cellStyle name="20% - Accent3 2 5 2 3" xfId="13867" xr:uid="{00000000-0005-0000-0000-0000E3250000}"/>
    <cellStyle name="20% - Accent3 2 5 2 3 2" xfId="39861" xr:uid="{00000000-0005-0000-0000-0000E4250000}"/>
    <cellStyle name="20% - Accent3 2 5 2 4" xfId="21617" xr:uid="{00000000-0005-0000-0000-0000E5250000}"/>
    <cellStyle name="20% - Accent3 2 5 2 4 2" xfId="47606" xr:uid="{00000000-0005-0000-0000-0000E6250000}"/>
    <cellStyle name="20% - Accent3 2 5 2 5" xfId="26771" xr:uid="{00000000-0005-0000-0000-0000E7250000}"/>
    <cellStyle name="20% - Accent3 2 5 3" xfId="2558" xr:uid="{00000000-0005-0000-0000-0000E8250000}"/>
    <cellStyle name="20% - Accent3 2 5 3 2" xfId="7857" xr:uid="{00000000-0005-0000-0000-0000E9250000}"/>
    <cellStyle name="20% - Accent3 2 5 3 2 2" xfId="33853" xr:uid="{00000000-0005-0000-0000-0000EA250000}"/>
    <cellStyle name="20% - Accent3 2 5 3 3" xfId="15647" xr:uid="{00000000-0005-0000-0000-0000EB250000}"/>
    <cellStyle name="20% - Accent3 2 5 3 3 2" xfId="41641" xr:uid="{00000000-0005-0000-0000-0000EC250000}"/>
    <cellStyle name="20% - Accent3 2 5 3 4" xfId="23398" xr:uid="{00000000-0005-0000-0000-0000ED250000}"/>
    <cellStyle name="20% - Accent3 2 5 3 4 2" xfId="49387" xr:uid="{00000000-0005-0000-0000-0000EE250000}"/>
    <cellStyle name="20% - Accent3 2 5 3 5" xfId="28552" xr:uid="{00000000-0005-0000-0000-0000EF250000}"/>
    <cellStyle name="20% - Accent3 2 5 4" xfId="3115" xr:uid="{00000000-0005-0000-0000-0000F0250000}"/>
    <cellStyle name="20% - Accent3 2 5 4 2" xfId="8414" xr:uid="{00000000-0005-0000-0000-0000F1250000}"/>
    <cellStyle name="20% - Accent3 2 5 4 2 2" xfId="34410" xr:uid="{00000000-0005-0000-0000-0000F2250000}"/>
    <cellStyle name="20% - Accent3 2 5 4 3" xfId="16204" xr:uid="{00000000-0005-0000-0000-0000F3250000}"/>
    <cellStyle name="20% - Accent3 2 5 4 3 2" xfId="42198" xr:uid="{00000000-0005-0000-0000-0000F4250000}"/>
    <cellStyle name="20% - Accent3 2 5 4 4" xfId="23955" xr:uid="{00000000-0005-0000-0000-0000F5250000}"/>
    <cellStyle name="20% - Accent3 2 5 4 4 2" xfId="49944" xr:uid="{00000000-0005-0000-0000-0000F6250000}"/>
    <cellStyle name="20% - Accent3 2 5 4 5" xfId="29109" xr:uid="{00000000-0005-0000-0000-0000F7250000}"/>
    <cellStyle name="20% - Accent3 2 5 5" xfId="3226" xr:uid="{00000000-0005-0000-0000-0000F8250000}"/>
    <cellStyle name="20% - Accent3 2 5 5 2" xfId="8527" xr:uid="{00000000-0005-0000-0000-0000F9250000}"/>
    <cellStyle name="20% - Accent3 2 5 5 2 2" xfId="34524" xr:uid="{00000000-0005-0000-0000-0000FA250000}"/>
    <cellStyle name="20% - Accent3 2 5 5 3" xfId="16318" xr:uid="{00000000-0005-0000-0000-0000FB250000}"/>
    <cellStyle name="20% - Accent3 2 5 5 3 2" xfId="42312" xr:uid="{00000000-0005-0000-0000-0000FC250000}"/>
    <cellStyle name="20% - Accent3 2 5 5 4" xfId="24069" xr:uid="{00000000-0005-0000-0000-0000FD250000}"/>
    <cellStyle name="20% - Accent3 2 5 5 4 2" xfId="50058" xr:uid="{00000000-0005-0000-0000-0000FE250000}"/>
    <cellStyle name="20% - Accent3 2 5 5 5" xfId="29223" xr:uid="{00000000-0005-0000-0000-0000FF250000}"/>
    <cellStyle name="20% - Accent3 2 5 6" xfId="3340" xr:uid="{00000000-0005-0000-0000-000000260000}"/>
    <cellStyle name="20% - Accent3 2 5 6 2" xfId="8640" xr:uid="{00000000-0005-0000-0000-000001260000}"/>
    <cellStyle name="20% - Accent3 2 5 6 2 2" xfId="34638" xr:uid="{00000000-0005-0000-0000-000002260000}"/>
    <cellStyle name="20% - Accent3 2 5 6 3" xfId="16432" xr:uid="{00000000-0005-0000-0000-000003260000}"/>
    <cellStyle name="20% - Accent3 2 5 6 3 2" xfId="42426" xr:uid="{00000000-0005-0000-0000-000004260000}"/>
    <cellStyle name="20% - Accent3 2 5 6 4" xfId="24183" xr:uid="{00000000-0005-0000-0000-000005260000}"/>
    <cellStyle name="20% - Accent3 2 5 6 4 2" xfId="50172" xr:uid="{00000000-0005-0000-0000-000006260000}"/>
    <cellStyle name="20% - Accent3 2 5 6 5" xfId="29337" xr:uid="{00000000-0005-0000-0000-000007260000}"/>
    <cellStyle name="20% - Accent3 2 5 7" xfId="3454" xr:uid="{00000000-0005-0000-0000-000008260000}"/>
    <cellStyle name="20% - Accent3 2 5 7 2" xfId="8753" xr:uid="{00000000-0005-0000-0000-000009260000}"/>
    <cellStyle name="20% - Accent3 2 5 7 2 2" xfId="34752" xr:uid="{00000000-0005-0000-0000-00000A260000}"/>
    <cellStyle name="20% - Accent3 2 5 7 3" xfId="16546" xr:uid="{00000000-0005-0000-0000-00000B260000}"/>
    <cellStyle name="20% - Accent3 2 5 7 3 2" xfId="42540" xr:uid="{00000000-0005-0000-0000-00000C260000}"/>
    <cellStyle name="20% - Accent3 2 5 7 4" xfId="24297" xr:uid="{00000000-0005-0000-0000-00000D260000}"/>
    <cellStyle name="20% - Accent3 2 5 7 4 2" xfId="50286" xr:uid="{00000000-0005-0000-0000-00000E260000}"/>
    <cellStyle name="20% - Accent3 2 5 7 5" xfId="29451" xr:uid="{00000000-0005-0000-0000-00000F260000}"/>
    <cellStyle name="20% - Accent3 2 5 8" xfId="5244" xr:uid="{00000000-0005-0000-0000-000010260000}"/>
    <cellStyle name="20% - Accent3 2 5 8 2" xfId="10541" xr:uid="{00000000-0005-0000-0000-000011260000}"/>
    <cellStyle name="20% - Accent3 2 5 8 2 2" xfId="36542" xr:uid="{00000000-0005-0000-0000-000012260000}"/>
    <cellStyle name="20% - Accent3 2 5 8 3" xfId="18336" xr:uid="{00000000-0005-0000-0000-000013260000}"/>
    <cellStyle name="20% - Accent3 2 5 8 3 2" xfId="44330" xr:uid="{00000000-0005-0000-0000-000014260000}"/>
    <cellStyle name="20% - Accent3 2 5 8 4" xfId="26087" xr:uid="{00000000-0005-0000-0000-000015260000}"/>
    <cellStyle name="20% - Accent3 2 5 8 4 2" xfId="52076" xr:uid="{00000000-0005-0000-0000-000016260000}"/>
    <cellStyle name="20% - Accent3 2 5 8 5" xfId="31241" xr:uid="{00000000-0005-0000-0000-000017260000}"/>
    <cellStyle name="20% - Accent3 2 5 9" xfId="5812" xr:uid="{00000000-0005-0000-0000-000018260000}"/>
    <cellStyle name="20% - Accent3 2 5 9 2" xfId="31810" xr:uid="{00000000-0005-0000-0000-000019260000}"/>
    <cellStyle name="20% - Accent3 2 6" xfId="64" xr:uid="{00000000-0005-0000-0000-00001A260000}"/>
    <cellStyle name="20% - Accent3 2 6 10" xfId="21504" xr:uid="{00000000-0005-0000-0000-00001B260000}"/>
    <cellStyle name="20% - Accent3 2 6 10 2" xfId="47493" xr:uid="{00000000-0005-0000-0000-00001C260000}"/>
    <cellStyle name="20% - Accent3 2 6 11" xfId="26658" xr:uid="{00000000-0005-0000-0000-00001D260000}"/>
    <cellStyle name="20% - Accent3 2 6 2" xfId="765" xr:uid="{00000000-0005-0000-0000-00001E260000}"/>
    <cellStyle name="20% - Accent3 2 6 2 2" xfId="6093" xr:uid="{00000000-0005-0000-0000-00001F260000}"/>
    <cellStyle name="20% - Accent3 2 6 2 2 2" xfId="32074" xr:uid="{00000000-0005-0000-0000-000020260000}"/>
    <cellStyle name="20% - Accent3 2 6 2 3" xfId="13868" xr:uid="{00000000-0005-0000-0000-000021260000}"/>
    <cellStyle name="20% - Accent3 2 6 2 3 2" xfId="39862" xr:uid="{00000000-0005-0000-0000-000022260000}"/>
    <cellStyle name="20% - Accent3 2 6 2 4" xfId="21618" xr:uid="{00000000-0005-0000-0000-000023260000}"/>
    <cellStyle name="20% - Accent3 2 6 2 4 2" xfId="47607" xr:uid="{00000000-0005-0000-0000-000024260000}"/>
    <cellStyle name="20% - Accent3 2 6 2 5" xfId="26772" xr:uid="{00000000-0005-0000-0000-000025260000}"/>
    <cellStyle name="20% - Accent3 2 6 3" xfId="3116" xr:uid="{00000000-0005-0000-0000-000026260000}"/>
    <cellStyle name="20% - Accent3 2 6 3 2" xfId="8415" xr:uid="{00000000-0005-0000-0000-000027260000}"/>
    <cellStyle name="20% - Accent3 2 6 3 2 2" xfId="34411" xr:uid="{00000000-0005-0000-0000-000028260000}"/>
    <cellStyle name="20% - Accent3 2 6 3 3" xfId="16205" xr:uid="{00000000-0005-0000-0000-000029260000}"/>
    <cellStyle name="20% - Accent3 2 6 3 3 2" xfId="42199" xr:uid="{00000000-0005-0000-0000-00002A260000}"/>
    <cellStyle name="20% - Accent3 2 6 3 4" xfId="23956" xr:uid="{00000000-0005-0000-0000-00002B260000}"/>
    <cellStyle name="20% - Accent3 2 6 3 4 2" xfId="49945" xr:uid="{00000000-0005-0000-0000-00002C260000}"/>
    <cellStyle name="20% - Accent3 2 6 3 5" xfId="29110" xr:uid="{00000000-0005-0000-0000-00002D260000}"/>
    <cellStyle name="20% - Accent3 2 6 4" xfId="3227" xr:uid="{00000000-0005-0000-0000-00002E260000}"/>
    <cellStyle name="20% - Accent3 2 6 4 2" xfId="8528" xr:uid="{00000000-0005-0000-0000-00002F260000}"/>
    <cellStyle name="20% - Accent3 2 6 4 2 2" xfId="34525" xr:uid="{00000000-0005-0000-0000-000030260000}"/>
    <cellStyle name="20% - Accent3 2 6 4 3" xfId="16319" xr:uid="{00000000-0005-0000-0000-000031260000}"/>
    <cellStyle name="20% - Accent3 2 6 4 3 2" xfId="42313" xr:uid="{00000000-0005-0000-0000-000032260000}"/>
    <cellStyle name="20% - Accent3 2 6 4 4" xfId="24070" xr:uid="{00000000-0005-0000-0000-000033260000}"/>
    <cellStyle name="20% - Accent3 2 6 4 4 2" xfId="50059" xr:uid="{00000000-0005-0000-0000-000034260000}"/>
    <cellStyle name="20% - Accent3 2 6 4 5" xfId="29224" xr:uid="{00000000-0005-0000-0000-000035260000}"/>
    <cellStyle name="20% - Accent3 2 6 5" xfId="3341" xr:uid="{00000000-0005-0000-0000-000036260000}"/>
    <cellStyle name="20% - Accent3 2 6 5 2" xfId="8641" xr:uid="{00000000-0005-0000-0000-000037260000}"/>
    <cellStyle name="20% - Accent3 2 6 5 2 2" xfId="34639" xr:uid="{00000000-0005-0000-0000-000038260000}"/>
    <cellStyle name="20% - Accent3 2 6 5 3" xfId="16433" xr:uid="{00000000-0005-0000-0000-000039260000}"/>
    <cellStyle name="20% - Accent3 2 6 5 3 2" xfId="42427" xr:uid="{00000000-0005-0000-0000-00003A260000}"/>
    <cellStyle name="20% - Accent3 2 6 5 4" xfId="24184" xr:uid="{00000000-0005-0000-0000-00003B260000}"/>
    <cellStyle name="20% - Accent3 2 6 5 4 2" xfId="50173" xr:uid="{00000000-0005-0000-0000-00003C260000}"/>
    <cellStyle name="20% - Accent3 2 6 5 5" xfId="29338" xr:uid="{00000000-0005-0000-0000-00003D260000}"/>
    <cellStyle name="20% - Accent3 2 6 6" xfId="3455" xr:uid="{00000000-0005-0000-0000-00003E260000}"/>
    <cellStyle name="20% - Accent3 2 6 6 2" xfId="8754" xr:uid="{00000000-0005-0000-0000-00003F260000}"/>
    <cellStyle name="20% - Accent3 2 6 6 2 2" xfId="34753" xr:uid="{00000000-0005-0000-0000-000040260000}"/>
    <cellStyle name="20% - Accent3 2 6 6 3" xfId="16547" xr:uid="{00000000-0005-0000-0000-000041260000}"/>
    <cellStyle name="20% - Accent3 2 6 6 3 2" xfId="42541" xr:uid="{00000000-0005-0000-0000-000042260000}"/>
    <cellStyle name="20% - Accent3 2 6 6 4" xfId="24298" xr:uid="{00000000-0005-0000-0000-000043260000}"/>
    <cellStyle name="20% - Accent3 2 6 6 4 2" xfId="50287" xr:uid="{00000000-0005-0000-0000-000044260000}"/>
    <cellStyle name="20% - Accent3 2 6 6 5" xfId="29452" xr:uid="{00000000-0005-0000-0000-000045260000}"/>
    <cellStyle name="20% - Accent3 2 6 7" xfId="5813" xr:uid="{00000000-0005-0000-0000-000046260000}"/>
    <cellStyle name="20% - Accent3 2 6 7 2" xfId="31811" xr:uid="{00000000-0005-0000-0000-000047260000}"/>
    <cellStyle name="20% - Accent3 2 6 8" xfId="5956" xr:uid="{00000000-0005-0000-0000-000048260000}"/>
    <cellStyle name="20% - Accent3 2 6 8 2" xfId="31942" xr:uid="{00000000-0005-0000-0000-000049260000}"/>
    <cellStyle name="20% - Accent3 2 6 9" xfId="13730" xr:uid="{00000000-0005-0000-0000-00004A260000}"/>
    <cellStyle name="20% - Accent3 2 6 9 2" xfId="39724" xr:uid="{00000000-0005-0000-0000-00004B260000}"/>
    <cellStyle name="20% - Accent3 2 7" xfId="760" xr:uid="{00000000-0005-0000-0000-00004C260000}"/>
    <cellStyle name="20% - Accent3 2 7 2" xfId="6088" xr:uid="{00000000-0005-0000-0000-00004D260000}"/>
    <cellStyle name="20% - Accent3 2 7 2 2" xfId="32069" xr:uid="{00000000-0005-0000-0000-00004E260000}"/>
    <cellStyle name="20% - Accent3 2 7 3" xfId="13863" xr:uid="{00000000-0005-0000-0000-00004F260000}"/>
    <cellStyle name="20% - Accent3 2 7 3 2" xfId="39857" xr:uid="{00000000-0005-0000-0000-000050260000}"/>
    <cellStyle name="20% - Accent3 2 7 4" xfId="21613" xr:uid="{00000000-0005-0000-0000-000051260000}"/>
    <cellStyle name="20% - Accent3 2 7 4 2" xfId="47602" xr:uid="{00000000-0005-0000-0000-000052260000}"/>
    <cellStyle name="20% - Accent3 2 7 5" xfId="26767" xr:uid="{00000000-0005-0000-0000-000053260000}"/>
    <cellStyle name="20% - Accent3 2 8" xfId="886" xr:uid="{00000000-0005-0000-0000-000054260000}"/>
    <cellStyle name="20% - Accent3 2 8 2" xfId="6199" xr:uid="{00000000-0005-0000-0000-000055260000}"/>
    <cellStyle name="20% - Accent3 2 8 2 2" xfId="32185" xr:uid="{00000000-0005-0000-0000-000056260000}"/>
    <cellStyle name="20% - Accent3 2 8 3" xfId="13979" xr:uid="{00000000-0005-0000-0000-000057260000}"/>
    <cellStyle name="20% - Accent3 2 8 3 2" xfId="39973" xr:uid="{00000000-0005-0000-0000-000058260000}"/>
    <cellStyle name="20% - Accent3 2 8 4" xfId="21730" xr:uid="{00000000-0005-0000-0000-000059260000}"/>
    <cellStyle name="20% - Accent3 2 8 4 2" xfId="47719" xr:uid="{00000000-0005-0000-0000-00005A260000}"/>
    <cellStyle name="20% - Accent3 2 8 5" xfId="26884" xr:uid="{00000000-0005-0000-0000-00005B260000}"/>
    <cellStyle name="20% - Accent3 2 9" xfId="3111" xr:uid="{00000000-0005-0000-0000-00005C260000}"/>
    <cellStyle name="20% - Accent3 2 9 2" xfId="8410" xr:uid="{00000000-0005-0000-0000-00005D260000}"/>
    <cellStyle name="20% - Accent3 2 9 2 2" xfId="34406" xr:uid="{00000000-0005-0000-0000-00005E260000}"/>
    <cellStyle name="20% - Accent3 2 9 3" xfId="16200" xr:uid="{00000000-0005-0000-0000-00005F260000}"/>
    <cellStyle name="20% - Accent3 2 9 3 2" xfId="42194" xr:uid="{00000000-0005-0000-0000-000060260000}"/>
    <cellStyle name="20% - Accent3 2 9 4" xfId="23951" xr:uid="{00000000-0005-0000-0000-000061260000}"/>
    <cellStyle name="20% - Accent3 2 9 4 2" xfId="49940" xr:uid="{00000000-0005-0000-0000-000062260000}"/>
    <cellStyle name="20% - Accent3 2 9 5" xfId="29105" xr:uid="{00000000-0005-0000-0000-000063260000}"/>
    <cellStyle name="20% - Accent3 20" xfId="1128" xr:uid="{00000000-0005-0000-0000-000064260000}"/>
    <cellStyle name="20% - Accent3 20 10" xfId="14220" xr:uid="{00000000-0005-0000-0000-000065260000}"/>
    <cellStyle name="20% - Accent3 20 10 2" xfId="40214" xr:uid="{00000000-0005-0000-0000-000066260000}"/>
    <cellStyle name="20% - Accent3 20 11" xfId="21971" xr:uid="{00000000-0005-0000-0000-000067260000}"/>
    <cellStyle name="20% - Accent3 20 11 2" xfId="47960" xr:uid="{00000000-0005-0000-0000-000068260000}"/>
    <cellStyle name="20% - Accent3 20 12" xfId="27125" xr:uid="{00000000-0005-0000-0000-000069260000}"/>
    <cellStyle name="20% - Accent3 20 2" xfId="1406" xr:uid="{00000000-0005-0000-0000-00006A260000}"/>
    <cellStyle name="20% - Accent3 20 2 10" xfId="22248" xr:uid="{00000000-0005-0000-0000-00006B260000}"/>
    <cellStyle name="20% - Accent3 20 2 10 2" xfId="48237" xr:uid="{00000000-0005-0000-0000-00006C260000}"/>
    <cellStyle name="20% - Accent3 20 2 11" xfId="27402" xr:uid="{00000000-0005-0000-0000-00006D260000}"/>
    <cellStyle name="20% - Accent3 20 2 2" xfId="1964" xr:uid="{00000000-0005-0000-0000-00006E260000}"/>
    <cellStyle name="20% - Accent3 20 2 2 2" xfId="4650" xr:uid="{00000000-0005-0000-0000-00006F260000}"/>
    <cellStyle name="20% - Accent3 20 2 2 2 2" xfId="9947" xr:uid="{00000000-0005-0000-0000-000070260000}"/>
    <cellStyle name="20% - Accent3 20 2 2 2 2 2" xfId="35948" xr:uid="{00000000-0005-0000-0000-000071260000}"/>
    <cellStyle name="20% - Accent3 20 2 2 2 3" xfId="17742" xr:uid="{00000000-0005-0000-0000-000072260000}"/>
    <cellStyle name="20% - Accent3 20 2 2 2 3 2" xfId="43736" xr:uid="{00000000-0005-0000-0000-000073260000}"/>
    <cellStyle name="20% - Accent3 20 2 2 2 4" xfId="25493" xr:uid="{00000000-0005-0000-0000-000074260000}"/>
    <cellStyle name="20% - Accent3 20 2 2 2 4 2" xfId="51482" xr:uid="{00000000-0005-0000-0000-000075260000}"/>
    <cellStyle name="20% - Accent3 20 2 2 2 5" xfId="30647" xr:uid="{00000000-0005-0000-0000-000076260000}"/>
    <cellStyle name="20% - Accent3 20 2 2 3" xfId="12589" xr:uid="{00000000-0005-0000-0000-000077260000}"/>
    <cellStyle name="20% - Accent3 20 2 2 3 2" xfId="20384" xr:uid="{00000000-0005-0000-0000-000078260000}"/>
    <cellStyle name="20% - Accent3 20 2 2 3 2 2" xfId="46378" xr:uid="{00000000-0005-0000-0000-000079260000}"/>
    <cellStyle name="20% - Accent3 20 2 2 3 3" xfId="38590" xr:uid="{00000000-0005-0000-0000-00007A260000}"/>
    <cellStyle name="20% - Accent3 20 2 2 4" xfId="7267" xr:uid="{00000000-0005-0000-0000-00007B260000}"/>
    <cellStyle name="20% - Accent3 20 2 2 4 2" xfId="33259" xr:uid="{00000000-0005-0000-0000-00007C260000}"/>
    <cellStyle name="20% - Accent3 20 2 2 5" xfId="15053" xr:uid="{00000000-0005-0000-0000-00007D260000}"/>
    <cellStyle name="20% - Accent3 20 2 2 5 2" xfId="41047" xr:uid="{00000000-0005-0000-0000-00007E260000}"/>
    <cellStyle name="20% - Accent3 20 2 2 6" xfId="22804" xr:uid="{00000000-0005-0000-0000-00007F260000}"/>
    <cellStyle name="20% - Accent3 20 2 2 6 2" xfId="48793" xr:uid="{00000000-0005-0000-0000-000080260000}"/>
    <cellStyle name="20% - Accent3 20 2 2 7" xfId="27958" xr:uid="{00000000-0005-0000-0000-000081260000}"/>
    <cellStyle name="20% - Accent3 20 2 3" xfId="2520" xr:uid="{00000000-0005-0000-0000-000082260000}"/>
    <cellStyle name="20% - Accent3 20 2 3 2" xfId="5206" xr:uid="{00000000-0005-0000-0000-000083260000}"/>
    <cellStyle name="20% - Accent3 20 2 3 2 2" xfId="10503" xr:uid="{00000000-0005-0000-0000-000084260000}"/>
    <cellStyle name="20% - Accent3 20 2 3 2 2 2" xfId="36504" xr:uid="{00000000-0005-0000-0000-000085260000}"/>
    <cellStyle name="20% - Accent3 20 2 3 2 3" xfId="18298" xr:uid="{00000000-0005-0000-0000-000086260000}"/>
    <cellStyle name="20% - Accent3 20 2 3 2 3 2" xfId="44292" xr:uid="{00000000-0005-0000-0000-000087260000}"/>
    <cellStyle name="20% - Accent3 20 2 3 2 4" xfId="26049" xr:uid="{00000000-0005-0000-0000-000088260000}"/>
    <cellStyle name="20% - Accent3 20 2 3 2 4 2" xfId="52038" xr:uid="{00000000-0005-0000-0000-000089260000}"/>
    <cellStyle name="20% - Accent3 20 2 3 2 5" xfId="31203" xr:uid="{00000000-0005-0000-0000-00008A260000}"/>
    <cellStyle name="20% - Accent3 20 2 3 3" xfId="13124" xr:uid="{00000000-0005-0000-0000-00008B260000}"/>
    <cellStyle name="20% - Accent3 20 2 3 3 2" xfId="20919" xr:uid="{00000000-0005-0000-0000-00008C260000}"/>
    <cellStyle name="20% - Accent3 20 2 3 3 2 2" xfId="46913" xr:uid="{00000000-0005-0000-0000-00008D260000}"/>
    <cellStyle name="20% - Accent3 20 2 3 3 3" xfId="39125" xr:uid="{00000000-0005-0000-0000-00008E260000}"/>
    <cellStyle name="20% - Accent3 20 2 3 4" xfId="7819" xr:uid="{00000000-0005-0000-0000-00008F260000}"/>
    <cellStyle name="20% - Accent3 20 2 3 4 2" xfId="33815" xr:uid="{00000000-0005-0000-0000-000090260000}"/>
    <cellStyle name="20% - Accent3 20 2 3 5" xfId="15609" xr:uid="{00000000-0005-0000-0000-000091260000}"/>
    <cellStyle name="20% - Accent3 20 2 3 5 2" xfId="41603" xr:uid="{00000000-0005-0000-0000-000092260000}"/>
    <cellStyle name="20% - Accent3 20 2 3 6" xfId="23360" xr:uid="{00000000-0005-0000-0000-000093260000}"/>
    <cellStyle name="20% - Accent3 20 2 3 6 2" xfId="49349" xr:uid="{00000000-0005-0000-0000-000094260000}"/>
    <cellStyle name="20% - Accent3 20 2 3 7" xfId="28514" xr:uid="{00000000-0005-0000-0000-000095260000}"/>
    <cellStyle name="20% - Accent3 20 2 4" xfId="3076" xr:uid="{00000000-0005-0000-0000-000096260000}"/>
    <cellStyle name="20% - Accent3 20 2 4 2" xfId="5762" xr:uid="{00000000-0005-0000-0000-000097260000}"/>
    <cellStyle name="20% - Accent3 20 2 4 2 2" xfId="11059" xr:uid="{00000000-0005-0000-0000-000098260000}"/>
    <cellStyle name="20% - Accent3 20 2 4 2 2 2" xfId="37060" xr:uid="{00000000-0005-0000-0000-000099260000}"/>
    <cellStyle name="20% - Accent3 20 2 4 2 3" xfId="18854" xr:uid="{00000000-0005-0000-0000-00009A260000}"/>
    <cellStyle name="20% - Accent3 20 2 4 2 3 2" xfId="44848" xr:uid="{00000000-0005-0000-0000-00009B260000}"/>
    <cellStyle name="20% - Accent3 20 2 4 2 4" xfId="26605" xr:uid="{00000000-0005-0000-0000-00009C260000}"/>
    <cellStyle name="20% - Accent3 20 2 4 2 4 2" xfId="52594" xr:uid="{00000000-0005-0000-0000-00009D260000}"/>
    <cellStyle name="20% - Accent3 20 2 4 2 5" xfId="31759" xr:uid="{00000000-0005-0000-0000-00009E260000}"/>
    <cellStyle name="20% - Accent3 20 2 4 3" xfId="13663" xr:uid="{00000000-0005-0000-0000-00009F260000}"/>
    <cellStyle name="20% - Accent3 20 2 4 3 2" xfId="21458" xr:uid="{00000000-0005-0000-0000-0000A0260000}"/>
    <cellStyle name="20% - Accent3 20 2 4 3 2 2" xfId="47452" xr:uid="{00000000-0005-0000-0000-0000A1260000}"/>
    <cellStyle name="20% - Accent3 20 2 4 3 3" xfId="39664" xr:uid="{00000000-0005-0000-0000-0000A2260000}"/>
    <cellStyle name="20% - Accent3 20 2 4 4" xfId="8375" xr:uid="{00000000-0005-0000-0000-0000A3260000}"/>
    <cellStyle name="20% - Accent3 20 2 4 4 2" xfId="34371" xr:uid="{00000000-0005-0000-0000-0000A4260000}"/>
    <cellStyle name="20% - Accent3 20 2 4 5" xfId="16165" xr:uid="{00000000-0005-0000-0000-0000A5260000}"/>
    <cellStyle name="20% - Accent3 20 2 4 5 2" xfId="42159" xr:uid="{00000000-0005-0000-0000-0000A6260000}"/>
    <cellStyle name="20% - Accent3 20 2 4 6" xfId="23916" xr:uid="{00000000-0005-0000-0000-0000A7260000}"/>
    <cellStyle name="20% - Accent3 20 2 4 6 2" xfId="49905" xr:uid="{00000000-0005-0000-0000-0000A8260000}"/>
    <cellStyle name="20% - Accent3 20 2 4 7" xfId="29070" xr:uid="{00000000-0005-0000-0000-0000A9260000}"/>
    <cellStyle name="20% - Accent3 20 2 5" xfId="4094" xr:uid="{00000000-0005-0000-0000-0000AA260000}"/>
    <cellStyle name="20% - Accent3 20 2 5 2" xfId="9392" xr:uid="{00000000-0005-0000-0000-0000AB260000}"/>
    <cellStyle name="20% - Accent3 20 2 5 2 2" xfId="35392" xr:uid="{00000000-0005-0000-0000-0000AC260000}"/>
    <cellStyle name="20% - Accent3 20 2 5 3" xfId="17186" xr:uid="{00000000-0005-0000-0000-0000AD260000}"/>
    <cellStyle name="20% - Accent3 20 2 5 3 2" xfId="43180" xr:uid="{00000000-0005-0000-0000-0000AE260000}"/>
    <cellStyle name="20% - Accent3 20 2 5 4" xfId="24937" xr:uid="{00000000-0005-0000-0000-0000AF260000}"/>
    <cellStyle name="20% - Accent3 20 2 5 4 2" xfId="50926" xr:uid="{00000000-0005-0000-0000-0000B0260000}"/>
    <cellStyle name="20% - Accent3 20 2 5 5" xfId="30091" xr:uid="{00000000-0005-0000-0000-0000B1260000}"/>
    <cellStyle name="20% - Accent3 20 2 6" xfId="11564" xr:uid="{00000000-0005-0000-0000-0000B2260000}"/>
    <cellStyle name="20% - Accent3 20 2 6 2" xfId="19359" xr:uid="{00000000-0005-0000-0000-0000B3260000}"/>
    <cellStyle name="20% - Accent3 20 2 6 2 2" xfId="45353" xr:uid="{00000000-0005-0000-0000-0000B4260000}"/>
    <cellStyle name="20% - Accent3 20 2 6 3" xfId="37565" xr:uid="{00000000-0005-0000-0000-0000B5260000}"/>
    <cellStyle name="20% - Accent3 20 2 7" xfId="12070" xr:uid="{00000000-0005-0000-0000-0000B6260000}"/>
    <cellStyle name="20% - Accent3 20 2 7 2" xfId="19865" xr:uid="{00000000-0005-0000-0000-0000B7260000}"/>
    <cellStyle name="20% - Accent3 20 2 7 2 2" xfId="45859" xr:uid="{00000000-0005-0000-0000-0000B8260000}"/>
    <cellStyle name="20% - Accent3 20 2 7 3" xfId="38071" xr:uid="{00000000-0005-0000-0000-0000B9260000}"/>
    <cellStyle name="20% - Accent3 20 2 8" xfId="6716" xr:uid="{00000000-0005-0000-0000-0000BA260000}"/>
    <cellStyle name="20% - Accent3 20 2 8 2" xfId="32703" xr:uid="{00000000-0005-0000-0000-0000BB260000}"/>
    <cellStyle name="20% - Accent3 20 2 9" xfId="14497" xr:uid="{00000000-0005-0000-0000-0000BC260000}"/>
    <cellStyle name="20% - Accent3 20 2 9 2" xfId="40491" xr:uid="{00000000-0005-0000-0000-0000BD260000}"/>
    <cellStyle name="20% - Accent3 20 3" xfId="1687" xr:uid="{00000000-0005-0000-0000-0000BE260000}"/>
    <cellStyle name="20% - Accent3 20 3 2" xfId="4373" xr:uid="{00000000-0005-0000-0000-0000BF260000}"/>
    <cellStyle name="20% - Accent3 20 3 2 2" xfId="9670" xr:uid="{00000000-0005-0000-0000-0000C0260000}"/>
    <cellStyle name="20% - Accent3 20 3 2 2 2" xfId="35671" xr:uid="{00000000-0005-0000-0000-0000C1260000}"/>
    <cellStyle name="20% - Accent3 20 3 2 3" xfId="17465" xr:uid="{00000000-0005-0000-0000-0000C2260000}"/>
    <cellStyle name="20% - Accent3 20 3 2 3 2" xfId="43459" xr:uid="{00000000-0005-0000-0000-0000C3260000}"/>
    <cellStyle name="20% - Accent3 20 3 2 4" xfId="25216" xr:uid="{00000000-0005-0000-0000-0000C4260000}"/>
    <cellStyle name="20% - Accent3 20 3 2 4 2" xfId="51205" xr:uid="{00000000-0005-0000-0000-0000C5260000}"/>
    <cellStyle name="20% - Accent3 20 3 2 5" xfId="30370" xr:uid="{00000000-0005-0000-0000-0000C6260000}"/>
    <cellStyle name="20% - Accent3 20 3 3" xfId="12330" xr:uid="{00000000-0005-0000-0000-0000C7260000}"/>
    <cellStyle name="20% - Accent3 20 3 3 2" xfId="20125" xr:uid="{00000000-0005-0000-0000-0000C8260000}"/>
    <cellStyle name="20% - Accent3 20 3 3 2 2" xfId="46119" xr:uid="{00000000-0005-0000-0000-0000C9260000}"/>
    <cellStyle name="20% - Accent3 20 3 3 3" xfId="38331" xr:uid="{00000000-0005-0000-0000-0000CA260000}"/>
    <cellStyle name="20% - Accent3 20 3 4" xfId="6992" xr:uid="{00000000-0005-0000-0000-0000CB260000}"/>
    <cellStyle name="20% - Accent3 20 3 4 2" xfId="32982" xr:uid="{00000000-0005-0000-0000-0000CC260000}"/>
    <cellStyle name="20% - Accent3 20 3 5" xfId="14776" xr:uid="{00000000-0005-0000-0000-0000CD260000}"/>
    <cellStyle name="20% - Accent3 20 3 5 2" xfId="40770" xr:uid="{00000000-0005-0000-0000-0000CE260000}"/>
    <cellStyle name="20% - Accent3 20 3 6" xfId="22527" xr:uid="{00000000-0005-0000-0000-0000CF260000}"/>
    <cellStyle name="20% - Accent3 20 3 6 2" xfId="48516" xr:uid="{00000000-0005-0000-0000-0000D0260000}"/>
    <cellStyle name="20% - Accent3 20 3 7" xfId="27681" xr:uid="{00000000-0005-0000-0000-0000D1260000}"/>
    <cellStyle name="20% - Accent3 20 4" xfId="2243" xr:uid="{00000000-0005-0000-0000-0000D2260000}"/>
    <cellStyle name="20% - Accent3 20 4 2" xfId="4929" xr:uid="{00000000-0005-0000-0000-0000D3260000}"/>
    <cellStyle name="20% - Accent3 20 4 2 2" xfId="10226" xr:uid="{00000000-0005-0000-0000-0000D4260000}"/>
    <cellStyle name="20% - Accent3 20 4 2 2 2" xfId="36227" xr:uid="{00000000-0005-0000-0000-0000D5260000}"/>
    <cellStyle name="20% - Accent3 20 4 2 3" xfId="18021" xr:uid="{00000000-0005-0000-0000-0000D6260000}"/>
    <cellStyle name="20% - Accent3 20 4 2 3 2" xfId="44015" xr:uid="{00000000-0005-0000-0000-0000D7260000}"/>
    <cellStyle name="20% - Accent3 20 4 2 4" xfId="25772" xr:uid="{00000000-0005-0000-0000-0000D8260000}"/>
    <cellStyle name="20% - Accent3 20 4 2 4 2" xfId="51761" xr:uid="{00000000-0005-0000-0000-0000D9260000}"/>
    <cellStyle name="20% - Accent3 20 4 2 5" xfId="30926" xr:uid="{00000000-0005-0000-0000-0000DA260000}"/>
    <cellStyle name="20% - Accent3 20 4 3" xfId="12849" xr:uid="{00000000-0005-0000-0000-0000DB260000}"/>
    <cellStyle name="20% - Accent3 20 4 3 2" xfId="20644" xr:uid="{00000000-0005-0000-0000-0000DC260000}"/>
    <cellStyle name="20% - Accent3 20 4 3 2 2" xfId="46638" xr:uid="{00000000-0005-0000-0000-0000DD260000}"/>
    <cellStyle name="20% - Accent3 20 4 3 3" xfId="38850" xr:uid="{00000000-0005-0000-0000-0000DE260000}"/>
    <cellStyle name="20% - Accent3 20 4 4" xfId="7544" xr:uid="{00000000-0005-0000-0000-0000DF260000}"/>
    <cellStyle name="20% - Accent3 20 4 4 2" xfId="33538" xr:uid="{00000000-0005-0000-0000-0000E0260000}"/>
    <cellStyle name="20% - Accent3 20 4 5" xfId="15332" xr:uid="{00000000-0005-0000-0000-0000E1260000}"/>
    <cellStyle name="20% - Accent3 20 4 5 2" xfId="41326" xr:uid="{00000000-0005-0000-0000-0000E2260000}"/>
    <cellStyle name="20% - Accent3 20 4 6" xfId="23083" xr:uid="{00000000-0005-0000-0000-0000E3260000}"/>
    <cellStyle name="20% - Accent3 20 4 6 2" xfId="49072" xr:uid="{00000000-0005-0000-0000-0000E4260000}"/>
    <cellStyle name="20% - Accent3 20 4 7" xfId="28237" xr:uid="{00000000-0005-0000-0000-0000E5260000}"/>
    <cellStyle name="20% - Accent3 20 5" xfId="2799" xr:uid="{00000000-0005-0000-0000-0000E6260000}"/>
    <cellStyle name="20% - Accent3 20 5 2" xfId="5485" xr:uid="{00000000-0005-0000-0000-0000E7260000}"/>
    <cellStyle name="20% - Accent3 20 5 2 2" xfId="10782" xr:uid="{00000000-0005-0000-0000-0000E8260000}"/>
    <cellStyle name="20% - Accent3 20 5 2 2 2" xfId="36783" xr:uid="{00000000-0005-0000-0000-0000E9260000}"/>
    <cellStyle name="20% - Accent3 20 5 2 3" xfId="18577" xr:uid="{00000000-0005-0000-0000-0000EA260000}"/>
    <cellStyle name="20% - Accent3 20 5 2 3 2" xfId="44571" xr:uid="{00000000-0005-0000-0000-0000EB260000}"/>
    <cellStyle name="20% - Accent3 20 5 2 4" xfId="26328" xr:uid="{00000000-0005-0000-0000-0000EC260000}"/>
    <cellStyle name="20% - Accent3 20 5 2 4 2" xfId="52317" xr:uid="{00000000-0005-0000-0000-0000ED260000}"/>
    <cellStyle name="20% - Accent3 20 5 2 5" xfId="31482" xr:uid="{00000000-0005-0000-0000-0000EE260000}"/>
    <cellStyle name="20% - Accent3 20 5 3" xfId="13386" xr:uid="{00000000-0005-0000-0000-0000EF260000}"/>
    <cellStyle name="20% - Accent3 20 5 3 2" xfId="21181" xr:uid="{00000000-0005-0000-0000-0000F0260000}"/>
    <cellStyle name="20% - Accent3 20 5 3 2 2" xfId="47175" xr:uid="{00000000-0005-0000-0000-0000F1260000}"/>
    <cellStyle name="20% - Accent3 20 5 3 3" xfId="39387" xr:uid="{00000000-0005-0000-0000-0000F2260000}"/>
    <cellStyle name="20% - Accent3 20 5 4" xfId="8098" xr:uid="{00000000-0005-0000-0000-0000F3260000}"/>
    <cellStyle name="20% - Accent3 20 5 4 2" xfId="34094" xr:uid="{00000000-0005-0000-0000-0000F4260000}"/>
    <cellStyle name="20% - Accent3 20 5 5" xfId="15888" xr:uid="{00000000-0005-0000-0000-0000F5260000}"/>
    <cellStyle name="20% - Accent3 20 5 5 2" xfId="41882" xr:uid="{00000000-0005-0000-0000-0000F6260000}"/>
    <cellStyle name="20% - Accent3 20 5 6" xfId="23639" xr:uid="{00000000-0005-0000-0000-0000F7260000}"/>
    <cellStyle name="20% - Accent3 20 5 6 2" xfId="49628" xr:uid="{00000000-0005-0000-0000-0000F8260000}"/>
    <cellStyle name="20% - Accent3 20 5 7" xfId="28793" xr:uid="{00000000-0005-0000-0000-0000F9260000}"/>
    <cellStyle name="20% - Accent3 20 6" xfId="3817" xr:uid="{00000000-0005-0000-0000-0000FA260000}"/>
    <cellStyle name="20% - Accent3 20 6 2" xfId="9115" xr:uid="{00000000-0005-0000-0000-0000FB260000}"/>
    <cellStyle name="20% - Accent3 20 6 2 2" xfId="35115" xr:uid="{00000000-0005-0000-0000-0000FC260000}"/>
    <cellStyle name="20% - Accent3 20 6 3" xfId="16909" xr:uid="{00000000-0005-0000-0000-0000FD260000}"/>
    <cellStyle name="20% - Accent3 20 6 3 2" xfId="42903" xr:uid="{00000000-0005-0000-0000-0000FE260000}"/>
    <cellStyle name="20% - Accent3 20 6 4" xfId="24660" xr:uid="{00000000-0005-0000-0000-0000FF260000}"/>
    <cellStyle name="20% - Accent3 20 6 4 2" xfId="50649" xr:uid="{00000000-0005-0000-0000-000000270000}"/>
    <cellStyle name="20% - Accent3 20 6 5" xfId="29814" xr:uid="{00000000-0005-0000-0000-000001270000}"/>
    <cellStyle name="20% - Accent3 20 7" xfId="11309" xr:uid="{00000000-0005-0000-0000-000002270000}"/>
    <cellStyle name="20% - Accent3 20 7 2" xfId="19104" xr:uid="{00000000-0005-0000-0000-000003270000}"/>
    <cellStyle name="20% - Accent3 20 7 2 2" xfId="45098" xr:uid="{00000000-0005-0000-0000-000004270000}"/>
    <cellStyle name="20% - Accent3 20 7 3" xfId="37310" xr:uid="{00000000-0005-0000-0000-000005270000}"/>
    <cellStyle name="20% - Accent3 20 8" xfId="11809" xr:uid="{00000000-0005-0000-0000-000006270000}"/>
    <cellStyle name="20% - Accent3 20 8 2" xfId="19604" xr:uid="{00000000-0005-0000-0000-000007270000}"/>
    <cellStyle name="20% - Accent3 20 8 2 2" xfId="45598" xr:uid="{00000000-0005-0000-0000-000008270000}"/>
    <cellStyle name="20% - Accent3 20 8 3" xfId="37810" xr:uid="{00000000-0005-0000-0000-000009270000}"/>
    <cellStyle name="20% - Accent3 20 9" xfId="6439" xr:uid="{00000000-0005-0000-0000-00000A270000}"/>
    <cellStyle name="20% - Accent3 20 9 2" xfId="32426" xr:uid="{00000000-0005-0000-0000-00000B270000}"/>
    <cellStyle name="20% - Accent3 21" xfId="1123" xr:uid="{00000000-0005-0000-0000-00000C270000}"/>
    <cellStyle name="20% - Accent3 21 10" xfId="14215" xr:uid="{00000000-0005-0000-0000-00000D270000}"/>
    <cellStyle name="20% - Accent3 21 10 2" xfId="40209" xr:uid="{00000000-0005-0000-0000-00000E270000}"/>
    <cellStyle name="20% - Accent3 21 11" xfId="21966" xr:uid="{00000000-0005-0000-0000-00000F270000}"/>
    <cellStyle name="20% - Accent3 21 11 2" xfId="47955" xr:uid="{00000000-0005-0000-0000-000010270000}"/>
    <cellStyle name="20% - Accent3 21 12" xfId="27120" xr:uid="{00000000-0005-0000-0000-000011270000}"/>
    <cellStyle name="20% - Accent3 21 2" xfId="1401" xr:uid="{00000000-0005-0000-0000-000012270000}"/>
    <cellStyle name="20% - Accent3 21 2 10" xfId="22243" xr:uid="{00000000-0005-0000-0000-000013270000}"/>
    <cellStyle name="20% - Accent3 21 2 10 2" xfId="48232" xr:uid="{00000000-0005-0000-0000-000014270000}"/>
    <cellStyle name="20% - Accent3 21 2 11" xfId="27397" xr:uid="{00000000-0005-0000-0000-000015270000}"/>
    <cellStyle name="20% - Accent3 21 2 2" xfId="1959" xr:uid="{00000000-0005-0000-0000-000016270000}"/>
    <cellStyle name="20% - Accent3 21 2 2 2" xfId="4645" xr:uid="{00000000-0005-0000-0000-000017270000}"/>
    <cellStyle name="20% - Accent3 21 2 2 2 2" xfId="9942" xr:uid="{00000000-0005-0000-0000-000018270000}"/>
    <cellStyle name="20% - Accent3 21 2 2 2 2 2" xfId="35943" xr:uid="{00000000-0005-0000-0000-000019270000}"/>
    <cellStyle name="20% - Accent3 21 2 2 2 3" xfId="17737" xr:uid="{00000000-0005-0000-0000-00001A270000}"/>
    <cellStyle name="20% - Accent3 21 2 2 2 3 2" xfId="43731" xr:uid="{00000000-0005-0000-0000-00001B270000}"/>
    <cellStyle name="20% - Accent3 21 2 2 2 4" xfId="25488" xr:uid="{00000000-0005-0000-0000-00001C270000}"/>
    <cellStyle name="20% - Accent3 21 2 2 2 4 2" xfId="51477" xr:uid="{00000000-0005-0000-0000-00001D270000}"/>
    <cellStyle name="20% - Accent3 21 2 2 2 5" xfId="30642" xr:uid="{00000000-0005-0000-0000-00001E270000}"/>
    <cellStyle name="20% - Accent3 21 2 2 3" xfId="12584" xr:uid="{00000000-0005-0000-0000-00001F270000}"/>
    <cellStyle name="20% - Accent3 21 2 2 3 2" xfId="20379" xr:uid="{00000000-0005-0000-0000-000020270000}"/>
    <cellStyle name="20% - Accent3 21 2 2 3 2 2" xfId="46373" xr:uid="{00000000-0005-0000-0000-000021270000}"/>
    <cellStyle name="20% - Accent3 21 2 2 3 3" xfId="38585" xr:uid="{00000000-0005-0000-0000-000022270000}"/>
    <cellStyle name="20% - Accent3 21 2 2 4" xfId="7262" xr:uid="{00000000-0005-0000-0000-000023270000}"/>
    <cellStyle name="20% - Accent3 21 2 2 4 2" xfId="33254" xr:uid="{00000000-0005-0000-0000-000024270000}"/>
    <cellStyle name="20% - Accent3 21 2 2 5" xfId="15048" xr:uid="{00000000-0005-0000-0000-000025270000}"/>
    <cellStyle name="20% - Accent3 21 2 2 5 2" xfId="41042" xr:uid="{00000000-0005-0000-0000-000026270000}"/>
    <cellStyle name="20% - Accent3 21 2 2 6" xfId="22799" xr:uid="{00000000-0005-0000-0000-000027270000}"/>
    <cellStyle name="20% - Accent3 21 2 2 6 2" xfId="48788" xr:uid="{00000000-0005-0000-0000-000028270000}"/>
    <cellStyle name="20% - Accent3 21 2 2 7" xfId="27953" xr:uid="{00000000-0005-0000-0000-000029270000}"/>
    <cellStyle name="20% - Accent3 21 2 3" xfId="2515" xr:uid="{00000000-0005-0000-0000-00002A270000}"/>
    <cellStyle name="20% - Accent3 21 2 3 2" xfId="5201" xr:uid="{00000000-0005-0000-0000-00002B270000}"/>
    <cellStyle name="20% - Accent3 21 2 3 2 2" xfId="10498" xr:uid="{00000000-0005-0000-0000-00002C270000}"/>
    <cellStyle name="20% - Accent3 21 2 3 2 2 2" xfId="36499" xr:uid="{00000000-0005-0000-0000-00002D270000}"/>
    <cellStyle name="20% - Accent3 21 2 3 2 3" xfId="18293" xr:uid="{00000000-0005-0000-0000-00002E270000}"/>
    <cellStyle name="20% - Accent3 21 2 3 2 3 2" xfId="44287" xr:uid="{00000000-0005-0000-0000-00002F270000}"/>
    <cellStyle name="20% - Accent3 21 2 3 2 4" xfId="26044" xr:uid="{00000000-0005-0000-0000-000030270000}"/>
    <cellStyle name="20% - Accent3 21 2 3 2 4 2" xfId="52033" xr:uid="{00000000-0005-0000-0000-000031270000}"/>
    <cellStyle name="20% - Accent3 21 2 3 2 5" xfId="31198" xr:uid="{00000000-0005-0000-0000-000032270000}"/>
    <cellStyle name="20% - Accent3 21 2 3 3" xfId="13119" xr:uid="{00000000-0005-0000-0000-000033270000}"/>
    <cellStyle name="20% - Accent3 21 2 3 3 2" xfId="20914" xr:uid="{00000000-0005-0000-0000-000034270000}"/>
    <cellStyle name="20% - Accent3 21 2 3 3 2 2" xfId="46908" xr:uid="{00000000-0005-0000-0000-000035270000}"/>
    <cellStyle name="20% - Accent3 21 2 3 3 3" xfId="39120" xr:uid="{00000000-0005-0000-0000-000036270000}"/>
    <cellStyle name="20% - Accent3 21 2 3 4" xfId="7814" xr:uid="{00000000-0005-0000-0000-000037270000}"/>
    <cellStyle name="20% - Accent3 21 2 3 4 2" xfId="33810" xr:uid="{00000000-0005-0000-0000-000038270000}"/>
    <cellStyle name="20% - Accent3 21 2 3 5" xfId="15604" xr:uid="{00000000-0005-0000-0000-000039270000}"/>
    <cellStyle name="20% - Accent3 21 2 3 5 2" xfId="41598" xr:uid="{00000000-0005-0000-0000-00003A270000}"/>
    <cellStyle name="20% - Accent3 21 2 3 6" xfId="23355" xr:uid="{00000000-0005-0000-0000-00003B270000}"/>
    <cellStyle name="20% - Accent3 21 2 3 6 2" xfId="49344" xr:uid="{00000000-0005-0000-0000-00003C270000}"/>
    <cellStyle name="20% - Accent3 21 2 3 7" xfId="28509" xr:uid="{00000000-0005-0000-0000-00003D270000}"/>
    <cellStyle name="20% - Accent3 21 2 4" xfId="3071" xr:uid="{00000000-0005-0000-0000-00003E270000}"/>
    <cellStyle name="20% - Accent3 21 2 4 2" xfId="5757" xr:uid="{00000000-0005-0000-0000-00003F270000}"/>
    <cellStyle name="20% - Accent3 21 2 4 2 2" xfId="11054" xr:uid="{00000000-0005-0000-0000-000040270000}"/>
    <cellStyle name="20% - Accent3 21 2 4 2 2 2" xfId="37055" xr:uid="{00000000-0005-0000-0000-000041270000}"/>
    <cellStyle name="20% - Accent3 21 2 4 2 3" xfId="18849" xr:uid="{00000000-0005-0000-0000-000042270000}"/>
    <cellStyle name="20% - Accent3 21 2 4 2 3 2" xfId="44843" xr:uid="{00000000-0005-0000-0000-000043270000}"/>
    <cellStyle name="20% - Accent3 21 2 4 2 4" xfId="26600" xr:uid="{00000000-0005-0000-0000-000044270000}"/>
    <cellStyle name="20% - Accent3 21 2 4 2 4 2" xfId="52589" xr:uid="{00000000-0005-0000-0000-000045270000}"/>
    <cellStyle name="20% - Accent3 21 2 4 2 5" xfId="31754" xr:uid="{00000000-0005-0000-0000-000046270000}"/>
    <cellStyle name="20% - Accent3 21 2 4 3" xfId="13658" xr:uid="{00000000-0005-0000-0000-000047270000}"/>
    <cellStyle name="20% - Accent3 21 2 4 3 2" xfId="21453" xr:uid="{00000000-0005-0000-0000-000048270000}"/>
    <cellStyle name="20% - Accent3 21 2 4 3 2 2" xfId="47447" xr:uid="{00000000-0005-0000-0000-000049270000}"/>
    <cellStyle name="20% - Accent3 21 2 4 3 3" xfId="39659" xr:uid="{00000000-0005-0000-0000-00004A270000}"/>
    <cellStyle name="20% - Accent3 21 2 4 4" xfId="8370" xr:uid="{00000000-0005-0000-0000-00004B270000}"/>
    <cellStyle name="20% - Accent3 21 2 4 4 2" xfId="34366" xr:uid="{00000000-0005-0000-0000-00004C270000}"/>
    <cellStyle name="20% - Accent3 21 2 4 5" xfId="16160" xr:uid="{00000000-0005-0000-0000-00004D270000}"/>
    <cellStyle name="20% - Accent3 21 2 4 5 2" xfId="42154" xr:uid="{00000000-0005-0000-0000-00004E270000}"/>
    <cellStyle name="20% - Accent3 21 2 4 6" xfId="23911" xr:uid="{00000000-0005-0000-0000-00004F270000}"/>
    <cellStyle name="20% - Accent3 21 2 4 6 2" xfId="49900" xr:uid="{00000000-0005-0000-0000-000050270000}"/>
    <cellStyle name="20% - Accent3 21 2 4 7" xfId="29065" xr:uid="{00000000-0005-0000-0000-000051270000}"/>
    <cellStyle name="20% - Accent3 21 2 5" xfId="4089" xr:uid="{00000000-0005-0000-0000-000052270000}"/>
    <cellStyle name="20% - Accent3 21 2 5 2" xfId="9387" xr:uid="{00000000-0005-0000-0000-000053270000}"/>
    <cellStyle name="20% - Accent3 21 2 5 2 2" xfId="35387" xr:uid="{00000000-0005-0000-0000-000054270000}"/>
    <cellStyle name="20% - Accent3 21 2 5 3" xfId="17181" xr:uid="{00000000-0005-0000-0000-000055270000}"/>
    <cellStyle name="20% - Accent3 21 2 5 3 2" xfId="43175" xr:uid="{00000000-0005-0000-0000-000056270000}"/>
    <cellStyle name="20% - Accent3 21 2 5 4" xfId="24932" xr:uid="{00000000-0005-0000-0000-000057270000}"/>
    <cellStyle name="20% - Accent3 21 2 5 4 2" xfId="50921" xr:uid="{00000000-0005-0000-0000-000058270000}"/>
    <cellStyle name="20% - Accent3 21 2 5 5" xfId="30086" xr:uid="{00000000-0005-0000-0000-000059270000}"/>
    <cellStyle name="20% - Accent3 21 2 6" xfId="11559" xr:uid="{00000000-0005-0000-0000-00005A270000}"/>
    <cellStyle name="20% - Accent3 21 2 6 2" xfId="19354" xr:uid="{00000000-0005-0000-0000-00005B270000}"/>
    <cellStyle name="20% - Accent3 21 2 6 2 2" xfId="45348" xr:uid="{00000000-0005-0000-0000-00005C270000}"/>
    <cellStyle name="20% - Accent3 21 2 6 3" xfId="37560" xr:uid="{00000000-0005-0000-0000-00005D270000}"/>
    <cellStyle name="20% - Accent3 21 2 7" xfId="12065" xr:uid="{00000000-0005-0000-0000-00005E270000}"/>
    <cellStyle name="20% - Accent3 21 2 7 2" xfId="19860" xr:uid="{00000000-0005-0000-0000-00005F270000}"/>
    <cellStyle name="20% - Accent3 21 2 7 2 2" xfId="45854" xr:uid="{00000000-0005-0000-0000-000060270000}"/>
    <cellStyle name="20% - Accent3 21 2 7 3" xfId="38066" xr:uid="{00000000-0005-0000-0000-000061270000}"/>
    <cellStyle name="20% - Accent3 21 2 8" xfId="6711" xr:uid="{00000000-0005-0000-0000-000062270000}"/>
    <cellStyle name="20% - Accent3 21 2 8 2" xfId="32698" xr:uid="{00000000-0005-0000-0000-000063270000}"/>
    <cellStyle name="20% - Accent3 21 2 9" xfId="14492" xr:uid="{00000000-0005-0000-0000-000064270000}"/>
    <cellStyle name="20% - Accent3 21 2 9 2" xfId="40486" xr:uid="{00000000-0005-0000-0000-000065270000}"/>
    <cellStyle name="20% - Accent3 21 3" xfId="1682" xr:uid="{00000000-0005-0000-0000-000066270000}"/>
    <cellStyle name="20% - Accent3 21 3 2" xfId="4368" xr:uid="{00000000-0005-0000-0000-000067270000}"/>
    <cellStyle name="20% - Accent3 21 3 2 2" xfId="9665" xr:uid="{00000000-0005-0000-0000-000068270000}"/>
    <cellStyle name="20% - Accent3 21 3 2 2 2" xfId="35666" xr:uid="{00000000-0005-0000-0000-000069270000}"/>
    <cellStyle name="20% - Accent3 21 3 2 3" xfId="17460" xr:uid="{00000000-0005-0000-0000-00006A270000}"/>
    <cellStyle name="20% - Accent3 21 3 2 3 2" xfId="43454" xr:uid="{00000000-0005-0000-0000-00006B270000}"/>
    <cellStyle name="20% - Accent3 21 3 2 4" xfId="25211" xr:uid="{00000000-0005-0000-0000-00006C270000}"/>
    <cellStyle name="20% - Accent3 21 3 2 4 2" xfId="51200" xr:uid="{00000000-0005-0000-0000-00006D270000}"/>
    <cellStyle name="20% - Accent3 21 3 2 5" xfId="30365" xr:uid="{00000000-0005-0000-0000-00006E270000}"/>
    <cellStyle name="20% - Accent3 21 3 3" xfId="12325" xr:uid="{00000000-0005-0000-0000-00006F270000}"/>
    <cellStyle name="20% - Accent3 21 3 3 2" xfId="20120" xr:uid="{00000000-0005-0000-0000-000070270000}"/>
    <cellStyle name="20% - Accent3 21 3 3 2 2" xfId="46114" xr:uid="{00000000-0005-0000-0000-000071270000}"/>
    <cellStyle name="20% - Accent3 21 3 3 3" xfId="38326" xr:uid="{00000000-0005-0000-0000-000072270000}"/>
    <cellStyle name="20% - Accent3 21 3 4" xfId="6987" xr:uid="{00000000-0005-0000-0000-000073270000}"/>
    <cellStyle name="20% - Accent3 21 3 4 2" xfId="32977" xr:uid="{00000000-0005-0000-0000-000074270000}"/>
    <cellStyle name="20% - Accent3 21 3 5" xfId="14771" xr:uid="{00000000-0005-0000-0000-000075270000}"/>
    <cellStyle name="20% - Accent3 21 3 5 2" xfId="40765" xr:uid="{00000000-0005-0000-0000-000076270000}"/>
    <cellStyle name="20% - Accent3 21 3 6" xfId="22522" xr:uid="{00000000-0005-0000-0000-000077270000}"/>
    <cellStyle name="20% - Accent3 21 3 6 2" xfId="48511" xr:uid="{00000000-0005-0000-0000-000078270000}"/>
    <cellStyle name="20% - Accent3 21 3 7" xfId="27676" xr:uid="{00000000-0005-0000-0000-000079270000}"/>
    <cellStyle name="20% - Accent3 21 4" xfId="2238" xr:uid="{00000000-0005-0000-0000-00007A270000}"/>
    <cellStyle name="20% - Accent3 21 4 2" xfId="4924" xr:uid="{00000000-0005-0000-0000-00007B270000}"/>
    <cellStyle name="20% - Accent3 21 4 2 2" xfId="10221" xr:uid="{00000000-0005-0000-0000-00007C270000}"/>
    <cellStyle name="20% - Accent3 21 4 2 2 2" xfId="36222" xr:uid="{00000000-0005-0000-0000-00007D270000}"/>
    <cellStyle name="20% - Accent3 21 4 2 3" xfId="18016" xr:uid="{00000000-0005-0000-0000-00007E270000}"/>
    <cellStyle name="20% - Accent3 21 4 2 3 2" xfId="44010" xr:uid="{00000000-0005-0000-0000-00007F270000}"/>
    <cellStyle name="20% - Accent3 21 4 2 4" xfId="25767" xr:uid="{00000000-0005-0000-0000-000080270000}"/>
    <cellStyle name="20% - Accent3 21 4 2 4 2" xfId="51756" xr:uid="{00000000-0005-0000-0000-000081270000}"/>
    <cellStyle name="20% - Accent3 21 4 2 5" xfId="30921" xr:uid="{00000000-0005-0000-0000-000082270000}"/>
    <cellStyle name="20% - Accent3 21 4 3" xfId="12844" xr:uid="{00000000-0005-0000-0000-000083270000}"/>
    <cellStyle name="20% - Accent3 21 4 3 2" xfId="20639" xr:uid="{00000000-0005-0000-0000-000084270000}"/>
    <cellStyle name="20% - Accent3 21 4 3 2 2" xfId="46633" xr:uid="{00000000-0005-0000-0000-000085270000}"/>
    <cellStyle name="20% - Accent3 21 4 3 3" xfId="38845" xr:uid="{00000000-0005-0000-0000-000086270000}"/>
    <cellStyle name="20% - Accent3 21 4 4" xfId="7539" xr:uid="{00000000-0005-0000-0000-000087270000}"/>
    <cellStyle name="20% - Accent3 21 4 4 2" xfId="33533" xr:uid="{00000000-0005-0000-0000-000088270000}"/>
    <cellStyle name="20% - Accent3 21 4 5" xfId="15327" xr:uid="{00000000-0005-0000-0000-000089270000}"/>
    <cellStyle name="20% - Accent3 21 4 5 2" xfId="41321" xr:uid="{00000000-0005-0000-0000-00008A270000}"/>
    <cellStyle name="20% - Accent3 21 4 6" xfId="23078" xr:uid="{00000000-0005-0000-0000-00008B270000}"/>
    <cellStyle name="20% - Accent3 21 4 6 2" xfId="49067" xr:uid="{00000000-0005-0000-0000-00008C270000}"/>
    <cellStyle name="20% - Accent3 21 4 7" xfId="28232" xr:uid="{00000000-0005-0000-0000-00008D270000}"/>
    <cellStyle name="20% - Accent3 21 5" xfId="2794" xr:uid="{00000000-0005-0000-0000-00008E270000}"/>
    <cellStyle name="20% - Accent3 21 5 2" xfId="5480" xr:uid="{00000000-0005-0000-0000-00008F270000}"/>
    <cellStyle name="20% - Accent3 21 5 2 2" xfId="10777" xr:uid="{00000000-0005-0000-0000-000090270000}"/>
    <cellStyle name="20% - Accent3 21 5 2 2 2" xfId="36778" xr:uid="{00000000-0005-0000-0000-000091270000}"/>
    <cellStyle name="20% - Accent3 21 5 2 3" xfId="18572" xr:uid="{00000000-0005-0000-0000-000092270000}"/>
    <cellStyle name="20% - Accent3 21 5 2 3 2" xfId="44566" xr:uid="{00000000-0005-0000-0000-000093270000}"/>
    <cellStyle name="20% - Accent3 21 5 2 4" xfId="26323" xr:uid="{00000000-0005-0000-0000-000094270000}"/>
    <cellStyle name="20% - Accent3 21 5 2 4 2" xfId="52312" xr:uid="{00000000-0005-0000-0000-000095270000}"/>
    <cellStyle name="20% - Accent3 21 5 2 5" xfId="31477" xr:uid="{00000000-0005-0000-0000-000096270000}"/>
    <cellStyle name="20% - Accent3 21 5 3" xfId="13381" xr:uid="{00000000-0005-0000-0000-000097270000}"/>
    <cellStyle name="20% - Accent3 21 5 3 2" xfId="21176" xr:uid="{00000000-0005-0000-0000-000098270000}"/>
    <cellStyle name="20% - Accent3 21 5 3 2 2" xfId="47170" xr:uid="{00000000-0005-0000-0000-000099270000}"/>
    <cellStyle name="20% - Accent3 21 5 3 3" xfId="39382" xr:uid="{00000000-0005-0000-0000-00009A270000}"/>
    <cellStyle name="20% - Accent3 21 5 4" xfId="8093" xr:uid="{00000000-0005-0000-0000-00009B270000}"/>
    <cellStyle name="20% - Accent3 21 5 4 2" xfId="34089" xr:uid="{00000000-0005-0000-0000-00009C270000}"/>
    <cellStyle name="20% - Accent3 21 5 5" xfId="15883" xr:uid="{00000000-0005-0000-0000-00009D270000}"/>
    <cellStyle name="20% - Accent3 21 5 5 2" xfId="41877" xr:uid="{00000000-0005-0000-0000-00009E270000}"/>
    <cellStyle name="20% - Accent3 21 5 6" xfId="23634" xr:uid="{00000000-0005-0000-0000-00009F270000}"/>
    <cellStyle name="20% - Accent3 21 5 6 2" xfId="49623" xr:uid="{00000000-0005-0000-0000-0000A0270000}"/>
    <cellStyle name="20% - Accent3 21 5 7" xfId="28788" xr:uid="{00000000-0005-0000-0000-0000A1270000}"/>
    <cellStyle name="20% - Accent3 21 6" xfId="3812" xr:uid="{00000000-0005-0000-0000-0000A2270000}"/>
    <cellStyle name="20% - Accent3 21 6 2" xfId="9110" xr:uid="{00000000-0005-0000-0000-0000A3270000}"/>
    <cellStyle name="20% - Accent3 21 6 2 2" xfId="35110" xr:uid="{00000000-0005-0000-0000-0000A4270000}"/>
    <cellStyle name="20% - Accent3 21 6 3" xfId="16904" xr:uid="{00000000-0005-0000-0000-0000A5270000}"/>
    <cellStyle name="20% - Accent3 21 6 3 2" xfId="42898" xr:uid="{00000000-0005-0000-0000-0000A6270000}"/>
    <cellStyle name="20% - Accent3 21 6 4" xfId="24655" xr:uid="{00000000-0005-0000-0000-0000A7270000}"/>
    <cellStyle name="20% - Accent3 21 6 4 2" xfId="50644" xr:uid="{00000000-0005-0000-0000-0000A8270000}"/>
    <cellStyle name="20% - Accent3 21 6 5" xfId="29809" xr:uid="{00000000-0005-0000-0000-0000A9270000}"/>
    <cellStyle name="20% - Accent3 21 7" xfId="11304" xr:uid="{00000000-0005-0000-0000-0000AA270000}"/>
    <cellStyle name="20% - Accent3 21 7 2" xfId="19099" xr:uid="{00000000-0005-0000-0000-0000AB270000}"/>
    <cellStyle name="20% - Accent3 21 7 2 2" xfId="45093" xr:uid="{00000000-0005-0000-0000-0000AC270000}"/>
    <cellStyle name="20% - Accent3 21 7 3" xfId="37305" xr:uid="{00000000-0005-0000-0000-0000AD270000}"/>
    <cellStyle name="20% - Accent3 21 8" xfId="11804" xr:uid="{00000000-0005-0000-0000-0000AE270000}"/>
    <cellStyle name="20% - Accent3 21 8 2" xfId="19599" xr:uid="{00000000-0005-0000-0000-0000AF270000}"/>
    <cellStyle name="20% - Accent3 21 8 2 2" xfId="45593" xr:uid="{00000000-0005-0000-0000-0000B0270000}"/>
    <cellStyle name="20% - Accent3 21 8 3" xfId="37805" xr:uid="{00000000-0005-0000-0000-0000B1270000}"/>
    <cellStyle name="20% - Accent3 21 9" xfId="6434" xr:uid="{00000000-0005-0000-0000-0000B2270000}"/>
    <cellStyle name="20% - Accent3 21 9 2" xfId="32421" xr:uid="{00000000-0005-0000-0000-0000B3270000}"/>
    <cellStyle name="20% - Accent3 22" xfId="1151" xr:uid="{00000000-0005-0000-0000-0000B4270000}"/>
    <cellStyle name="20% - Accent3 22 10" xfId="21993" xr:uid="{00000000-0005-0000-0000-0000B5270000}"/>
    <cellStyle name="20% - Accent3 22 10 2" xfId="47982" xr:uid="{00000000-0005-0000-0000-0000B6270000}"/>
    <cellStyle name="20% - Accent3 22 11" xfId="27147" xr:uid="{00000000-0005-0000-0000-0000B7270000}"/>
    <cellStyle name="20% - Accent3 22 2" xfId="1709" xr:uid="{00000000-0005-0000-0000-0000B8270000}"/>
    <cellStyle name="20% - Accent3 22 2 2" xfId="4395" xr:uid="{00000000-0005-0000-0000-0000B9270000}"/>
    <cellStyle name="20% - Accent3 22 2 2 2" xfId="9692" xr:uid="{00000000-0005-0000-0000-0000BA270000}"/>
    <cellStyle name="20% - Accent3 22 2 2 2 2" xfId="35693" xr:uid="{00000000-0005-0000-0000-0000BB270000}"/>
    <cellStyle name="20% - Accent3 22 2 2 3" xfId="17487" xr:uid="{00000000-0005-0000-0000-0000BC270000}"/>
    <cellStyle name="20% - Accent3 22 2 2 3 2" xfId="43481" xr:uid="{00000000-0005-0000-0000-0000BD270000}"/>
    <cellStyle name="20% - Accent3 22 2 2 4" xfId="25238" xr:uid="{00000000-0005-0000-0000-0000BE270000}"/>
    <cellStyle name="20% - Accent3 22 2 2 4 2" xfId="51227" xr:uid="{00000000-0005-0000-0000-0000BF270000}"/>
    <cellStyle name="20% - Accent3 22 2 2 5" xfId="30392" xr:uid="{00000000-0005-0000-0000-0000C0270000}"/>
    <cellStyle name="20% - Accent3 22 2 3" xfId="12352" xr:uid="{00000000-0005-0000-0000-0000C1270000}"/>
    <cellStyle name="20% - Accent3 22 2 3 2" xfId="20147" xr:uid="{00000000-0005-0000-0000-0000C2270000}"/>
    <cellStyle name="20% - Accent3 22 2 3 2 2" xfId="46141" xr:uid="{00000000-0005-0000-0000-0000C3270000}"/>
    <cellStyle name="20% - Accent3 22 2 3 3" xfId="38353" xr:uid="{00000000-0005-0000-0000-0000C4270000}"/>
    <cellStyle name="20% - Accent3 22 2 4" xfId="7014" xr:uid="{00000000-0005-0000-0000-0000C5270000}"/>
    <cellStyle name="20% - Accent3 22 2 4 2" xfId="33004" xr:uid="{00000000-0005-0000-0000-0000C6270000}"/>
    <cellStyle name="20% - Accent3 22 2 5" xfId="14798" xr:uid="{00000000-0005-0000-0000-0000C7270000}"/>
    <cellStyle name="20% - Accent3 22 2 5 2" xfId="40792" xr:uid="{00000000-0005-0000-0000-0000C8270000}"/>
    <cellStyle name="20% - Accent3 22 2 6" xfId="22549" xr:uid="{00000000-0005-0000-0000-0000C9270000}"/>
    <cellStyle name="20% - Accent3 22 2 6 2" xfId="48538" xr:uid="{00000000-0005-0000-0000-0000CA270000}"/>
    <cellStyle name="20% - Accent3 22 2 7" xfId="27703" xr:uid="{00000000-0005-0000-0000-0000CB270000}"/>
    <cellStyle name="20% - Accent3 22 3" xfId="2265" xr:uid="{00000000-0005-0000-0000-0000CC270000}"/>
    <cellStyle name="20% - Accent3 22 3 2" xfId="4951" xr:uid="{00000000-0005-0000-0000-0000CD270000}"/>
    <cellStyle name="20% - Accent3 22 3 2 2" xfId="10248" xr:uid="{00000000-0005-0000-0000-0000CE270000}"/>
    <cellStyle name="20% - Accent3 22 3 2 2 2" xfId="36249" xr:uid="{00000000-0005-0000-0000-0000CF270000}"/>
    <cellStyle name="20% - Accent3 22 3 2 3" xfId="18043" xr:uid="{00000000-0005-0000-0000-0000D0270000}"/>
    <cellStyle name="20% - Accent3 22 3 2 3 2" xfId="44037" xr:uid="{00000000-0005-0000-0000-0000D1270000}"/>
    <cellStyle name="20% - Accent3 22 3 2 4" xfId="25794" xr:uid="{00000000-0005-0000-0000-0000D2270000}"/>
    <cellStyle name="20% - Accent3 22 3 2 4 2" xfId="51783" xr:uid="{00000000-0005-0000-0000-0000D3270000}"/>
    <cellStyle name="20% - Accent3 22 3 2 5" xfId="30948" xr:uid="{00000000-0005-0000-0000-0000D4270000}"/>
    <cellStyle name="20% - Accent3 22 3 3" xfId="12871" xr:uid="{00000000-0005-0000-0000-0000D5270000}"/>
    <cellStyle name="20% - Accent3 22 3 3 2" xfId="20666" xr:uid="{00000000-0005-0000-0000-0000D6270000}"/>
    <cellStyle name="20% - Accent3 22 3 3 2 2" xfId="46660" xr:uid="{00000000-0005-0000-0000-0000D7270000}"/>
    <cellStyle name="20% - Accent3 22 3 3 3" xfId="38872" xr:uid="{00000000-0005-0000-0000-0000D8270000}"/>
    <cellStyle name="20% - Accent3 22 3 4" xfId="7566" xr:uid="{00000000-0005-0000-0000-0000D9270000}"/>
    <cellStyle name="20% - Accent3 22 3 4 2" xfId="33560" xr:uid="{00000000-0005-0000-0000-0000DA270000}"/>
    <cellStyle name="20% - Accent3 22 3 5" xfId="15354" xr:uid="{00000000-0005-0000-0000-0000DB270000}"/>
    <cellStyle name="20% - Accent3 22 3 5 2" xfId="41348" xr:uid="{00000000-0005-0000-0000-0000DC270000}"/>
    <cellStyle name="20% - Accent3 22 3 6" xfId="23105" xr:uid="{00000000-0005-0000-0000-0000DD270000}"/>
    <cellStyle name="20% - Accent3 22 3 6 2" xfId="49094" xr:uid="{00000000-0005-0000-0000-0000DE270000}"/>
    <cellStyle name="20% - Accent3 22 3 7" xfId="28259" xr:uid="{00000000-0005-0000-0000-0000DF270000}"/>
    <cellStyle name="20% - Accent3 22 4" xfId="2821" xr:uid="{00000000-0005-0000-0000-0000E0270000}"/>
    <cellStyle name="20% - Accent3 22 4 2" xfId="5507" xr:uid="{00000000-0005-0000-0000-0000E1270000}"/>
    <cellStyle name="20% - Accent3 22 4 2 2" xfId="10804" xr:uid="{00000000-0005-0000-0000-0000E2270000}"/>
    <cellStyle name="20% - Accent3 22 4 2 2 2" xfId="36805" xr:uid="{00000000-0005-0000-0000-0000E3270000}"/>
    <cellStyle name="20% - Accent3 22 4 2 3" xfId="18599" xr:uid="{00000000-0005-0000-0000-0000E4270000}"/>
    <cellStyle name="20% - Accent3 22 4 2 3 2" xfId="44593" xr:uid="{00000000-0005-0000-0000-0000E5270000}"/>
    <cellStyle name="20% - Accent3 22 4 2 4" xfId="26350" xr:uid="{00000000-0005-0000-0000-0000E6270000}"/>
    <cellStyle name="20% - Accent3 22 4 2 4 2" xfId="52339" xr:uid="{00000000-0005-0000-0000-0000E7270000}"/>
    <cellStyle name="20% - Accent3 22 4 2 5" xfId="31504" xr:uid="{00000000-0005-0000-0000-0000E8270000}"/>
    <cellStyle name="20% - Accent3 22 4 3" xfId="13408" xr:uid="{00000000-0005-0000-0000-0000E9270000}"/>
    <cellStyle name="20% - Accent3 22 4 3 2" xfId="21203" xr:uid="{00000000-0005-0000-0000-0000EA270000}"/>
    <cellStyle name="20% - Accent3 22 4 3 2 2" xfId="47197" xr:uid="{00000000-0005-0000-0000-0000EB270000}"/>
    <cellStyle name="20% - Accent3 22 4 3 3" xfId="39409" xr:uid="{00000000-0005-0000-0000-0000EC270000}"/>
    <cellStyle name="20% - Accent3 22 4 4" xfId="8120" xr:uid="{00000000-0005-0000-0000-0000ED270000}"/>
    <cellStyle name="20% - Accent3 22 4 4 2" xfId="34116" xr:uid="{00000000-0005-0000-0000-0000EE270000}"/>
    <cellStyle name="20% - Accent3 22 4 5" xfId="15910" xr:uid="{00000000-0005-0000-0000-0000EF270000}"/>
    <cellStyle name="20% - Accent3 22 4 5 2" xfId="41904" xr:uid="{00000000-0005-0000-0000-0000F0270000}"/>
    <cellStyle name="20% - Accent3 22 4 6" xfId="23661" xr:uid="{00000000-0005-0000-0000-0000F1270000}"/>
    <cellStyle name="20% - Accent3 22 4 6 2" xfId="49650" xr:uid="{00000000-0005-0000-0000-0000F2270000}"/>
    <cellStyle name="20% - Accent3 22 4 7" xfId="28815" xr:uid="{00000000-0005-0000-0000-0000F3270000}"/>
    <cellStyle name="20% - Accent3 22 5" xfId="3839" xr:uid="{00000000-0005-0000-0000-0000F4270000}"/>
    <cellStyle name="20% - Accent3 22 5 2" xfId="9137" xr:uid="{00000000-0005-0000-0000-0000F5270000}"/>
    <cellStyle name="20% - Accent3 22 5 2 2" xfId="35137" xr:uid="{00000000-0005-0000-0000-0000F6270000}"/>
    <cellStyle name="20% - Accent3 22 5 3" xfId="16931" xr:uid="{00000000-0005-0000-0000-0000F7270000}"/>
    <cellStyle name="20% - Accent3 22 5 3 2" xfId="42925" xr:uid="{00000000-0005-0000-0000-0000F8270000}"/>
    <cellStyle name="20% - Accent3 22 5 4" xfId="24682" xr:uid="{00000000-0005-0000-0000-0000F9270000}"/>
    <cellStyle name="20% - Accent3 22 5 4 2" xfId="50671" xr:uid="{00000000-0005-0000-0000-0000FA270000}"/>
    <cellStyle name="20% - Accent3 22 5 5" xfId="29836" xr:uid="{00000000-0005-0000-0000-0000FB270000}"/>
    <cellStyle name="20% - Accent3 22 6" xfId="11331" xr:uid="{00000000-0005-0000-0000-0000FC270000}"/>
    <cellStyle name="20% - Accent3 22 6 2" xfId="19126" xr:uid="{00000000-0005-0000-0000-0000FD270000}"/>
    <cellStyle name="20% - Accent3 22 6 2 2" xfId="45120" xr:uid="{00000000-0005-0000-0000-0000FE270000}"/>
    <cellStyle name="20% - Accent3 22 6 3" xfId="37332" xr:uid="{00000000-0005-0000-0000-0000FF270000}"/>
    <cellStyle name="20% - Accent3 22 7" xfId="11831" xr:uid="{00000000-0005-0000-0000-000000280000}"/>
    <cellStyle name="20% - Accent3 22 7 2" xfId="19626" xr:uid="{00000000-0005-0000-0000-000001280000}"/>
    <cellStyle name="20% - Accent3 22 7 2 2" xfId="45620" xr:uid="{00000000-0005-0000-0000-000002280000}"/>
    <cellStyle name="20% - Accent3 22 7 3" xfId="37832" xr:uid="{00000000-0005-0000-0000-000003280000}"/>
    <cellStyle name="20% - Accent3 22 8" xfId="6461" xr:uid="{00000000-0005-0000-0000-000004280000}"/>
    <cellStyle name="20% - Accent3 22 8 2" xfId="32448" xr:uid="{00000000-0005-0000-0000-000005280000}"/>
    <cellStyle name="20% - Accent3 22 9" xfId="14242" xr:uid="{00000000-0005-0000-0000-000006280000}"/>
    <cellStyle name="20% - Accent3 22 9 2" xfId="40236" xr:uid="{00000000-0005-0000-0000-000007280000}"/>
    <cellStyle name="20% - Accent3 23" xfId="1432" xr:uid="{00000000-0005-0000-0000-000008280000}"/>
    <cellStyle name="20% - Accent3 23 2" xfId="4118" xr:uid="{00000000-0005-0000-0000-000009280000}"/>
    <cellStyle name="20% - Accent3 23 2 2" xfId="9416" xr:uid="{00000000-0005-0000-0000-00000A280000}"/>
    <cellStyle name="20% - Accent3 23 2 2 2" xfId="35416" xr:uid="{00000000-0005-0000-0000-00000B280000}"/>
    <cellStyle name="20% - Accent3 23 2 3" xfId="17210" xr:uid="{00000000-0005-0000-0000-00000C280000}"/>
    <cellStyle name="20% - Accent3 23 2 3 2" xfId="43204" xr:uid="{00000000-0005-0000-0000-00000D280000}"/>
    <cellStyle name="20% - Accent3 23 2 4" xfId="24961" xr:uid="{00000000-0005-0000-0000-00000E280000}"/>
    <cellStyle name="20% - Accent3 23 2 4 2" xfId="50950" xr:uid="{00000000-0005-0000-0000-00000F280000}"/>
    <cellStyle name="20% - Accent3 23 2 5" xfId="30115" xr:uid="{00000000-0005-0000-0000-000010280000}"/>
    <cellStyle name="20% - Accent3 23 3" xfId="12093" xr:uid="{00000000-0005-0000-0000-000011280000}"/>
    <cellStyle name="20% - Accent3 23 3 2" xfId="19888" xr:uid="{00000000-0005-0000-0000-000012280000}"/>
    <cellStyle name="20% - Accent3 23 3 2 2" xfId="45882" xr:uid="{00000000-0005-0000-0000-000013280000}"/>
    <cellStyle name="20% - Accent3 23 3 3" xfId="38094" xr:uid="{00000000-0005-0000-0000-000014280000}"/>
    <cellStyle name="20% - Accent3 23 4" xfId="6738" xr:uid="{00000000-0005-0000-0000-000015280000}"/>
    <cellStyle name="20% - Accent3 23 4 2" xfId="32727" xr:uid="{00000000-0005-0000-0000-000016280000}"/>
    <cellStyle name="20% - Accent3 23 5" xfId="14521" xr:uid="{00000000-0005-0000-0000-000017280000}"/>
    <cellStyle name="20% - Accent3 23 5 2" xfId="40515" xr:uid="{00000000-0005-0000-0000-000018280000}"/>
    <cellStyle name="20% - Accent3 23 6" xfId="22272" xr:uid="{00000000-0005-0000-0000-000019280000}"/>
    <cellStyle name="20% - Accent3 23 6 2" xfId="48261" xr:uid="{00000000-0005-0000-0000-00001A280000}"/>
    <cellStyle name="20% - Accent3 23 7" xfId="27426" xr:uid="{00000000-0005-0000-0000-00001B280000}"/>
    <cellStyle name="20% - Accent3 24" xfId="1988" xr:uid="{00000000-0005-0000-0000-00001C280000}"/>
    <cellStyle name="20% - Accent3 24 2" xfId="4674" xr:uid="{00000000-0005-0000-0000-00001D280000}"/>
    <cellStyle name="20% - Accent3 24 2 2" xfId="9971" xr:uid="{00000000-0005-0000-0000-00001E280000}"/>
    <cellStyle name="20% - Accent3 24 2 2 2" xfId="35972" xr:uid="{00000000-0005-0000-0000-00001F280000}"/>
    <cellStyle name="20% - Accent3 24 2 3" xfId="17766" xr:uid="{00000000-0005-0000-0000-000020280000}"/>
    <cellStyle name="20% - Accent3 24 2 3 2" xfId="43760" xr:uid="{00000000-0005-0000-0000-000021280000}"/>
    <cellStyle name="20% - Accent3 24 2 4" xfId="25517" xr:uid="{00000000-0005-0000-0000-000022280000}"/>
    <cellStyle name="20% - Accent3 24 2 4 2" xfId="51506" xr:uid="{00000000-0005-0000-0000-000023280000}"/>
    <cellStyle name="20% - Accent3 24 2 5" xfId="30671" xr:uid="{00000000-0005-0000-0000-000024280000}"/>
    <cellStyle name="20% - Accent3 24 3" xfId="12610" xr:uid="{00000000-0005-0000-0000-000025280000}"/>
    <cellStyle name="20% - Accent3 24 3 2" xfId="20405" xr:uid="{00000000-0005-0000-0000-000026280000}"/>
    <cellStyle name="20% - Accent3 24 3 2 2" xfId="46399" xr:uid="{00000000-0005-0000-0000-000027280000}"/>
    <cellStyle name="20% - Accent3 24 3 3" xfId="38611" xr:uid="{00000000-0005-0000-0000-000028280000}"/>
    <cellStyle name="20% - Accent3 24 4" xfId="7290" xr:uid="{00000000-0005-0000-0000-000029280000}"/>
    <cellStyle name="20% - Accent3 24 4 2" xfId="33283" xr:uid="{00000000-0005-0000-0000-00002A280000}"/>
    <cellStyle name="20% - Accent3 24 5" xfId="15077" xr:uid="{00000000-0005-0000-0000-00002B280000}"/>
    <cellStyle name="20% - Accent3 24 5 2" xfId="41071" xr:uid="{00000000-0005-0000-0000-00002C280000}"/>
    <cellStyle name="20% - Accent3 24 6" xfId="22828" xr:uid="{00000000-0005-0000-0000-00002D280000}"/>
    <cellStyle name="20% - Accent3 24 6 2" xfId="48817" xr:uid="{00000000-0005-0000-0000-00002E280000}"/>
    <cellStyle name="20% - Accent3 24 7" xfId="27982" xr:uid="{00000000-0005-0000-0000-00002F280000}"/>
    <cellStyle name="20% - Accent3 25" xfId="2544" xr:uid="{00000000-0005-0000-0000-000030280000}"/>
    <cellStyle name="20% - Accent3 25 2" xfId="5230" xr:uid="{00000000-0005-0000-0000-000031280000}"/>
    <cellStyle name="20% - Accent3 25 2 2" xfId="10527" xr:uid="{00000000-0005-0000-0000-000032280000}"/>
    <cellStyle name="20% - Accent3 25 2 2 2" xfId="36528" xr:uid="{00000000-0005-0000-0000-000033280000}"/>
    <cellStyle name="20% - Accent3 25 2 3" xfId="18322" xr:uid="{00000000-0005-0000-0000-000034280000}"/>
    <cellStyle name="20% - Accent3 25 2 3 2" xfId="44316" xr:uid="{00000000-0005-0000-0000-000035280000}"/>
    <cellStyle name="20% - Accent3 25 2 4" xfId="26073" xr:uid="{00000000-0005-0000-0000-000036280000}"/>
    <cellStyle name="20% - Accent3 25 2 4 2" xfId="52062" xr:uid="{00000000-0005-0000-0000-000037280000}"/>
    <cellStyle name="20% - Accent3 25 2 5" xfId="31227" xr:uid="{00000000-0005-0000-0000-000038280000}"/>
    <cellStyle name="20% - Accent3 25 3" xfId="13146" xr:uid="{00000000-0005-0000-0000-000039280000}"/>
    <cellStyle name="20% - Accent3 25 3 2" xfId="20941" xr:uid="{00000000-0005-0000-0000-00003A280000}"/>
    <cellStyle name="20% - Accent3 25 3 2 2" xfId="46935" xr:uid="{00000000-0005-0000-0000-00003B280000}"/>
    <cellStyle name="20% - Accent3 25 3 3" xfId="39147" xr:uid="{00000000-0005-0000-0000-00003C280000}"/>
    <cellStyle name="20% - Accent3 25 4" xfId="7843" xr:uid="{00000000-0005-0000-0000-00003D280000}"/>
    <cellStyle name="20% - Accent3 25 4 2" xfId="33839" xr:uid="{00000000-0005-0000-0000-00003E280000}"/>
    <cellStyle name="20% - Accent3 25 5" xfId="15633" xr:uid="{00000000-0005-0000-0000-00003F280000}"/>
    <cellStyle name="20% - Accent3 25 5 2" xfId="41627" xr:uid="{00000000-0005-0000-0000-000040280000}"/>
    <cellStyle name="20% - Accent3 25 6" xfId="23384" xr:uid="{00000000-0005-0000-0000-000041280000}"/>
    <cellStyle name="20% - Accent3 25 6 2" xfId="49373" xr:uid="{00000000-0005-0000-0000-000042280000}"/>
    <cellStyle name="20% - Accent3 25 7" xfId="28538" xr:uid="{00000000-0005-0000-0000-000043280000}"/>
    <cellStyle name="20% - Accent3 26" xfId="871" xr:uid="{00000000-0005-0000-0000-000044280000}"/>
    <cellStyle name="20% - Accent3 26 2" xfId="6185" xr:uid="{00000000-0005-0000-0000-000045280000}"/>
    <cellStyle name="20% - Accent3 26 2 2" xfId="32171" xr:uid="{00000000-0005-0000-0000-000046280000}"/>
    <cellStyle name="20% - Accent3 26 3" xfId="13965" xr:uid="{00000000-0005-0000-0000-000047280000}"/>
    <cellStyle name="20% - Accent3 26 3 2" xfId="39959" xr:uid="{00000000-0005-0000-0000-000048280000}"/>
    <cellStyle name="20% - Accent3 26 4" xfId="21716" xr:uid="{00000000-0005-0000-0000-000049280000}"/>
    <cellStyle name="20% - Accent3 26 4 2" xfId="47705" xr:uid="{00000000-0005-0000-0000-00004A280000}"/>
    <cellStyle name="20% - Accent3 26 5" xfId="26870" xr:uid="{00000000-0005-0000-0000-00004B280000}"/>
    <cellStyle name="20% - Accent3 27" xfId="3110" xr:uid="{00000000-0005-0000-0000-00004C280000}"/>
    <cellStyle name="20% - Accent3 27 2" xfId="8409" xr:uid="{00000000-0005-0000-0000-00004D280000}"/>
    <cellStyle name="20% - Accent3 27 2 2" xfId="34405" xr:uid="{00000000-0005-0000-0000-00004E280000}"/>
    <cellStyle name="20% - Accent3 27 3" xfId="16199" xr:uid="{00000000-0005-0000-0000-00004F280000}"/>
    <cellStyle name="20% - Accent3 27 3 2" xfId="42193" xr:uid="{00000000-0005-0000-0000-000050280000}"/>
    <cellStyle name="20% - Accent3 27 4" xfId="23950" xr:uid="{00000000-0005-0000-0000-000051280000}"/>
    <cellStyle name="20% - Accent3 27 4 2" xfId="49939" xr:uid="{00000000-0005-0000-0000-000052280000}"/>
    <cellStyle name="20% - Accent3 27 5" xfId="29104" xr:uid="{00000000-0005-0000-0000-000053280000}"/>
    <cellStyle name="20% - Accent3 28" xfId="3221" xr:uid="{00000000-0005-0000-0000-000054280000}"/>
    <cellStyle name="20% - Accent3 28 2" xfId="8522" xr:uid="{00000000-0005-0000-0000-000055280000}"/>
    <cellStyle name="20% - Accent3 28 2 2" xfId="34519" xr:uid="{00000000-0005-0000-0000-000056280000}"/>
    <cellStyle name="20% - Accent3 28 3" xfId="16313" xr:uid="{00000000-0005-0000-0000-000057280000}"/>
    <cellStyle name="20% - Accent3 28 3 2" xfId="42307" xr:uid="{00000000-0005-0000-0000-000058280000}"/>
    <cellStyle name="20% - Accent3 28 4" xfId="24064" xr:uid="{00000000-0005-0000-0000-000059280000}"/>
    <cellStyle name="20% - Accent3 28 4 2" xfId="50053" xr:uid="{00000000-0005-0000-0000-00005A280000}"/>
    <cellStyle name="20% - Accent3 28 5" xfId="29218" xr:uid="{00000000-0005-0000-0000-00005B280000}"/>
    <cellStyle name="20% - Accent3 29" xfId="3335" xr:uid="{00000000-0005-0000-0000-00005C280000}"/>
    <cellStyle name="20% - Accent3 29 2" xfId="8635" xr:uid="{00000000-0005-0000-0000-00005D280000}"/>
    <cellStyle name="20% - Accent3 29 2 2" xfId="34633" xr:uid="{00000000-0005-0000-0000-00005E280000}"/>
    <cellStyle name="20% - Accent3 29 3" xfId="16427" xr:uid="{00000000-0005-0000-0000-00005F280000}"/>
    <cellStyle name="20% - Accent3 29 3 2" xfId="42421" xr:uid="{00000000-0005-0000-0000-000060280000}"/>
    <cellStyle name="20% - Accent3 29 4" xfId="24178" xr:uid="{00000000-0005-0000-0000-000061280000}"/>
    <cellStyle name="20% - Accent3 29 4 2" xfId="50167" xr:uid="{00000000-0005-0000-0000-000062280000}"/>
    <cellStyle name="20% - Accent3 29 5" xfId="29332" xr:uid="{00000000-0005-0000-0000-000063280000}"/>
    <cellStyle name="20% - Accent3 3" xfId="759" xr:uid="{00000000-0005-0000-0000-000064280000}"/>
    <cellStyle name="20% - Accent3 3 10" xfId="13862" xr:uid="{00000000-0005-0000-0000-000065280000}"/>
    <cellStyle name="20% - Accent3 3 10 2" xfId="39856" xr:uid="{00000000-0005-0000-0000-000066280000}"/>
    <cellStyle name="20% - Accent3 3 11" xfId="21612" xr:uid="{00000000-0005-0000-0000-000067280000}"/>
    <cellStyle name="20% - Accent3 3 11 2" xfId="47601" xr:uid="{00000000-0005-0000-0000-000068280000}"/>
    <cellStyle name="20% - Accent3 3 12" xfId="26766" xr:uid="{00000000-0005-0000-0000-000069280000}"/>
    <cellStyle name="20% - Accent3 3 2" xfId="1178" xr:uid="{00000000-0005-0000-0000-00006A280000}"/>
    <cellStyle name="20% - Accent3 3 2 10" xfId="22020" xr:uid="{00000000-0005-0000-0000-00006B280000}"/>
    <cellStyle name="20% - Accent3 3 2 10 2" xfId="48009" xr:uid="{00000000-0005-0000-0000-00006C280000}"/>
    <cellStyle name="20% - Accent3 3 2 11" xfId="27174" xr:uid="{00000000-0005-0000-0000-00006D280000}"/>
    <cellStyle name="20% - Accent3 3 2 2" xfId="1736" xr:uid="{00000000-0005-0000-0000-00006E280000}"/>
    <cellStyle name="20% - Accent3 3 2 2 2" xfId="4422" xr:uid="{00000000-0005-0000-0000-00006F280000}"/>
    <cellStyle name="20% - Accent3 3 2 2 2 2" xfId="9719" xr:uid="{00000000-0005-0000-0000-000070280000}"/>
    <cellStyle name="20% - Accent3 3 2 2 2 2 2" xfId="35720" xr:uid="{00000000-0005-0000-0000-000071280000}"/>
    <cellStyle name="20% - Accent3 3 2 2 2 3" xfId="17514" xr:uid="{00000000-0005-0000-0000-000072280000}"/>
    <cellStyle name="20% - Accent3 3 2 2 2 3 2" xfId="43508" xr:uid="{00000000-0005-0000-0000-000073280000}"/>
    <cellStyle name="20% - Accent3 3 2 2 2 4" xfId="25265" xr:uid="{00000000-0005-0000-0000-000074280000}"/>
    <cellStyle name="20% - Accent3 3 2 2 2 4 2" xfId="51254" xr:uid="{00000000-0005-0000-0000-000075280000}"/>
    <cellStyle name="20% - Accent3 3 2 2 2 5" xfId="30419" xr:uid="{00000000-0005-0000-0000-000076280000}"/>
    <cellStyle name="20% - Accent3 3 2 2 3" xfId="12364" xr:uid="{00000000-0005-0000-0000-000077280000}"/>
    <cellStyle name="20% - Accent3 3 2 2 3 2" xfId="20159" xr:uid="{00000000-0005-0000-0000-000078280000}"/>
    <cellStyle name="20% - Accent3 3 2 2 3 2 2" xfId="46153" xr:uid="{00000000-0005-0000-0000-000079280000}"/>
    <cellStyle name="20% - Accent3 3 2 2 3 3" xfId="38365" xr:uid="{00000000-0005-0000-0000-00007A280000}"/>
    <cellStyle name="20% - Accent3 3 2 2 4" xfId="7041" xr:uid="{00000000-0005-0000-0000-00007B280000}"/>
    <cellStyle name="20% - Accent3 3 2 2 4 2" xfId="33031" xr:uid="{00000000-0005-0000-0000-00007C280000}"/>
    <cellStyle name="20% - Accent3 3 2 2 5" xfId="14825" xr:uid="{00000000-0005-0000-0000-00007D280000}"/>
    <cellStyle name="20% - Accent3 3 2 2 5 2" xfId="40819" xr:uid="{00000000-0005-0000-0000-00007E280000}"/>
    <cellStyle name="20% - Accent3 3 2 2 6" xfId="22576" xr:uid="{00000000-0005-0000-0000-00007F280000}"/>
    <cellStyle name="20% - Accent3 3 2 2 6 2" xfId="48565" xr:uid="{00000000-0005-0000-0000-000080280000}"/>
    <cellStyle name="20% - Accent3 3 2 2 7" xfId="27730" xr:uid="{00000000-0005-0000-0000-000081280000}"/>
    <cellStyle name="20% - Accent3 3 2 3" xfId="2292" xr:uid="{00000000-0005-0000-0000-000082280000}"/>
    <cellStyle name="20% - Accent3 3 2 3 2" xfId="4978" xr:uid="{00000000-0005-0000-0000-000083280000}"/>
    <cellStyle name="20% - Accent3 3 2 3 2 2" xfId="10275" xr:uid="{00000000-0005-0000-0000-000084280000}"/>
    <cellStyle name="20% - Accent3 3 2 3 2 2 2" xfId="36276" xr:uid="{00000000-0005-0000-0000-000085280000}"/>
    <cellStyle name="20% - Accent3 3 2 3 2 3" xfId="18070" xr:uid="{00000000-0005-0000-0000-000086280000}"/>
    <cellStyle name="20% - Accent3 3 2 3 2 3 2" xfId="44064" xr:uid="{00000000-0005-0000-0000-000087280000}"/>
    <cellStyle name="20% - Accent3 3 2 3 2 4" xfId="25821" xr:uid="{00000000-0005-0000-0000-000088280000}"/>
    <cellStyle name="20% - Accent3 3 2 3 2 4 2" xfId="51810" xr:uid="{00000000-0005-0000-0000-000089280000}"/>
    <cellStyle name="20% - Accent3 3 2 3 2 5" xfId="30975" xr:uid="{00000000-0005-0000-0000-00008A280000}"/>
    <cellStyle name="20% - Accent3 3 2 3 3" xfId="12898" xr:uid="{00000000-0005-0000-0000-00008B280000}"/>
    <cellStyle name="20% - Accent3 3 2 3 3 2" xfId="20693" xr:uid="{00000000-0005-0000-0000-00008C280000}"/>
    <cellStyle name="20% - Accent3 3 2 3 3 2 2" xfId="46687" xr:uid="{00000000-0005-0000-0000-00008D280000}"/>
    <cellStyle name="20% - Accent3 3 2 3 3 3" xfId="38899" xr:uid="{00000000-0005-0000-0000-00008E280000}"/>
    <cellStyle name="20% - Accent3 3 2 3 4" xfId="7593" xr:uid="{00000000-0005-0000-0000-00008F280000}"/>
    <cellStyle name="20% - Accent3 3 2 3 4 2" xfId="33587" xr:uid="{00000000-0005-0000-0000-000090280000}"/>
    <cellStyle name="20% - Accent3 3 2 3 5" xfId="15381" xr:uid="{00000000-0005-0000-0000-000091280000}"/>
    <cellStyle name="20% - Accent3 3 2 3 5 2" xfId="41375" xr:uid="{00000000-0005-0000-0000-000092280000}"/>
    <cellStyle name="20% - Accent3 3 2 3 6" xfId="23132" xr:uid="{00000000-0005-0000-0000-000093280000}"/>
    <cellStyle name="20% - Accent3 3 2 3 6 2" xfId="49121" xr:uid="{00000000-0005-0000-0000-000094280000}"/>
    <cellStyle name="20% - Accent3 3 2 3 7" xfId="28286" xr:uid="{00000000-0005-0000-0000-000095280000}"/>
    <cellStyle name="20% - Accent3 3 2 4" xfId="2848" xr:uid="{00000000-0005-0000-0000-000096280000}"/>
    <cellStyle name="20% - Accent3 3 2 4 2" xfId="5534" xr:uid="{00000000-0005-0000-0000-000097280000}"/>
    <cellStyle name="20% - Accent3 3 2 4 2 2" xfId="10831" xr:uid="{00000000-0005-0000-0000-000098280000}"/>
    <cellStyle name="20% - Accent3 3 2 4 2 2 2" xfId="36832" xr:uid="{00000000-0005-0000-0000-000099280000}"/>
    <cellStyle name="20% - Accent3 3 2 4 2 3" xfId="18626" xr:uid="{00000000-0005-0000-0000-00009A280000}"/>
    <cellStyle name="20% - Accent3 3 2 4 2 3 2" xfId="44620" xr:uid="{00000000-0005-0000-0000-00009B280000}"/>
    <cellStyle name="20% - Accent3 3 2 4 2 4" xfId="26377" xr:uid="{00000000-0005-0000-0000-00009C280000}"/>
    <cellStyle name="20% - Accent3 3 2 4 2 4 2" xfId="52366" xr:uid="{00000000-0005-0000-0000-00009D280000}"/>
    <cellStyle name="20% - Accent3 3 2 4 2 5" xfId="31531" xr:uid="{00000000-0005-0000-0000-00009E280000}"/>
    <cellStyle name="20% - Accent3 3 2 4 3" xfId="13435" xr:uid="{00000000-0005-0000-0000-00009F280000}"/>
    <cellStyle name="20% - Accent3 3 2 4 3 2" xfId="21230" xr:uid="{00000000-0005-0000-0000-0000A0280000}"/>
    <cellStyle name="20% - Accent3 3 2 4 3 2 2" xfId="47224" xr:uid="{00000000-0005-0000-0000-0000A1280000}"/>
    <cellStyle name="20% - Accent3 3 2 4 3 3" xfId="39436" xr:uid="{00000000-0005-0000-0000-0000A2280000}"/>
    <cellStyle name="20% - Accent3 3 2 4 4" xfId="8147" xr:uid="{00000000-0005-0000-0000-0000A3280000}"/>
    <cellStyle name="20% - Accent3 3 2 4 4 2" xfId="34143" xr:uid="{00000000-0005-0000-0000-0000A4280000}"/>
    <cellStyle name="20% - Accent3 3 2 4 5" xfId="15937" xr:uid="{00000000-0005-0000-0000-0000A5280000}"/>
    <cellStyle name="20% - Accent3 3 2 4 5 2" xfId="41931" xr:uid="{00000000-0005-0000-0000-0000A6280000}"/>
    <cellStyle name="20% - Accent3 3 2 4 6" xfId="23688" xr:uid="{00000000-0005-0000-0000-0000A7280000}"/>
    <cellStyle name="20% - Accent3 3 2 4 6 2" xfId="49677" xr:uid="{00000000-0005-0000-0000-0000A8280000}"/>
    <cellStyle name="20% - Accent3 3 2 4 7" xfId="28842" xr:uid="{00000000-0005-0000-0000-0000A9280000}"/>
    <cellStyle name="20% - Accent3 3 2 5" xfId="3866" xr:uid="{00000000-0005-0000-0000-0000AA280000}"/>
    <cellStyle name="20% - Accent3 3 2 5 2" xfId="9164" xr:uid="{00000000-0005-0000-0000-0000AB280000}"/>
    <cellStyle name="20% - Accent3 3 2 5 2 2" xfId="35164" xr:uid="{00000000-0005-0000-0000-0000AC280000}"/>
    <cellStyle name="20% - Accent3 3 2 5 3" xfId="16958" xr:uid="{00000000-0005-0000-0000-0000AD280000}"/>
    <cellStyle name="20% - Accent3 3 2 5 3 2" xfId="42952" xr:uid="{00000000-0005-0000-0000-0000AE280000}"/>
    <cellStyle name="20% - Accent3 3 2 5 4" xfId="24709" xr:uid="{00000000-0005-0000-0000-0000AF280000}"/>
    <cellStyle name="20% - Accent3 3 2 5 4 2" xfId="50698" xr:uid="{00000000-0005-0000-0000-0000B0280000}"/>
    <cellStyle name="20% - Accent3 3 2 5 5" xfId="29863" xr:uid="{00000000-0005-0000-0000-0000B1280000}"/>
    <cellStyle name="20% - Accent3 3 2 6" xfId="11343" xr:uid="{00000000-0005-0000-0000-0000B2280000}"/>
    <cellStyle name="20% - Accent3 3 2 6 2" xfId="19138" xr:uid="{00000000-0005-0000-0000-0000B3280000}"/>
    <cellStyle name="20% - Accent3 3 2 6 2 2" xfId="45132" xr:uid="{00000000-0005-0000-0000-0000B4280000}"/>
    <cellStyle name="20% - Accent3 3 2 6 3" xfId="37344" xr:uid="{00000000-0005-0000-0000-0000B5280000}"/>
    <cellStyle name="20% - Accent3 3 2 7" xfId="11843" xr:uid="{00000000-0005-0000-0000-0000B6280000}"/>
    <cellStyle name="20% - Accent3 3 2 7 2" xfId="19638" xr:uid="{00000000-0005-0000-0000-0000B7280000}"/>
    <cellStyle name="20% - Accent3 3 2 7 2 2" xfId="45632" xr:uid="{00000000-0005-0000-0000-0000B8280000}"/>
    <cellStyle name="20% - Accent3 3 2 7 3" xfId="37844" xr:uid="{00000000-0005-0000-0000-0000B9280000}"/>
    <cellStyle name="20% - Accent3 3 2 8" xfId="6488" xr:uid="{00000000-0005-0000-0000-0000BA280000}"/>
    <cellStyle name="20% - Accent3 3 2 8 2" xfId="32475" xr:uid="{00000000-0005-0000-0000-0000BB280000}"/>
    <cellStyle name="20% - Accent3 3 2 9" xfId="14269" xr:uid="{00000000-0005-0000-0000-0000BC280000}"/>
    <cellStyle name="20% - Accent3 3 2 9 2" xfId="40263" xr:uid="{00000000-0005-0000-0000-0000BD280000}"/>
    <cellStyle name="20% - Accent3 3 3" xfId="1459" xr:uid="{00000000-0005-0000-0000-0000BE280000}"/>
    <cellStyle name="20% - Accent3 3 3 2" xfId="4145" xr:uid="{00000000-0005-0000-0000-0000BF280000}"/>
    <cellStyle name="20% - Accent3 3 3 2 2" xfId="9443" xr:uid="{00000000-0005-0000-0000-0000C0280000}"/>
    <cellStyle name="20% - Accent3 3 3 2 2 2" xfId="35443" xr:uid="{00000000-0005-0000-0000-0000C1280000}"/>
    <cellStyle name="20% - Accent3 3 3 2 3" xfId="17237" xr:uid="{00000000-0005-0000-0000-0000C2280000}"/>
    <cellStyle name="20% - Accent3 3 3 2 3 2" xfId="43231" xr:uid="{00000000-0005-0000-0000-0000C3280000}"/>
    <cellStyle name="20% - Accent3 3 3 2 4" xfId="24988" xr:uid="{00000000-0005-0000-0000-0000C4280000}"/>
    <cellStyle name="20% - Accent3 3 3 2 4 2" xfId="50977" xr:uid="{00000000-0005-0000-0000-0000C5280000}"/>
    <cellStyle name="20% - Accent3 3 3 2 5" xfId="30142" xr:uid="{00000000-0005-0000-0000-0000C6280000}"/>
    <cellStyle name="20% - Accent3 3 3 3" xfId="12105" xr:uid="{00000000-0005-0000-0000-0000C7280000}"/>
    <cellStyle name="20% - Accent3 3 3 3 2" xfId="19900" xr:uid="{00000000-0005-0000-0000-0000C8280000}"/>
    <cellStyle name="20% - Accent3 3 3 3 2 2" xfId="45894" xr:uid="{00000000-0005-0000-0000-0000C9280000}"/>
    <cellStyle name="20% - Accent3 3 3 3 3" xfId="38106" xr:uid="{00000000-0005-0000-0000-0000CA280000}"/>
    <cellStyle name="20% - Accent3 3 3 4" xfId="6765" xr:uid="{00000000-0005-0000-0000-0000CB280000}"/>
    <cellStyle name="20% - Accent3 3 3 4 2" xfId="32754" xr:uid="{00000000-0005-0000-0000-0000CC280000}"/>
    <cellStyle name="20% - Accent3 3 3 5" xfId="14548" xr:uid="{00000000-0005-0000-0000-0000CD280000}"/>
    <cellStyle name="20% - Accent3 3 3 5 2" xfId="40542" xr:uid="{00000000-0005-0000-0000-0000CE280000}"/>
    <cellStyle name="20% - Accent3 3 3 6" xfId="22299" xr:uid="{00000000-0005-0000-0000-0000CF280000}"/>
    <cellStyle name="20% - Accent3 3 3 6 2" xfId="48288" xr:uid="{00000000-0005-0000-0000-0000D0280000}"/>
    <cellStyle name="20% - Accent3 3 3 7" xfId="27453" xr:uid="{00000000-0005-0000-0000-0000D1280000}"/>
    <cellStyle name="20% - Accent3 3 4" xfId="2015" xr:uid="{00000000-0005-0000-0000-0000D2280000}"/>
    <cellStyle name="20% - Accent3 3 4 2" xfId="4701" xr:uid="{00000000-0005-0000-0000-0000D3280000}"/>
    <cellStyle name="20% - Accent3 3 4 2 2" xfId="9998" xr:uid="{00000000-0005-0000-0000-0000D4280000}"/>
    <cellStyle name="20% - Accent3 3 4 2 2 2" xfId="35999" xr:uid="{00000000-0005-0000-0000-0000D5280000}"/>
    <cellStyle name="20% - Accent3 3 4 2 3" xfId="17793" xr:uid="{00000000-0005-0000-0000-0000D6280000}"/>
    <cellStyle name="20% - Accent3 3 4 2 3 2" xfId="43787" xr:uid="{00000000-0005-0000-0000-0000D7280000}"/>
    <cellStyle name="20% - Accent3 3 4 2 4" xfId="25544" xr:uid="{00000000-0005-0000-0000-0000D8280000}"/>
    <cellStyle name="20% - Accent3 3 4 2 4 2" xfId="51533" xr:uid="{00000000-0005-0000-0000-0000D9280000}"/>
    <cellStyle name="20% - Accent3 3 4 2 5" xfId="30698" xr:uid="{00000000-0005-0000-0000-0000DA280000}"/>
    <cellStyle name="20% - Accent3 3 4 3" xfId="12624" xr:uid="{00000000-0005-0000-0000-0000DB280000}"/>
    <cellStyle name="20% - Accent3 3 4 3 2" xfId="20419" xr:uid="{00000000-0005-0000-0000-0000DC280000}"/>
    <cellStyle name="20% - Accent3 3 4 3 2 2" xfId="46413" xr:uid="{00000000-0005-0000-0000-0000DD280000}"/>
    <cellStyle name="20% - Accent3 3 4 3 3" xfId="38625" xr:uid="{00000000-0005-0000-0000-0000DE280000}"/>
    <cellStyle name="20% - Accent3 3 4 4" xfId="7317" xr:uid="{00000000-0005-0000-0000-0000DF280000}"/>
    <cellStyle name="20% - Accent3 3 4 4 2" xfId="33310" xr:uid="{00000000-0005-0000-0000-0000E0280000}"/>
    <cellStyle name="20% - Accent3 3 4 5" xfId="15104" xr:uid="{00000000-0005-0000-0000-0000E1280000}"/>
    <cellStyle name="20% - Accent3 3 4 5 2" xfId="41098" xr:uid="{00000000-0005-0000-0000-0000E2280000}"/>
    <cellStyle name="20% - Accent3 3 4 6" xfId="22855" xr:uid="{00000000-0005-0000-0000-0000E3280000}"/>
    <cellStyle name="20% - Accent3 3 4 6 2" xfId="48844" xr:uid="{00000000-0005-0000-0000-0000E4280000}"/>
    <cellStyle name="20% - Accent3 3 4 7" xfId="28009" xr:uid="{00000000-0005-0000-0000-0000E5280000}"/>
    <cellStyle name="20% - Accent3 3 5" xfId="2571" xr:uid="{00000000-0005-0000-0000-0000E6280000}"/>
    <cellStyle name="20% - Accent3 3 5 2" xfId="5257" xr:uid="{00000000-0005-0000-0000-0000E7280000}"/>
    <cellStyle name="20% - Accent3 3 5 2 2" xfId="10554" xr:uid="{00000000-0005-0000-0000-0000E8280000}"/>
    <cellStyle name="20% - Accent3 3 5 2 2 2" xfId="36555" xr:uid="{00000000-0005-0000-0000-0000E9280000}"/>
    <cellStyle name="20% - Accent3 3 5 2 3" xfId="18349" xr:uid="{00000000-0005-0000-0000-0000EA280000}"/>
    <cellStyle name="20% - Accent3 3 5 2 3 2" xfId="44343" xr:uid="{00000000-0005-0000-0000-0000EB280000}"/>
    <cellStyle name="20% - Accent3 3 5 2 4" xfId="26100" xr:uid="{00000000-0005-0000-0000-0000EC280000}"/>
    <cellStyle name="20% - Accent3 3 5 2 4 2" xfId="52089" xr:uid="{00000000-0005-0000-0000-0000ED280000}"/>
    <cellStyle name="20% - Accent3 3 5 2 5" xfId="31254" xr:uid="{00000000-0005-0000-0000-0000EE280000}"/>
    <cellStyle name="20% - Accent3 3 5 3" xfId="13160" xr:uid="{00000000-0005-0000-0000-0000EF280000}"/>
    <cellStyle name="20% - Accent3 3 5 3 2" xfId="20955" xr:uid="{00000000-0005-0000-0000-0000F0280000}"/>
    <cellStyle name="20% - Accent3 3 5 3 2 2" xfId="46949" xr:uid="{00000000-0005-0000-0000-0000F1280000}"/>
    <cellStyle name="20% - Accent3 3 5 3 3" xfId="39161" xr:uid="{00000000-0005-0000-0000-0000F2280000}"/>
    <cellStyle name="20% - Accent3 3 5 4" xfId="7870" xr:uid="{00000000-0005-0000-0000-0000F3280000}"/>
    <cellStyle name="20% - Accent3 3 5 4 2" xfId="33866" xr:uid="{00000000-0005-0000-0000-0000F4280000}"/>
    <cellStyle name="20% - Accent3 3 5 5" xfId="15660" xr:uid="{00000000-0005-0000-0000-0000F5280000}"/>
    <cellStyle name="20% - Accent3 3 5 5 2" xfId="41654" xr:uid="{00000000-0005-0000-0000-0000F6280000}"/>
    <cellStyle name="20% - Accent3 3 5 6" xfId="23411" xr:uid="{00000000-0005-0000-0000-0000F7280000}"/>
    <cellStyle name="20% - Accent3 3 5 6 2" xfId="49400" xr:uid="{00000000-0005-0000-0000-0000F8280000}"/>
    <cellStyle name="20% - Accent3 3 5 7" xfId="28565" xr:uid="{00000000-0005-0000-0000-0000F9280000}"/>
    <cellStyle name="20% - Accent3 3 6" xfId="899" xr:uid="{00000000-0005-0000-0000-0000FA280000}"/>
    <cellStyle name="20% - Accent3 3 6 2" xfId="6212" xr:uid="{00000000-0005-0000-0000-0000FB280000}"/>
    <cellStyle name="20% - Accent3 3 6 2 2" xfId="32198" xr:uid="{00000000-0005-0000-0000-0000FC280000}"/>
    <cellStyle name="20% - Accent3 3 6 3" xfId="13992" xr:uid="{00000000-0005-0000-0000-0000FD280000}"/>
    <cellStyle name="20% - Accent3 3 6 3 2" xfId="39986" xr:uid="{00000000-0005-0000-0000-0000FE280000}"/>
    <cellStyle name="20% - Accent3 3 6 4" xfId="21743" xr:uid="{00000000-0005-0000-0000-0000FF280000}"/>
    <cellStyle name="20% - Accent3 3 6 4 2" xfId="47732" xr:uid="{00000000-0005-0000-0000-000000290000}"/>
    <cellStyle name="20% - Accent3 3 6 5" xfId="26897" xr:uid="{00000000-0005-0000-0000-000001290000}"/>
    <cellStyle name="20% - Accent3 3 7" xfId="3589" xr:uid="{00000000-0005-0000-0000-000002290000}"/>
    <cellStyle name="20% - Accent3 3 7 2" xfId="8887" xr:uid="{00000000-0005-0000-0000-000003290000}"/>
    <cellStyle name="20% - Accent3 3 7 2 2" xfId="34887" xr:uid="{00000000-0005-0000-0000-000004290000}"/>
    <cellStyle name="20% - Accent3 3 7 3" xfId="16681" xr:uid="{00000000-0005-0000-0000-000005290000}"/>
    <cellStyle name="20% - Accent3 3 7 3 2" xfId="42675" xr:uid="{00000000-0005-0000-0000-000006290000}"/>
    <cellStyle name="20% - Accent3 3 7 4" xfId="24432" xr:uid="{00000000-0005-0000-0000-000007290000}"/>
    <cellStyle name="20% - Accent3 3 7 4 2" xfId="50421" xr:uid="{00000000-0005-0000-0000-000008290000}"/>
    <cellStyle name="20% - Accent3 3 7 5" xfId="29586" xr:uid="{00000000-0005-0000-0000-000009290000}"/>
    <cellStyle name="20% - Accent3 3 8" xfId="11586" xr:uid="{00000000-0005-0000-0000-00000A290000}"/>
    <cellStyle name="20% - Accent3 3 8 2" xfId="19381" xr:uid="{00000000-0005-0000-0000-00000B290000}"/>
    <cellStyle name="20% - Accent3 3 8 2 2" xfId="45375" xr:uid="{00000000-0005-0000-0000-00000C290000}"/>
    <cellStyle name="20% - Accent3 3 8 3" xfId="37587" xr:uid="{00000000-0005-0000-0000-00000D290000}"/>
    <cellStyle name="20% - Accent3 3 9" xfId="6087" xr:uid="{00000000-0005-0000-0000-00000E290000}"/>
    <cellStyle name="20% - Accent3 3 9 2" xfId="32068" xr:uid="{00000000-0005-0000-0000-00000F290000}"/>
    <cellStyle name="20% - Accent3 30" xfId="3449" xr:uid="{00000000-0005-0000-0000-000010290000}"/>
    <cellStyle name="20% - Accent3 30 2" xfId="8748" xr:uid="{00000000-0005-0000-0000-000011290000}"/>
    <cellStyle name="20% - Accent3 30 2 2" xfId="34747" xr:uid="{00000000-0005-0000-0000-000012290000}"/>
    <cellStyle name="20% - Accent3 30 3" xfId="16541" xr:uid="{00000000-0005-0000-0000-000013290000}"/>
    <cellStyle name="20% - Accent3 30 3 2" xfId="42535" xr:uid="{00000000-0005-0000-0000-000014290000}"/>
    <cellStyle name="20% - Accent3 30 4" xfId="24292" xr:uid="{00000000-0005-0000-0000-000015290000}"/>
    <cellStyle name="20% - Accent3 30 4 2" xfId="50281" xr:uid="{00000000-0005-0000-0000-000016290000}"/>
    <cellStyle name="20% - Accent3 30 5" xfId="29446" xr:uid="{00000000-0005-0000-0000-000017290000}"/>
    <cellStyle name="20% - Accent3 31" xfId="3562" xr:uid="{00000000-0005-0000-0000-000018290000}"/>
    <cellStyle name="20% - Accent3 31 2" xfId="8860" xr:uid="{00000000-0005-0000-0000-000019290000}"/>
    <cellStyle name="20% - Accent3 31 2 2" xfId="34860" xr:uid="{00000000-0005-0000-0000-00001A290000}"/>
    <cellStyle name="20% - Accent3 31 3" xfId="16654" xr:uid="{00000000-0005-0000-0000-00001B290000}"/>
    <cellStyle name="20% - Accent3 31 3 2" xfId="42648" xr:uid="{00000000-0005-0000-0000-00001C290000}"/>
    <cellStyle name="20% - Accent3 31 4" xfId="24405" xr:uid="{00000000-0005-0000-0000-00001D290000}"/>
    <cellStyle name="20% - Accent3 31 4 2" xfId="50394" xr:uid="{00000000-0005-0000-0000-00001E290000}"/>
    <cellStyle name="20% - Accent3 31 5" xfId="29559" xr:uid="{00000000-0005-0000-0000-00001F290000}"/>
    <cellStyle name="20% - Accent3 32" xfId="5807" xr:uid="{00000000-0005-0000-0000-000020290000}"/>
    <cellStyle name="20% - Accent3 32 2" xfId="31805" xr:uid="{00000000-0005-0000-0000-000021290000}"/>
    <cellStyle name="20% - Accent3 33" xfId="5930" xr:uid="{00000000-0005-0000-0000-000022290000}"/>
    <cellStyle name="20% - Accent3 33 2" xfId="31917" xr:uid="{00000000-0005-0000-0000-000023290000}"/>
    <cellStyle name="20% - Accent3 34" xfId="13705" xr:uid="{00000000-0005-0000-0000-000024290000}"/>
    <cellStyle name="20% - Accent3 34 2" xfId="39699" xr:uid="{00000000-0005-0000-0000-000025290000}"/>
    <cellStyle name="20% - Accent3 35" xfId="21498" xr:uid="{00000000-0005-0000-0000-000026290000}"/>
    <cellStyle name="20% - Accent3 35 2" xfId="47487" xr:uid="{00000000-0005-0000-0000-000027290000}"/>
    <cellStyle name="20% - Accent3 36" xfId="26652" xr:uid="{00000000-0005-0000-0000-000028290000}"/>
    <cellStyle name="20% - Accent3 4" xfId="912" xr:uid="{00000000-0005-0000-0000-000029290000}"/>
    <cellStyle name="20% - Accent3 4 10" xfId="14005" xr:uid="{00000000-0005-0000-0000-00002A290000}"/>
    <cellStyle name="20% - Accent3 4 10 2" xfId="39999" xr:uid="{00000000-0005-0000-0000-00002B290000}"/>
    <cellStyle name="20% - Accent3 4 11" xfId="21756" xr:uid="{00000000-0005-0000-0000-00002C290000}"/>
    <cellStyle name="20% - Accent3 4 11 2" xfId="47745" xr:uid="{00000000-0005-0000-0000-00002D290000}"/>
    <cellStyle name="20% - Accent3 4 12" xfId="26910" xr:uid="{00000000-0005-0000-0000-00002E290000}"/>
    <cellStyle name="20% - Accent3 4 2" xfId="1191" xr:uid="{00000000-0005-0000-0000-00002F290000}"/>
    <cellStyle name="20% - Accent3 4 2 10" xfId="22033" xr:uid="{00000000-0005-0000-0000-000030290000}"/>
    <cellStyle name="20% - Accent3 4 2 10 2" xfId="48022" xr:uid="{00000000-0005-0000-0000-000031290000}"/>
    <cellStyle name="20% - Accent3 4 2 11" xfId="27187" xr:uid="{00000000-0005-0000-0000-000032290000}"/>
    <cellStyle name="20% - Accent3 4 2 2" xfId="1749" xr:uid="{00000000-0005-0000-0000-000033290000}"/>
    <cellStyle name="20% - Accent3 4 2 2 2" xfId="4435" xr:uid="{00000000-0005-0000-0000-000034290000}"/>
    <cellStyle name="20% - Accent3 4 2 2 2 2" xfId="9732" xr:uid="{00000000-0005-0000-0000-000035290000}"/>
    <cellStyle name="20% - Accent3 4 2 2 2 2 2" xfId="35733" xr:uid="{00000000-0005-0000-0000-000036290000}"/>
    <cellStyle name="20% - Accent3 4 2 2 2 3" xfId="17527" xr:uid="{00000000-0005-0000-0000-000037290000}"/>
    <cellStyle name="20% - Accent3 4 2 2 2 3 2" xfId="43521" xr:uid="{00000000-0005-0000-0000-000038290000}"/>
    <cellStyle name="20% - Accent3 4 2 2 2 4" xfId="25278" xr:uid="{00000000-0005-0000-0000-000039290000}"/>
    <cellStyle name="20% - Accent3 4 2 2 2 4 2" xfId="51267" xr:uid="{00000000-0005-0000-0000-00003A290000}"/>
    <cellStyle name="20% - Accent3 4 2 2 2 5" xfId="30432" xr:uid="{00000000-0005-0000-0000-00003B290000}"/>
    <cellStyle name="20% - Accent3 4 2 2 3" xfId="12377" xr:uid="{00000000-0005-0000-0000-00003C290000}"/>
    <cellStyle name="20% - Accent3 4 2 2 3 2" xfId="20172" xr:uid="{00000000-0005-0000-0000-00003D290000}"/>
    <cellStyle name="20% - Accent3 4 2 2 3 2 2" xfId="46166" xr:uid="{00000000-0005-0000-0000-00003E290000}"/>
    <cellStyle name="20% - Accent3 4 2 2 3 3" xfId="38378" xr:uid="{00000000-0005-0000-0000-00003F290000}"/>
    <cellStyle name="20% - Accent3 4 2 2 4" xfId="7054" xr:uid="{00000000-0005-0000-0000-000040290000}"/>
    <cellStyle name="20% - Accent3 4 2 2 4 2" xfId="33044" xr:uid="{00000000-0005-0000-0000-000041290000}"/>
    <cellStyle name="20% - Accent3 4 2 2 5" xfId="14838" xr:uid="{00000000-0005-0000-0000-000042290000}"/>
    <cellStyle name="20% - Accent3 4 2 2 5 2" xfId="40832" xr:uid="{00000000-0005-0000-0000-000043290000}"/>
    <cellStyle name="20% - Accent3 4 2 2 6" xfId="22589" xr:uid="{00000000-0005-0000-0000-000044290000}"/>
    <cellStyle name="20% - Accent3 4 2 2 6 2" xfId="48578" xr:uid="{00000000-0005-0000-0000-000045290000}"/>
    <cellStyle name="20% - Accent3 4 2 2 7" xfId="27743" xr:uid="{00000000-0005-0000-0000-000046290000}"/>
    <cellStyle name="20% - Accent3 4 2 3" xfId="2305" xr:uid="{00000000-0005-0000-0000-000047290000}"/>
    <cellStyle name="20% - Accent3 4 2 3 2" xfId="4991" xr:uid="{00000000-0005-0000-0000-000048290000}"/>
    <cellStyle name="20% - Accent3 4 2 3 2 2" xfId="10288" xr:uid="{00000000-0005-0000-0000-000049290000}"/>
    <cellStyle name="20% - Accent3 4 2 3 2 2 2" xfId="36289" xr:uid="{00000000-0005-0000-0000-00004A290000}"/>
    <cellStyle name="20% - Accent3 4 2 3 2 3" xfId="18083" xr:uid="{00000000-0005-0000-0000-00004B290000}"/>
    <cellStyle name="20% - Accent3 4 2 3 2 3 2" xfId="44077" xr:uid="{00000000-0005-0000-0000-00004C290000}"/>
    <cellStyle name="20% - Accent3 4 2 3 2 4" xfId="25834" xr:uid="{00000000-0005-0000-0000-00004D290000}"/>
    <cellStyle name="20% - Accent3 4 2 3 2 4 2" xfId="51823" xr:uid="{00000000-0005-0000-0000-00004E290000}"/>
    <cellStyle name="20% - Accent3 4 2 3 2 5" xfId="30988" xr:uid="{00000000-0005-0000-0000-00004F290000}"/>
    <cellStyle name="20% - Accent3 4 2 3 3" xfId="12911" xr:uid="{00000000-0005-0000-0000-000050290000}"/>
    <cellStyle name="20% - Accent3 4 2 3 3 2" xfId="20706" xr:uid="{00000000-0005-0000-0000-000051290000}"/>
    <cellStyle name="20% - Accent3 4 2 3 3 2 2" xfId="46700" xr:uid="{00000000-0005-0000-0000-000052290000}"/>
    <cellStyle name="20% - Accent3 4 2 3 3 3" xfId="38912" xr:uid="{00000000-0005-0000-0000-000053290000}"/>
    <cellStyle name="20% - Accent3 4 2 3 4" xfId="7606" xr:uid="{00000000-0005-0000-0000-000054290000}"/>
    <cellStyle name="20% - Accent3 4 2 3 4 2" xfId="33600" xr:uid="{00000000-0005-0000-0000-000055290000}"/>
    <cellStyle name="20% - Accent3 4 2 3 5" xfId="15394" xr:uid="{00000000-0005-0000-0000-000056290000}"/>
    <cellStyle name="20% - Accent3 4 2 3 5 2" xfId="41388" xr:uid="{00000000-0005-0000-0000-000057290000}"/>
    <cellStyle name="20% - Accent3 4 2 3 6" xfId="23145" xr:uid="{00000000-0005-0000-0000-000058290000}"/>
    <cellStyle name="20% - Accent3 4 2 3 6 2" xfId="49134" xr:uid="{00000000-0005-0000-0000-000059290000}"/>
    <cellStyle name="20% - Accent3 4 2 3 7" xfId="28299" xr:uid="{00000000-0005-0000-0000-00005A290000}"/>
    <cellStyle name="20% - Accent3 4 2 4" xfId="2861" xr:uid="{00000000-0005-0000-0000-00005B290000}"/>
    <cellStyle name="20% - Accent3 4 2 4 2" xfId="5547" xr:uid="{00000000-0005-0000-0000-00005C290000}"/>
    <cellStyle name="20% - Accent3 4 2 4 2 2" xfId="10844" xr:uid="{00000000-0005-0000-0000-00005D290000}"/>
    <cellStyle name="20% - Accent3 4 2 4 2 2 2" xfId="36845" xr:uid="{00000000-0005-0000-0000-00005E290000}"/>
    <cellStyle name="20% - Accent3 4 2 4 2 3" xfId="18639" xr:uid="{00000000-0005-0000-0000-00005F290000}"/>
    <cellStyle name="20% - Accent3 4 2 4 2 3 2" xfId="44633" xr:uid="{00000000-0005-0000-0000-000060290000}"/>
    <cellStyle name="20% - Accent3 4 2 4 2 4" xfId="26390" xr:uid="{00000000-0005-0000-0000-000061290000}"/>
    <cellStyle name="20% - Accent3 4 2 4 2 4 2" xfId="52379" xr:uid="{00000000-0005-0000-0000-000062290000}"/>
    <cellStyle name="20% - Accent3 4 2 4 2 5" xfId="31544" xr:uid="{00000000-0005-0000-0000-000063290000}"/>
    <cellStyle name="20% - Accent3 4 2 4 3" xfId="13448" xr:uid="{00000000-0005-0000-0000-000064290000}"/>
    <cellStyle name="20% - Accent3 4 2 4 3 2" xfId="21243" xr:uid="{00000000-0005-0000-0000-000065290000}"/>
    <cellStyle name="20% - Accent3 4 2 4 3 2 2" xfId="47237" xr:uid="{00000000-0005-0000-0000-000066290000}"/>
    <cellStyle name="20% - Accent3 4 2 4 3 3" xfId="39449" xr:uid="{00000000-0005-0000-0000-000067290000}"/>
    <cellStyle name="20% - Accent3 4 2 4 4" xfId="8160" xr:uid="{00000000-0005-0000-0000-000068290000}"/>
    <cellStyle name="20% - Accent3 4 2 4 4 2" xfId="34156" xr:uid="{00000000-0005-0000-0000-000069290000}"/>
    <cellStyle name="20% - Accent3 4 2 4 5" xfId="15950" xr:uid="{00000000-0005-0000-0000-00006A290000}"/>
    <cellStyle name="20% - Accent3 4 2 4 5 2" xfId="41944" xr:uid="{00000000-0005-0000-0000-00006B290000}"/>
    <cellStyle name="20% - Accent3 4 2 4 6" xfId="23701" xr:uid="{00000000-0005-0000-0000-00006C290000}"/>
    <cellStyle name="20% - Accent3 4 2 4 6 2" xfId="49690" xr:uid="{00000000-0005-0000-0000-00006D290000}"/>
    <cellStyle name="20% - Accent3 4 2 4 7" xfId="28855" xr:uid="{00000000-0005-0000-0000-00006E290000}"/>
    <cellStyle name="20% - Accent3 4 2 5" xfId="3879" xr:uid="{00000000-0005-0000-0000-00006F290000}"/>
    <cellStyle name="20% - Accent3 4 2 5 2" xfId="9177" xr:uid="{00000000-0005-0000-0000-000070290000}"/>
    <cellStyle name="20% - Accent3 4 2 5 2 2" xfId="35177" xr:uid="{00000000-0005-0000-0000-000071290000}"/>
    <cellStyle name="20% - Accent3 4 2 5 3" xfId="16971" xr:uid="{00000000-0005-0000-0000-000072290000}"/>
    <cellStyle name="20% - Accent3 4 2 5 3 2" xfId="42965" xr:uid="{00000000-0005-0000-0000-000073290000}"/>
    <cellStyle name="20% - Accent3 4 2 5 4" xfId="24722" xr:uid="{00000000-0005-0000-0000-000074290000}"/>
    <cellStyle name="20% - Accent3 4 2 5 4 2" xfId="50711" xr:uid="{00000000-0005-0000-0000-000075290000}"/>
    <cellStyle name="20% - Accent3 4 2 5 5" xfId="29876" xr:uid="{00000000-0005-0000-0000-000076290000}"/>
    <cellStyle name="20% - Accent3 4 2 6" xfId="11355" xr:uid="{00000000-0005-0000-0000-000077290000}"/>
    <cellStyle name="20% - Accent3 4 2 6 2" xfId="19150" xr:uid="{00000000-0005-0000-0000-000078290000}"/>
    <cellStyle name="20% - Accent3 4 2 6 2 2" xfId="45144" xr:uid="{00000000-0005-0000-0000-000079290000}"/>
    <cellStyle name="20% - Accent3 4 2 6 3" xfId="37356" xr:uid="{00000000-0005-0000-0000-00007A290000}"/>
    <cellStyle name="20% - Accent3 4 2 7" xfId="11856" xr:uid="{00000000-0005-0000-0000-00007B290000}"/>
    <cellStyle name="20% - Accent3 4 2 7 2" xfId="19651" xr:uid="{00000000-0005-0000-0000-00007C290000}"/>
    <cellStyle name="20% - Accent3 4 2 7 2 2" xfId="45645" xr:uid="{00000000-0005-0000-0000-00007D290000}"/>
    <cellStyle name="20% - Accent3 4 2 7 3" xfId="37857" xr:uid="{00000000-0005-0000-0000-00007E290000}"/>
    <cellStyle name="20% - Accent3 4 2 8" xfId="6501" xr:uid="{00000000-0005-0000-0000-00007F290000}"/>
    <cellStyle name="20% - Accent3 4 2 8 2" xfId="32488" xr:uid="{00000000-0005-0000-0000-000080290000}"/>
    <cellStyle name="20% - Accent3 4 2 9" xfId="14282" xr:uid="{00000000-0005-0000-0000-000081290000}"/>
    <cellStyle name="20% - Accent3 4 2 9 2" xfId="40276" xr:uid="{00000000-0005-0000-0000-000082290000}"/>
    <cellStyle name="20% - Accent3 4 3" xfId="1472" xr:uid="{00000000-0005-0000-0000-000083290000}"/>
    <cellStyle name="20% - Accent3 4 3 2" xfId="4158" xr:uid="{00000000-0005-0000-0000-000084290000}"/>
    <cellStyle name="20% - Accent3 4 3 2 2" xfId="9456" xr:uid="{00000000-0005-0000-0000-000085290000}"/>
    <cellStyle name="20% - Accent3 4 3 2 2 2" xfId="35456" xr:uid="{00000000-0005-0000-0000-000086290000}"/>
    <cellStyle name="20% - Accent3 4 3 2 3" xfId="17250" xr:uid="{00000000-0005-0000-0000-000087290000}"/>
    <cellStyle name="20% - Accent3 4 3 2 3 2" xfId="43244" xr:uid="{00000000-0005-0000-0000-000088290000}"/>
    <cellStyle name="20% - Accent3 4 3 2 4" xfId="25001" xr:uid="{00000000-0005-0000-0000-000089290000}"/>
    <cellStyle name="20% - Accent3 4 3 2 4 2" xfId="50990" xr:uid="{00000000-0005-0000-0000-00008A290000}"/>
    <cellStyle name="20% - Accent3 4 3 2 5" xfId="30155" xr:uid="{00000000-0005-0000-0000-00008B290000}"/>
    <cellStyle name="20% - Accent3 4 3 3" xfId="12118" xr:uid="{00000000-0005-0000-0000-00008C290000}"/>
    <cellStyle name="20% - Accent3 4 3 3 2" xfId="19913" xr:uid="{00000000-0005-0000-0000-00008D290000}"/>
    <cellStyle name="20% - Accent3 4 3 3 2 2" xfId="45907" xr:uid="{00000000-0005-0000-0000-00008E290000}"/>
    <cellStyle name="20% - Accent3 4 3 3 3" xfId="38119" xr:uid="{00000000-0005-0000-0000-00008F290000}"/>
    <cellStyle name="20% - Accent3 4 3 4" xfId="6778" xr:uid="{00000000-0005-0000-0000-000090290000}"/>
    <cellStyle name="20% - Accent3 4 3 4 2" xfId="32767" xr:uid="{00000000-0005-0000-0000-000091290000}"/>
    <cellStyle name="20% - Accent3 4 3 5" xfId="14561" xr:uid="{00000000-0005-0000-0000-000092290000}"/>
    <cellStyle name="20% - Accent3 4 3 5 2" xfId="40555" xr:uid="{00000000-0005-0000-0000-000093290000}"/>
    <cellStyle name="20% - Accent3 4 3 6" xfId="22312" xr:uid="{00000000-0005-0000-0000-000094290000}"/>
    <cellStyle name="20% - Accent3 4 3 6 2" xfId="48301" xr:uid="{00000000-0005-0000-0000-000095290000}"/>
    <cellStyle name="20% - Accent3 4 3 7" xfId="27466" xr:uid="{00000000-0005-0000-0000-000096290000}"/>
    <cellStyle name="20% - Accent3 4 4" xfId="2028" xr:uid="{00000000-0005-0000-0000-000097290000}"/>
    <cellStyle name="20% - Accent3 4 4 2" xfId="4714" xr:uid="{00000000-0005-0000-0000-000098290000}"/>
    <cellStyle name="20% - Accent3 4 4 2 2" xfId="10011" xr:uid="{00000000-0005-0000-0000-000099290000}"/>
    <cellStyle name="20% - Accent3 4 4 2 2 2" xfId="36012" xr:uid="{00000000-0005-0000-0000-00009A290000}"/>
    <cellStyle name="20% - Accent3 4 4 2 3" xfId="17806" xr:uid="{00000000-0005-0000-0000-00009B290000}"/>
    <cellStyle name="20% - Accent3 4 4 2 3 2" xfId="43800" xr:uid="{00000000-0005-0000-0000-00009C290000}"/>
    <cellStyle name="20% - Accent3 4 4 2 4" xfId="25557" xr:uid="{00000000-0005-0000-0000-00009D290000}"/>
    <cellStyle name="20% - Accent3 4 4 2 4 2" xfId="51546" xr:uid="{00000000-0005-0000-0000-00009E290000}"/>
    <cellStyle name="20% - Accent3 4 4 2 5" xfId="30711" xr:uid="{00000000-0005-0000-0000-00009F290000}"/>
    <cellStyle name="20% - Accent3 4 4 3" xfId="12637" xr:uid="{00000000-0005-0000-0000-0000A0290000}"/>
    <cellStyle name="20% - Accent3 4 4 3 2" xfId="20432" xr:uid="{00000000-0005-0000-0000-0000A1290000}"/>
    <cellStyle name="20% - Accent3 4 4 3 2 2" xfId="46426" xr:uid="{00000000-0005-0000-0000-0000A2290000}"/>
    <cellStyle name="20% - Accent3 4 4 3 3" xfId="38638" xr:uid="{00000000-0005-0000-0000-0000A3290000}"/>
    <cellStyle name="20% - Accent3 4 4 4" xfId="7330" xr:uid="{00000000-0005-0000-0000-0000A4290000}"/>
    <cellStyle name="20% - Accent3 4 4 4 2" xfId="33323" xr:uid="{00000000-0005-0000-0000-0000A5290000}"/>
    <cellStyle name="20% - Accent3 4 4 5" xfId="15117" xr:uid="{00000000-0005-0000-0000-0000A6290000}"/>
    <cellStyle name="20% - Accent3 4 4 5 2" xfId="41111" xr:uid="{00000000-0005-0000-0000-0000A7290000}"/>
    <cellStyle name="20% - Accent3 4 4 6" xfId="22868" xr:uid="{00000000-0005-0000-0000-0000A8290000}"/>
    <cellStyle name="20% - Accent3 4 4 6 2" xfId="48857" xr:uid="{00000000-0005-0000-0000-0000A9290000}"/>
    <cellStyle name="20% - Accent3 4 4 7" xfId="28022" xr:uid="{00000000-0005-0000-0000-0000AA290000}"/>
    <cellStyle name="20% - Accent3 4 5" xfId="2584" xr:uid="{00000000-0005-0000-0000-0000AB290000}"/>
    <cellStyle name="20% - Accent3 4 5 2" xfId="5270" xr:uid="{00000000-0005-0000-0000-0000AC290000}"/>
    <cellStyle name="20% - Accent3 4 5 2 2" xfId="10567" xr:uid="{00000000-0005-0000-0000-0000AD290000}"/>
    <cellStyle name="20% - Accent3 4 5 2 2 2" xfId="36568" xr:uid="{00000000-0005-0000-0000-0000AE290000}"/>
    <cellStyle name="20% - Accent3 4 5 2 3" xfId="18362" xr:uid="{00000000-0005-0000-0000-0000AF290000}"/>
    <cellStyle name="20% - Accent3 4 5 2 3 2" xfId="44356" xr:uid="{00000000-0005-0000-0000-0000B0290000}"/>
    <cellStyle name="20% - Accent3 4 5 2 4" xfId="26113" xr:uid="{00000000-0005-0000-0000-0000B1290000}"/>
    <cellStyle name="20% - Accent3 4 5 2 4 2" xfId="52102" xr:uid="{00000000-0005-0000-0000-0000B2290000}"/>
    <cellStyle name="20% - Accent3 4 5 2 5" xfId="31267" xr:uid="{00000000-0005-0000-0000-0000B3290000}"/>
    <cellStyle name="20% - Accent3 4 5 3" xfId="13173" xr:uid="{00000000-0005-0000-0000-0000B4290000}"/>
    <cellStyle name="20% - Accent3 4 5 3 2" xfId="20968" xr:uid="{00000000-0005-0000-0000-0000B5290000}"/>
    <cellStyle name="20% - Accent3 4 5 3 2 2" xfId="46962" xr:uid="{00000000-0005-0000-0000-0000B6290000}"/>
    <cellStyle name="20% - Accent3 4 5 3 3" xfId="39174" xr:uid="{00000000-0005-0000-0000-0000B7290000}"/>
    <cellStyle name="20% - Accent3 4 5 4" xfId="7883" xr:uid="{00000000-0005-0000-0000-0000B8290000}"/>
    <cellStyle name="20% - Accent3 4 5 4 2" xfId="33879" xr:uid="{00000000-0005-0000-0000-0000B9290000}"/>
    <cellStyle name="20% - Accent3 4 5 5" xfId="15673" xr:uid="{00000000-0005-0000-0000-0000BA290000}"/>
    <cellStyle name="20% - Accent3 4 5 5 2" xfId="41667" xr:uid="{00000000-0005-0000-0000-0000BB290000}"/>
    <cellStyle name="20% - Accent3 4 5 6" xfId="23424" xr:uid="{00000000-0005-0000-0000-0000BC290000}"/>
    <cellStyle name="20% - Accent3 4 5 6 2" xfId="49413" xr:uid="{00000000-0005-0000-0000-0000BD290000}"/>
    <cellStyle name="20% - Accent3 4 5 7" xfId="28578" xr:uid="{00000000-0005-0000-0000-0000BE290000}"/>
    <cellStyle name="20% - Accent3 4 6" xfId="3602" xr:uid="{00000000-0005-0000-0000-0000BF290000}"/>
    <cellStyle name="20% - Accent3 4 6 2" xfId="8900" xr:uid="{00000000-0005-0000-0000-0000C0290000}"/>
    <cellStyle name="20% - Accent3 4 6 2 2" xfId="34900" xr:uid="{00000000-0005-0000-0000-0000C1290000}"/>
    <cellStyle name="20% - Accent3 4 6 3" xfId="16694" xr:uid="{00000000-0005-0000-0000-0000C2290000}"/>
    <cellStyle name="20% - Accent3 4 6 3 2" xfId="42688" xr:uid="{00000000-0005-0000-0000-0000C3290000}"/>
    <cellStyle name="20% - Accent3 4 6 4" xfId="24445" xr:uid="{00000000-0005-0000-0000-0000C4290000}"/>
    <cellStyle name="20% - Accent3 4 6 4 2" xfId="50434" xr:uid="{00000000-0005-0000-0000-0000C5290000}"/>
    <cellStyle name="20% - Accent3 4 6 5" xfId="29599" xr:uid="{00000000-0005-0000-0000-0000C6290000}"/>
    <cellStyle name="20% - Accent3 4 7" xfId="11098" xr:uid="{00000000-0005-0000-0000-0000C7290000}"/>
    <cellStyle name="20% - Accent3 4 7 2" xfId="18893" xr:uid="{00000000-0005-0000-0000-0000C8290000}"/>
    <cellStyle name="20% - Accent3 4 7 2 2" xfId="44887" xr:uid="{00000000-0005-0000-0000-0000C9290000}"/>
    <cellStyle name="20% - Accent3 4 7 3" xfId="37099" xr:uid="{00000000-0005-0000-0000-0000CA290000}"/>
    <cellStyle name="20% - Accent3 4 8" xfId="11598" xr:uid="{00000000-0005-0000-0000-0000CB290000}"/>
    <cellStyle name="20% - Accent3 4 8 2" xfId="19393" xr:uid="{00000000-0005-0000-0000-0000CC290000}"/>
    <cellStyle name="20% - Accent3 4 8 2 2" xfId="45387" xr:uid="{00000000-0005-0000-0000-0000CD290000}"/>
    <cellStyle name="20% - Accent3 4 8 3" xfId="37599" xr:uid="{00000000-0005-0000-0000-0000CE290000}"/>
    <cellStyle name="20% - Accent3 4 9" xfId="6225" xr:uid="{00000000-0005-0000-0000-0000CF290000}"/>
    <cellStyle name="20% - Accent3 4 9 2" xfId="32211" xr:uid="{00000000-0005-0000-0000-0000D0290000}"/>
    <cellStyle name="20% - Accent3 5" xfId="927" xr:uid="{00000000-0005-0000-0000-0000D1290000}"/>
    <cellStyle name="20% - Accent3 5 10" xfId="14019" xr:uid="{00000000-0005-0000-0000-0000D2290000}"/>
    <cellStyle name="20% - Accent3 5 10 2" xfId="40013" xr:uid="{00000000-0005-0000-0000-0000D3290000}"/>
    <cellStyle name="20% - Accent3 5 11" xfId="21770" xr:uid="{00000000-0005-0000-0000-0000D4290000}"/>
    <cellStyle name="20% - Accent3 5 11 2" xfId="47759" xr:uid="{00000000-0005-0000-0000-0000D5290000}"/>
    <cellStyle name="20% - Accent3 5 12" xfId="26924" xr:uid="{00000000-0005-0000-0000-0000D6290000}"/>
    <cellStyle name="20% - Accent3 5 2" xfId="1205" xr:uid="{00000000-0005-0000-0000-0000D7290000}"/>
    <cellStyle name="20% - Accent3 5 2 10" xfId="22047" xr:uid="{00000000-0005-0000-0000-0000D8290000}"/>
    <cellStyle name="20% - Accent3 5 2 10 2" xfId="48036" xr:uid="{00000000-0005-0000-0000-0000D9290000}"/>
    <cellStyle name="20% - Accent3 5 2 11" xfId="27201" xr:uid="{00000000-0005-0000-0000-0000DA290000}"/>
    <cellStyle name="20% - Accent3 5 2 2" xfId="1763" xr:uid="{00000000-0005-0000-0000-0000DB290000}"/>
    <cellStyle name="20% - Accent3 5 2 2 2" xfId="4449" xr:uid="{00000000-0005-0000-0000-0000DC290000}"/>
    <cellStyle name="20% - Accent3 5 2 2 2 2" xfId="9746" xr:uid="{00000000-0005-0000-0000-0000DD290000}"/>
    <cellStyle name="20% - Accent3 5 2 2 2 2 2" xfId="35747" xr:uid="{00000000-0005-0000-0000-0000DE290000}"/>
    <cellStyle name="20% - Accent3 5 2 2 2 3" xfId="17541" xr:uid="{00000000-0005-0000-0000-0000DF290000}"/>
    <cellStyle name="20% - Accent3 5 2 2 2 3 2" xfId="43535" xr:uid="{00000000-0005-0000-0000-0000E0290000}"/>
    <cellStyle name="20% - Accent3 5 2 2 2 4" xfId="25292" xr:uid="{00000000-0005-0000-0000-0000E1290000}"/>
    <cellStyle name="20% - Accent3 5 2 2 2 4 2" xfId="51281" xr:uid="{00000000-0005-0000-0000-0000E2290000}"/>
    <cellStyle name="20% - Accent3 5 2 2 2 5" xfId="30446" xr:uid="{00000000-0005-0000-0000-0000E3290000}"/>
    <cellStyle name="20% - Accent3 5 2 2 3" xfId="12390" xr:uid="{00000000-0005-0000-0000-0000E4290000}"/>
    <cellStyle name="20% - Accent3 5 2 2 3 2" xfId="20185" xr:uid="{00000000-0005-0000-0000-0000E5290000}"/>
    <cellStyle name="20% - Accent3 5 2 2 3 2 2" xfId="46179" xr:uid="{00000000-0005-0000-0000-0000E6290000}"/>
    <cellStyle name="20% - Accent3 5 2 2 3 3" xfId="38391" xr:uid="{00000000-0005-0000-0000-0000E7290000}"/>
    <cellStyle name="20% - Accent3 5 2 2 4" xfId="7067" xr:uid="{00000000-0005-0000-0000-0000E8290000}"/>
    <cellStyle name="20% - Accent3 5 2 2 4 2" xfId="33058" xr:uid="{00000000-0005-0000-0000-0000E9290000}"/>
    <cellStyle name="20% - Accent3 5 2 2 5" xfId="14852" xr:uid="{00000000-0005-0000-0000-0000EA290000}"/>
    <cellStyle name="20% - Accent3 5 2 2 5 2" xfId="40846" xr:uid="{00000000-0005-0000-0000-0000EB290000}"/>
    <cellStyle name="20% - Accent3 5 2 2 6" xfId="22603" xr:uid="{00000000-0005-0000-0000-0000EC290000}"/>
    <cellStyle name="20% - Accent3 5 2 2 6 2" xfId="48592" xr:uid="{00000000-0005-0000-0000-0000ED290000}"/>
    <cellStyle name="20% - Accent3 5 2 2 7" xfId="27757" xr:uid="{00000000-0005-0000-0000-0000EE290000}"/>
    <cellStyle name="20% - Accent3 5 2 3" xfId="2319" xr:uid="{00000000-0005-0000-0000-0000EF290000}"/>
    <cellStyle name="20% - Accent3 5 2 3 2" xfId="5005" xr:uid="{00000000-0005-0000-0000-0000F0290000}"/>
    <cellStyle name="20% - Accent3 5 2 3 2 2" xfId="10302" xr:uid="{00000000-0005-0000-0000-0000F1290000}"/>
    <cellStyle name="20% - Accent3 5 2 3 2 2 2" xfId="36303" xr:uid="{00000000-0005-0000-0000-0000F2290000}"/>
    <cellStyle name="20% - Accent3 5 2 3 2 3" xfId="18097" xr:uid="{00000000-0005-0000-0000-0000F3290000}"/>
    <cellStyle name="20% - Accent3 5 2 3 2 3 2" xfId="44091" xr:uid="{00000000-0005-0000-0000-0000F4290000}"/>
    <cellStyle name="20% - Accent3 5 2 3 2 4" xfId="25848" xr:uid="{00000000-0005-0000-0000-0000F5290000}"/>
    <cellStyle name="20% - Accent3 5 2 3 2 4 2" xfId="51837" xr:uid="{00000000-0005-0000-0000-0000F6290000}"/>
    <cellStyle name="20% - Accent3 5 2 3 2 5" xfId="31002" xr:uid="{00000000-0005-0000-0000-0000F7290000}"/>
    <cellStyle name="20% - Accent3 5 2 3 3" xfId="12924" xr:uid="{00000000-0005-0000-0000-0000F8290000}"/>
    <cellStyle name="20% - Accent3 5 2 3 3 2" xfId="20719" xr:uid="{00000000-0005-0000-0000-0000F9290000}"/>
    <cellStyle name="20% - Accent3 5 2 3 3 2 2" xfId="46713" xr:uid="{00000000-0005-0000-0000-0000FA290000}"/>
    <cellStyle name="20% - Accent3 5 2 3 3 3" xfId="38925" xr:uid="{00000000-0005-0000-0000-0000FB290000}"/>
    <cellStyle name="20% - Accent3 5 2 3 4" xfId="7619" xr:uid="{00000000-0005-0000-0000-0000FC290000}"/>
    <cellStyle name="20% - Accent3 5 2 3 4 2" xfId="33614" xr:uid="{00000000-0005-0000-0000-0000FD290000}"/>
    <cellStyle name="20% - Accent3 5 2 3 5" xfId="15408" xr:uid="{00000000-0005-0000-0000-0000FE290000}"/>
    <cellStyle name="20% - Accent3 5 2 3 5 2" xfId="41402" xr:uid="{00000000-0005-0000-0000-0000FF290000}"/>
    <cellStyle name="20% - Accent3 5 2 3 6" xfId="23159" xr:uid="{00000000-0005-0000-0000-0000002A0000}"/>
    <cellStyle name="20% - Accent3 5 2 3 6 2" xfId="49148" xr:uid="{00000000-0005-0000-0000-0000012A0000}"/>
    <cellStyle name="20% - Accent3 5 2 3 7" xfId="28313" xr:uid="{00000000-0005-0000-0000-0000022A0000}"/>
    <cellStyle name="20% - Accent3 5 2 4" xfId="2875" xr:uid="{00000000-0005-0000-0000-0000032A0000}"/>
    <cellStyle name="20% - Accent3 5 2 4 2" xfId="5561" xr:uid="{00000000-0005-0000-0000-0000042A0000}"/>
    <cellStyle name="20% - Accent3 5 2 4 2 2" xfId="10858" xr:uid="{00000000-0005-0000-0000-0000052A0000}"/>
    <cellStyle name="20% - Accent3 5 2 4 2 2 2" xfId="36859" xr:uid="{00000000-0005-0000-0000-0000062A0000}"/>
    <cellStyle name="20% - Accent3 5 2 4 2 3" xfId="18653" xr:uid="{00000000-0005-0000-0000-0000072A0000}"/>
    <cellStyle name="20% - Accent3 5 2 4 2 3 2" xfId="44647" xr:uid="{00000000-0005-0000-0000-0000082A0000}"/>
    <cellStyle name="20% - Accent3 5 2 4 2 4" xfId="26404" xr:uid="{00000000-0005-0000-0000-0000092A0000}"/>
    <cellStyle name="20% - Accent3 5 2 4 2 4 2" xfId="52393" xr:uid="{00000000-0005-0000-0000-00000A2A0000}"/>
    <cellStyle name="20% - Accent3 5 2 4 2 5" xfId="31558" xr:uid="{00000000-0005-0000-0000-00000B2A0000}"/>
    <cellStyle name="20% - Accent3 5 2 4 3" xfId="13462" xr:uid="{00000000-0005-0000-0000-00000C2A0000}"/>
    <cellStyle name="20% - Accent3 5 2 4 3 2" xfId="21257" xr:uid="{00000000-0005-0000-0000-00000D2A0000}"/>
    <cellStyle name="20% - Accent3 5 2 4 3 2 2" xfId="47251" xr:uid="{00000000-0005-0000-0000-00000E2A0000}"/>
    <cellStyle name="20% - Accent3 5 2 4 3 3" xfId="39463" xr:uid="{00000000-0005-0000-0000-00000F2A0000}"/>
    <cellStyle name="20% - Accent3 5 2 4 4" xfId="8174" xr:uid="{00000000-0005-0000-0000-0000102A0000}"/>
    <cellStyle name="20% - Accent3 5 2 4 4 2" xfId="34170" xr:uid="{00000000-0005-0000-0000-0000112A0000}"/>
    <cellStyle name="20% - Accent3 5 2 4 5" xfId="15964" xr:uid="{00000000-0005-0000-0000-0000122A0000}"/>
    <cellStyle name="20% - Accent3 5 2 4 5 2" xfId="41958" xr:uid="{00000000-0005-0000-0000-0000132A0000}"/>
    <cellStyle name="20% - Accent3 5 2 4 6" xfId="23715" xr:uid="{00000000-0005-0000-0000-0000142A0000}"/>
    <cellStyle name="20% - Accent3 5 2 4 6 2" xfId="49704" xr:uid="{00000000-0005-0000-0000-0000152A0000}"/>
    <cellStyle name="20% - Accent3 5 2 4 7" xfId="28869" xr:uid="{00000000-0005-0000-0000-0000162A0000}"/>
    <cellStyle name="20% - Accent3 5 2 5" xfId="3893" xr:uid="{00000000-0005-0000-0000-0000172A0000}"/>
    <cellStyle name="20% - Accent3 5 2 5 2" xfId="9191" xr:uid="{00000000-0005-0000-0000-0000182A0000}"/>
    <cellStyle name="20% - Accent3 5 2 5 2 2" xfId="35191" xr:uid="{00000000-0005-0000-0000-0000192A0000}"/>
    <cellStyle name="20% - Accent3 5 2 5 3" xfId="16985" xr:uid="{00000000-0005-0000-0000-00001A2A0000}"/>
    <cellStyle name="20% - Accent3 5 2 5 3 2" xfId="42979" xr:uid="{00000000-0005-0000-0000-00001B2A0000}"/>
    <cellStyle name="20% - Accent3 5 2 5 4" xfId="24736" xr:uid="{00000000-0005-0000-0000-00001C2A0000}"/>
    <cellStyle name="20% - Accent3 5 2 5 4 2" xfId="50725" xr:uid="{00000000-0005-0000-0000-00001D2A0000}"/>
    <cellStyle name="20% - Accent3 5 2 5 5" xfId="29890" xr:uid="{00000000-0005-0000-0000-00001E2A0000}"/>
    <cellStyle name="20% - Accent3 5 2 6" xfId="11367" xr:uid="{00000000-0005-0000-0000-00001F2A0000}"/>
    <cellStyle name="20% - Accent3 5 2 6 2" xfId="19162" xr:uid="{00000000-0005-0000-0000-0000202A0000}"/>
    <cellStyle name="20% - Accent3 5 2 6 2 2" xfId="45156" xr:uid="{00000000-0005-0000-0000-0000212A0000}"/>
    <cellStyle name="20% - Accent3 5 2 6 3" xfId="37368" xr:uid="{00000000-0005-0000-0000-0000222A0000}"/>
    <cellStyle name="20% - Accent3 5 2 7" xfId="11870" xr:uid="{00000000-0005-0000-0000-0000232A0000}"/>
    <cellStyle name="20% - Accent3 5 2 7 2" xfId="19665" xr:uid="{00000000-0005-0000-0000-0000242A0000}"/>
    <cellStyle name="20% - Accent3 5 2 7 2 2" xfId="45659" xr:uid="{00000000-0005-0000-0000-0000252A0000}"/>
    <cellStyle name="20% - Accent3 5 2 7 3" xfId="37871" xr:uid="{00000000-0005-0000-0000-0000262A0000}"/>
    <cellStyle name="20% - Accent3 5 2 8" xfId="6515" xr:uid="{00000000-0005-0000-0000-0000272A0000}"/>
    <cellStyle name="20% - Accent3 5 2 8 2" xfId="32502" xr:uid="{00000000-0005-0000-0000-0000282A0000}"/>
    <cellStyle name="20% - Accent3 5 2 9" xfId="14296" xr:uid="{00000000-0005-0000-0000-0000292A0000}"/>
    <cellStyle name="20% - Accent3 5 2 9 2" xfId="40290" xr:uid="{00000000-0005-0000-0000-00002A2A0000}"/>
    <cellStyle name="20% - Accent3 5 3" xfId="1486" xr:uid="{00000000-0005-0000-0000-00002B2A0000}"/>
    <cellStyle name="20% - Accent3 5 3 2" xfId="4172" xr:uid="{00000000-0005-0000-0000-00002C2A0000}"/>
    <cellStyle name="20% - Accent3 5 3 2 2" xfId="9469" xr:uid="{00000000-0005-0000-0000-00002D2A0000}"/>
    <cellStyle name="20% - Accent3 5 3 2 2 2" xfId="35470" xr:uid="{00000000-0005-0000-0000-00002E2A0000}"/>
    <cellStyle name="20% - Accent3 5 3 2 3" xfId="17264" xr:uid="{00000000-0005-0000-0000-00002F2A0000}"/>
    <cellStyle name="20% - Accent3 5 3 2 3 2" xfId="43258" xr:uid="{00000000-0005-0000-0000-0000302A0000}"/>
    <cellStyle name="20% - Accent3 5 3 2 4" xfId="25015" xr:uid="{00000000-0005-0000-0000-0000312A0000}"/>
    <cellStyle name="20% - Accent3 5 3 2 4 2" xfId="51004" xr:uid="{00000000-0005-0000-0000-0000322A0000}"/>
    <cellStyle name="20% - Accent3 5 3 2 5" xfId="30169" xr:uid="{00000000-0005-0000-0000-0000332A0000}"/>
    <cellStyle name="20% - Accent3 5 3 3" xfId="12131" xr:uid="{00000000-0005-0000-0000-0000342A0000}"/>
    <cellStyle name="20% - Accent3 5 3 3 2" xfId="19926" xr:uid="{00000000-0005-0000-0000-0000352A0000}"/>
    <cellStyle name="20% - Accent3 5 3 3 2 2" xfId="45920" xr:uid="{00000000-0005-0000-0000-0000362A0000}"/>
    <cellStyle name="20% - Accent3 5 3 3 3" xfId="38132" xr:uid="{00000000-0005-0000-0000-0000372A0000}"/>
    <cellStyle name="20% - Accent3 5 3 4" xfId="6791" xr:uid="{00000000-0005-0000-0000-0000382A0000}"/>
    <cellStyle name="20% - Accent3 5 3 4 2" xfId="32781" xr:uid="{00000000-0005-0000-0000-0000392A0000}"/>
    <cellStyle name="20% - Accent3 5 3 5" xfId="14575" xr:uid="{00000000-0005-0000-0000-00003A2A0000}"/>
    <cellStyle name="20% - Accent3 5 3 5 2" xfId="40569" xr:uid="{00000000-0005-0000-0000-00003B2A0000}"/>
    <cellStyle name="20% - Accent3 5 3 6" xfId="22326" xr:uid="{00000000-0005-0000-0000-00003C2A0000}"/>
    <cellStyle name="20% - Accent3 5 3 6 2" xfId="48315" xr:uid="{00000000-0005-0000-0000-00003D2A0000}"/>
    <cellStyle name="20% - Accent3 5 3 7" xfId="27480" xr:uid="{00000000-0005-0000-0000-00003E2A0000}"/>
    <cellStyle name="20% - Accent3 5 4" xfId="2042" xr:uid="{00000000-0005-0000-0000-00003F2A0000}"/>
    <cellStyle name="20% - Accent3 5 4 2" xfId="4728" xr:uid="{00000000-0005-0000-0000-0000402A0000}"/>
    <cellStyle name="20% - Accent3 5 4 2 2" xfId="10025" xr:uid="{00000000-0005-0000-0000-0000412A0000}"/>
    <cellStyle name="20% - Accent3 5 4 2 2 2" xfId="36026" xr:uid="{00000000-0005-0000-0000-0000422A0000}"/>
    <cellStyle name="20% - Accent3 5 4 2 3" xfId="17820" xr:uid="{00000000-0005-0000-0000-0000432A0000}"/>
    <cellStyle name="20% - Accent3 5 4 2 3 2" xfId="43814" xr:uid="{00000000-0005-0000-0000-0000442A0000}"/>
    <cellStyle name="20% - Accent3 5 4 2 4" xfId="25571" xr:uid="{00000000-0005-0000-0000-0000452A0000}"/>
    <cellStyle name="20% - Accent3 5 4 2 4 2" xfId="51560" xr:uid="{00000000-0005-0000-0000-0000462A0000}"/>
    <cellStyle name="20% - Accent3 5 4 2 5" xfId="30725" xr:uid="{00000000-0005-0000-0000-0000472A0000}"/>
    <cellStyle name="20% - Accent3 5 4 3" xfId="12650" xr:uid="{00000000-0005-0000-0000-0000482A0000}"/>
    <cellStyle name="20% - Accent3 5 4 3 2" xfId="20445" xr:uid="{00000000-0005-0000-0000-0000492A0000}"/>
    <cellStyle name="20% - Accent3 5 4 3 2 2" xfId="46439" xr:uid="{00000000-0005-0000-0000-00004A2A0000}"/>
    <cellStyle name="20% - Accent3 5 4 3 3" xfId="38651" xr:uid="{00000000-0005-0000-0000-00004B2A0000}"/>
    <cellStyle name="20% - Accent3 5 4 4" xfId="7344" xr:uid="{00000000-0005-0000-0000-00004C2A0000}"/>
    <cellStyle name="20% - Accent3 5 4 4 2" xfId="33337" xr:uid="{00000000-0005-0000-0000-00004D2A0000}"/>
    <cellStyle name="20% - Accent3 5 4 5" xfId="15131" xr:uid="{00000000-0005-0000-0000-00004E2A0000}"/>
    <cellStyle name="20% - Accent3 5 4 5 2" xfId="41125" xr:uid="{00000000-0005-0000-0000-00004F2A0000}"/>
    <cellStyle name="20% - Accent3 5 4 6" xfId="22882" xr:uid="{00000000-0005-0000-0000-0000502A0000}"/>
    <cellStyle name="20% - Accent3 5 4 6 2" xfId="48871" xr:uid="{00000000-0005-0000-0000-0000512A0000}"/>
    <cellStyle name="20% - Accent3 5 4 7" xfId="28036" xr:uid="{00000000-0005-0000-0000-0000522A0000}"/>
    <cellStyle name="20% - Accent3 5 5" xfId="2598" xr:uid="{00000000-0005-0000-0000-0000532A0000}"/>
    <cellStyle name="20% - Accent3 5 5 2" xfId="5284" xr:uid="{00000000-0005-0000-0000-0000542A0000}"/>
    <cellStyle name="20% - Accent3 5 5 2 2" xfId="10581" xr:uid="{00000000-0005-0000-0000-0000552A0000}"/>
    <cellStyle name="20% - Accent3 5 5 2 2 2" xfId="36582" xr:uid="{00000000-0005-0000-0000-0000562A0000}"/>
    <cellStyle name="20% - Accent3 5 5 2 3" xfId="18376" xr:uid="{00000000-0005-0000-0000-0000572A0000}"/>
    <cellStyle name="20% - Accent3 5 5 2 3 2" xfId="44370" xr:uid="{00000000-0005-0000-0000-0000582A0000}"/>
    <cellStyle name="20% - Accent3 5 5 2 4" xfId="26127" xr:uid="{00000000-0005-0000-0000-0000592A0000}"/>
    <cellStyle name="20% - Accent3 5 5 2 4 2" xfId="52116" xr:uid="{00000000-0005-0000-0000-00005A2A0000}"/>
    <cellStyle name="20% - Accent3 5 5 2 5" xfId="31281" xr:uid="{00000000-0005-0000-0000-00005B2A0000}"/>
    <cellStyle name="20% - Accent3 5 5 3" xfId="13186" xr:uid="{00000000-0005-0000-0000-00005C2A0000}"/>
    <cellStyle name="20% - Accent3 5 5 3 2" xfId="20981" xr:uid="{00000000-0005-0000-0000-00005D2A0000}"/>
    <cellStyle name="20% - Accent3 5 5 3 2 2" xfId="46975" xr:uid="{00000000-0005-0000-0000-00005E2A0000}"/>
    <cellStyle name="20% - Accent3 5 5 3 3" xfId="39187" xr:uid="{00000000-0005-0000-0000-00005F2A0000}"/>
    <cellStyle name="20% - Accent3 5 5 4" xfId="7897" xr:uid="{00000000-0005-0000-0000-0000602A0000}"/>
    <cellStyle name="20% - Accent3 5 5 4 2" xfId="33893" xr:uid="{00000000-0005-0000-0000-0000612A0000}"/>
    <cellStyle name="20% - Accent3 5 5 5" xfId="15687" xr:uid="{00000000-0005-0000-0000-0000622A0000}"/>
    <cellStyle name="20% - Accent3 5 5 5 2" xfId="41681" xr:uid="{00000000-0005-0000-0000-0000632A0000}"/>
    <cellStyle name="20% - Accent3 5 5 6" xfId="23438" xr:uid="{00000000-0005-0000-0000-0000642A0000}"/>
    <cellStyle name="20% - Accent3 5 5 6 2" xfId="49427" xr:uid="{00000000-0005-0000-0000-0000652A0000}"/>
    <cellStyle name="20% - Accent3 5 5 7" xfId="28592" xr:uid="{00000000-0005-0000-0000-0000662A0000}"/>
    <cellStyle name="20% - Accent3 5 6" xfId="3616" xr:uid="{00000000-0005-0000-0000-0000672A0000}"/>
    <cellStyle name="20% - Accent3 5 6 2" xfId="8914" xr:uid="{00000000-0005-0000-0000-0000682A0000}"/>
    <cellStyle name="20% - Accent3 5 6 2 2" xfId="34914" xr:uid="{00000000-0005-0000-0000-0000692A0000}"/>
    <cellStyle name="20% - Accent3 5 6 3" xfId="16708" xr:uid="{00000000-0005-0000-0000-00006A2A0000}"/>
    <cellStyle name="20% - Accent3 5 6 3 2" xfId="42702" xr:uid="{00000000-0005-0000-0000-00006B2A0000}"/>
    <cellStyle name="20% - Accent3 5 6 4" xfId="24459" xr:uid="{00000000-0005-0000-0000-00006C2A0000}"/>
    <cellStyle name="20% - Accent3 5 6 4 2" xfId="50448" xr:uid="{00000000-0005-0000-0000-00006D2A0000}"/>
    <cellStyle name="20% - Accent3 5 6 5" xfId="29613" xr:uid="{00000000-0005-0000-0000-00006E2A0000}"/>
    <cellStyle name="20% - Accent3 5 7" xfId="11111" xr:uid="{00000000-0005-0000-0000-00006F2A0000}"/>
    <cellStyle name="20% - Accent3 5 7 2" xfId="18906" xr:uid="{00000000-0005-0000-0000-0000702A0000}"/>
    <cellStyle name="20% - Accent3 5 7 2 2" xfId="44900" xr:uid="{00000000-0005-0000-0000-0000712A0000}"/>
    <cellStyle name="20% - Accent3 5 7 3" xfId="37112" xr:uid="{00000000-0005-0000-0000-0000722A0000}"/>
    <cellStyle name="20% - Accent3 5 8" xfId="11611" xr:uid="{00000000-0005-0000-0000-0000732A0000}"/>
    <cellStyle name="20% - Accent3 5 8 2" xfId="19406" xr:uid="{00000000-0005-0000-0000-0000742A0000}"/>
    <cellStyle name="20% - Accent3 5 8 2 2" xfId="45400" xr:uid="{00000000-0005-0000-0000-0000752A0000}"/>
    <cellStyle name="20% - Accent3 5 8 3" xfId="37612" xr:uid="{00000000-0005-0000-0000-0000762A0000}"/>
    <cellStyle name="20% - Accent3 5 9" xfId="6239" xr:uid="{00000000-0005-0000-0000-0000772A0000}"/>
    <cellStyle name="20% - Accent3 5 9 2" xfId="32225" xr:uid="{00000000-0005-0000-0000-0000782A0000}"/>
    <cellStyle name="20% - Accent3 6" xfId="941" xr:uid="{00000000-0005-0000-0000-0000792A0000}"/>
    <cellStyle name="20% - Accent3 6 10" xfId="14033" xr:uid="{00000000-0005-0000-0000-00007A2A0000}"/>
    <cellStyle name="20% - Accent3 6 10 2" xfId="40027" xr:uid="{00000000-0005-0000-0000-00007B2A0000}"/>
    <cellStyle name="20% - Accent3 6 11" xfId="21784" xr:uid="{00000000-0005-0000-0000-00007C2A0000}"/>
    <cellStyle name="20% - Accent3 6 11 2" xfId="47773" xr:uid="{00000000-0005-0000-0000-00007D2A0000}"/>
    <cellStyle name="20% - Accent3 6 12" xfId="26938" xr:uid="{00000000-0005-0000-0000-00007E2A0000}"/>
    <cellStyle name="20% - Accent3 6 2" xfId="1219" xr:uid="{00000000-0005-0000-0000-00007F2A0000}"/>
    <cellStyle name="20% - Accent3 6 2 10" xfId="22061" xr:uid="{00000000-0005-0000-0000-0000802A0000}"/>
    <cellStyle name="20% - Accent3 6 2 10 2" xfId="48050" xr:uid="{00000000-0005-0000-0000-0000812A0000}"/>
    <cellStyle name="20% - Accent3 6 2 11" xfId="27215" xr:uid="{00000000-0005-0000-0000-0000822A0000}"/>
    <cellStyle name="20% - Accent3 6 2 2" xfId="1777" xr:uid="{00000000-0005-0000-0000-0000832A0000}"/>
    <cellStyle name="20% - Accent3 6 2 2 2" xfId="4463" xr:uid="{00000000-0005-0000-0000-0000842A0000}"/>
    <cellStyle name="20% - Accent3 6 2 2 2 2" xfId="9760" xr:uid="{00000000-0005-0000-0000-0000852A0000}"/>
    <cellStyle name="20% - Accent3 6 2 2 2 2 2" xfId="35761" xr:uid="{00000000-0005-0000-0000-0000862A0000}"/>
    <cellStyle name="20% - Accent3 6 2 2 2 3" xfId="17555" xr:uid="{00000000-0005-0000-0000-0000872A0000}"/>
    <cellStyle name="20% - Accent3 6 2 2 2 3 2" xfId="43549" xr:uid="{00000000-0005-0000-0000-0000882A0000}"/>
    <cellStyle name="20% - Accent3 6 2 2 2 4" xfId="25306" xr:uid="{00000000-0005-0000-0000-0000892A0000}"/>
    <cellStyle name="20% - Accent3 6 2 2 2 4 2" xfId="51295" xr:uid="{00000000-0005-0000-0000-00008A2A0000}"/>
    <cellStyle name="20% - Accent3 6 2 2 2 5" xfId="30460" xr:uid="{00000000-0005-0000-0000-00008B2A0000}"/>
    <cellStyle name="20% - Accent3 6 2 2 3" xfId="12403" xr:uid="{00000000-0005-0000-0000-00008C2A0000}"/>
    <cellStyle name="20% - Accent3 6 2 2 3 2" xfId="20198" xr:uid="{00000000-0005-0000-0000-00008D2A0000}"/>
    <cellStyle name="20% - Accent3 6 2 2 3 2 2" xfId="46192" xr:uid="{00000000-0005-0000-0000-00008E2A0000}"/>
    <cellStyle name="20% - Accent3 6 2 2 3 3" xfId="38404" xr:uid="{00000000-0005-0000-0000-00008F2A0000}"/>
    <cellStyle name="20% - Accent3 6 2 2 4" xfId="7080" xr:uid="{00000000-0005-0000-0000-0000902A0000}"/>
    <cellStyle name="20% - Accent3 6 2 2 4 2" xfId="33072" xr:uid="{00000000-0005-0000-0000-0000912A0000}"/>
    <cellStyle name="20% - Accent3 6 2 2 5" xfId="14866" xr:uid="{00000000-0005-0000-0000-0000922A0000}"/>
    <cellStyle name="20% - Accent3 6 2 2 5 2" xfId="40860" xr:uid="{00000000-0005-0000-0000-0000932A0000}"/>
    <cellStyle name="20% - Accent3 6 2 2 6" xfId="22617" xr:uid="{00000000-0005-0000-0000-0000942A0000}"/>
    <cellStyle name="20% - Accent3 6 2 2 6 2" xfId="48606" xr:uid="{00000000-0005-0000-0000-0000952A0000}"/>
    <cellStyle name="20% - Accent3 6 2 2 7" xfId="27771" xr:uid="{00000000-0005-0000-0000-0000962A0000}"/>
    <cellStyle name="20% - Accent3 6 2 3" xfId="2333" xr:uid="{00000000-0005-0000-0000-0000972A0000}"/>
    <cellStyle name="20% - Accent3 6 2 3 2" xfId="5019" xr:uid="{00000000-0005-0000-0000-0000982A0000}"/>
    <cellStyle name="20% - Accent3 6 2 3 2 2" xfId="10316" xr:uid="{00000000-0005-0000-0000-0000992A0000}"/>
    <cellStyle name="20% - Accent3 6 2 3 2 2 2" xfId="36317" xr:uid="{00000000-0005-0000-0000-00009A2A0000}"/>
    <cellStyle name="20% - Accent3 6 2 3 2 3" xfId="18111" xr:uid="{00000000-0005-0000-0000-00009B2A0000}"/>
    <cellStyle name="20% - Accent3 6 2 3 2 3 2" xfId="44105" xr:uid="{00000000-0005-0000-0000-00009C2A0000}"/>
    <cellStyle name="20% - Accent3 6 2 3 2 4" xfId="25862" xr:uid="{00000000-0005-0000-0000-00009D2A0000}"/>
    <cellStyle name="20% - Accent3 6 2 3 2 4 2" xfId="51851" xr:uid="{00000000-0005-0000-0000-00009E2A0000}"/>
    <cellStyle name="20% - Accent3 6 2 3 2 5" xfId="31016" xr:uid="{00000000-0005-0000-0000-00009F2A0000}"/>
    <cellStyle name="20% - Accent3 6 2 3 3" xfId="12937" xr:uid="{00000000-0005-0000-0000-0000A02A0000}"/>
    <cellStyle name="20% - Accent3 6 2 3 3 2" xfId="20732" xr:uid="{00000000-0005-0000-0000-0000A12A0000}"/>
    <cellStyle name="20% - Accent3 6 2 3 3 2 2" xfId="46726" xr:uid="{00000000-0005-0000-0000-0000A22A0000}"/>
    <cellStyle name="20% - Accent3 6 2 3 3 3" xfId="38938" xr:uid="{00000000-0005-0000-0000-0000A32A0000}"/>
    <cellStyle name="20% - Accent3 6 2 3 4" xfId="7632" xr:uid="{00000000-0005-0000-0000-0000A42A0000}"/>
    <cellStyle name="20% - Accent3 6 2 3 4 2" xfId="33628" xr:uid="{00000000-0005-0000-0000-0000A52A0000}"/>
    <cellStyle name="20% - Accent3 6 2 3 5" xfId="15422" xr:uid="{00000000-0005-0000-0000-0000A62A0000}"/>
    <cellStyle name="20% - Accent3 6 2 3 5 2" xfId="41416" xr:uid="{00000000-0005-0000-0000-0000A72A0000}"/>
    <cellStyle name="20% - Accent3 6 2 3 6" xfId="23173" xr:uid="{00000000-0005-0000-0000-0000A82A0000}"/>
    <cellStyle name="20% - Accent3 6 2 3 6 2" xfId="49162" xr:uid="{00000000-0005-0000-0000-0000A92A0000}"/>
    <cellStyle name="20% - Accent3 6 2 3 7" xfId="28327" xr:uid="{00000000-0005-0000-0000-0000AA2A0000}"/>
    <cellStyle name="20% - Accent3 6 2 4" xfId="2889" xr:uid="{00000000-0005-0000-0000-0000AB2A0000}"/>
    <cellStyle name="20% - Accent3 6 2 4 2" xfId="5575" xr:uid="{00000000-0005-0000-0000-0000AC2A0000}"/>
    <cellStyle name="20% - Accent3 6 2 4 2 2" xfId="10872" xr:uid="{00000000-0005-0000-0000-0000AD2A0000}"/>
    <cellStyle name="20% - Accent3 6 2 4 2 2 2" xfId="36873" xr:uid="{00000000-0005-0000-0000-0000AE2A0000}"/>
    <cellStyle name="20% - Accent3 6 2 4 2 3" xfId="18667" xr:uid="{00000000-0005-0000-0000-0000AF2A0000}"/>
    <cellStyle name="20% - Accent3 6 2 4 2 3 2" xfId="44661" xr:uid="{00000000-0005-0000-0000-0000B02A0000}"/>
    <cellStyle name="20% - Accent3 6 2 4 2 4" xfId="26418" xr:uid="{00000000-0005-0000-0000-0000B12A0000}"/>
    <cellStyle name="20% - Accent3 6 2 4 2 4 2" xfId="52407" xr:uid="{00000000-0005-0000-0000-0000B22A0000}"/>
    <cellStyle name="20% - Accent3 6 2 4 2 5" xfId="31572" xr:uid="{00000000-0005-0000-0000-0000B32A0000}"/>
    <cellStyle name="20% - Accent3 6 2 4 3" xfId="13476" xr:uid="{00000000-0005-0000-0000-0000B42A0000}"/>
    <cellStyle name="20% - Accent3 6 2 4 3 2" xfId="21271" xr:uid="{00000000-0005-0000-0000-0000B52A0000}"/>
    <cellStyle name="20% - Accent3 6 2 4 3 2 2" xfId="47265" xr:uid="{00000000-0005-0000-0000-0000B62A0000}"/>
    <cellStyle name="20% - Accent3 6 2 4 3 3" xfId="39477" xr:uid="{00000000-0005-0000-0000-0000B72A0000}"/>
    <cellStyle name="20% - Accent3 6 2 4 4" xfId="8188" xr:uid="{00000000-0005-0000-0000-0000B82A0000}"/>
    <cellStyle name="20% - Accent3 6 2 4 4 2" xfId="34184" xr:uid="{00000000-0005-0000-0000-0000B92A0000}"/>
    <cellStyle name="20% - Accent3 6 2 4 5" xfId="15978" xr:uid="{00000000-0005-0000-0000-0000BA2A0000}"/>
    <cellStyle name="20% - Accent3 6 2 4 5 2" xfId="41972" xr:uid="{00000000-0005-0000-0000-0000BB2A0000}"/>
    <cellStyle name="20% - Accent3 6 2 4 6" xfId="23729" xr:uid="{00000000-0005-0000-0000-0000BC2A0000}"/>
    <cellStyle name="20% - Accent3 6 2 4 6 2" xfId="49718" xr:uid="{00000000-0005-0000-0000-0000BD2A0000}"/>
    <cellStyle name="20% - Accent3 6 2 4 7" xfId="28883" xr:uid="{00000000-0005-0000-0000-0000BE2A0000}"/>
    <cellStyle name="20% - Accent3 6 2 5" xfId="3907" xr:uid="{00000000-0005-0000-0000-0000BF2A0000}"/>
    <cellStyle name="20% - Accent3 6 2 5 2" xfId="9205" xr:uid="{00000000-0005-0000-0000-0000C02A0000}"/>
    <cellStyle name="20% - Accent3 6 2 5 2 2" xfId="35205" xr:uid="{00000000-0005-0000-0000-0000C12A0000}"/>
    <cellStyle name="20% - Accent3 6 2 5 3" xfId="16999" xr:uid="{00000000-0005-0000-0000-0000C22A0000}"/>
    <cellStyle name="20% - Accent3 6 2 5 3 2" xfId="42993" xr:uid="{00000000-0005-0000-0000-0000C32A0000}"/>
    <cellStyle name="20% - Accent3 6 2 5 4" xfId="24750" xr:uid="{00000000-0005-0000-0000-0000C42A0000}"/>
    <cellStyle name="20% - Accent3 6 2 5 4 2" xfId="50739" xr:uid="{00000000-0005-0000-0000-0000C52A0000}"/>
    <cellStyle name="20% - Accent3 6 2 5 5" xfId="29904" xr:uid="{00000000-0005-0000-0000-0000C62A0000}"/>
    <cellStyle name="20% - Accent3 6 2 6" xfId="11379" xr:uid="{00000000-0005-0000-0000-0000C72A0000}"/>
    <cellStyle name="20% - Accent3 6 2 6 2" xfId="19174" xr:uid="{00000000-0005-0000-0000-0000C82A0000}"/>
    <cellStyle name="20% - Accent3 6 2 6 2 2" xfId="45168" xr:uid="{00000000-0005-0000-0000-0000C92A0000}"/>
    <cellStyle name="20% - Accent3 6 2 6 3" xfId="37380" xr:uid="{00000000-0005-0000-0000-0000CA2A0000}"/>
    <cellStyle name="20% - Accent3 6 2 7" xfId="11884" xr:uid="{00000000-0005-0000-0000-0000CB2A0000}"/>
    <cellStyle name="20% - Accent3 6 2 7 2" xfId="19679" xr:uid="{00000000-0005-0000-0000-0000CC2A0000}"/>
    <cellStyle name="20% - Accent3 6 2 7 2 2" xfId="45673" xr:uid="{00000000-0005-0000-0000-0000CD2A0000}"/>
    <cellStyle name="20% - Accent3 6 2 7 3" xfId="37885" xr:uid="{00000000-0005-0000-0000-0000CE2A0000}"/>
    <cellStyle name="20% - Accent3 6 2 8" xfId="6529" xr:uid="{00000000-0005-0000-0000-0000CF2A0000}"/>
    <cellStyle name="20% - Accent3 6 2 8 2" xfId="32516" xr:uid="{00000000-0005-0000-0000-0000D02A0000}"/>
    <cellStyle name="20% - Accent3 6 2 9" xfId="14310" xr:uid="{00000000-0005-0000-0000-0000D12A0000}"/>
    <cellStyle name="20% - Accent3 6 2 9 2" xfId="40304" xr:uid="{00000000-0005-0000-0000-0000D22A0000}"/>
    <cellStyle name="20% - Accent3 6 3" xfId="1500" xr:uid="{00000000-0005-0000-0000-0000D32A0000}"/>
    <cellStyle name="20% - Accent3 6 3 2" xfId="4186" xr:uid="{00000000-0005-0000-0000-0000D42A0000}"/>
    <cellStyle name="20% - Accent3 6 3 2 2" xfId="9483" xr:uid="{00000000-0005-0000-0000-0000D52A0000}"/>
    <cellStyle name="20% - Accent3 6 3 2 2 2" xfId="35484" xr:uid="{00000000-0005-0000-0000-0000D62A0000}"/>
    <cellStyle name="20% - Accent3 6 3 2 3" xfId="17278" xr:uid="{00000000-0005-0000-0000-0000D72A0000}"/>
    <cellStyle name="20% - Accent3 6 3 2 3 2" xfId="43272" xr:uid="{00000000-0005-0000-0000-0000D82A0000}"/>
    <cellStyle name="20% - Accent3 6 3 2 4" xfId="25029" xr:uid="{00000000-0005-0000-0000-0000D92A0000}"/>
    <cellStyle name="20% - Accent3 6 3 2 4 2" xfId="51018" xr:uid="{00000000-0005-0000-0000-0000DA2A0000}"/>
    <cellStyle name="20% - Accent3 6 3 2 5" xfId="30183" xr:uid="{00000000-0005-0000-0000-0000DB2A0000}"/>
    <cellStyle name="20% - Accent3 6 3 3" xfId="12144" xr:uid="{00000000-0005-0000-0000-0000DC2A0000}"/>
    <cellStyle name="20% - Accent3 6 3 3 2" xfId="19939" xr:uid="{00000000-0005-0000-0000-0000DD2A0000}"/>
    <cellStyle name="20% - Accent3 6 3 3 2 2" xfId="45933" xr:uid="{00000000-0005-0000-0000-0000DE2A0000}"/>
    <cellStyle name="20% - Accent3 6 3 3 3" xfId="38145" xr:uid="{00000000-0005-0000-0000-0000DF2A0000}"/>
    <cellStyle name="20% - Accent3 6 3 4" xfId="6805" xr:uid="{00000000-0005-0000-0000-0000E02A0000}"/>
    <cellStyle name="20% - Accent3 6 3 4 2" xfId="32795" xr:uid="{00000000-0005-0000-0000-0000E12A0000}"/>
    <cellStyle name="20% - Accent3 6 3 5" xfId="14589" xr:uid="{00000000-0005-0000-0000-0000E22A0000}"/>
    <cellStyle name="20% - Accent3 6 3 5 2" xfId="40583" xr:uid="{00000000-0005-0000-0000-0000E32A0000}"/>
    <cellStyle name="20% - Accent3 6 3 6" xfId="22340" xr:uid="{00000000-0005-0000-0000-0000E42A0000}"/>
    <cellStyle name="20% - Accent3 6 3 6 2" xfId="48329" xr:uid="{00000000-0005-0000-0000-0000E52A0000}"/>
    <cellStyle name="20% - Accent3 6 3 7" xfId="27494" xr:uid="{00000000-0005-0000-0000-0000E62A0000}"/>
    <cellStyle name="20% - Accent3 6 4" xfId="2056" xr:uid="{00000000-0005-0000-0000-0000E72A0000}"/>
    <cellStyle name="20% - Accent3 6 4 2" xfId="4742" xr:uid="{00000000-0005-0000-0000-0000E82A0000}"/>
    <cellStyle name="20% - Accent3 6 4 2 2" xfId="10039" xr:uid="{00000000-0005-0000-0000-0000E92A0000}"/>
    <cellStyle name="20% - Accent3 6 4 2 2 2" xfId="36040" xr:uid="{00000000-0005-0000-0000-0000EA2A0000}"/>
    <cellStyle name="20% - Accent3 6 4 2 3" xfId="17834" xr:uid="{00000000-0005-0000-0000-0000EB2A0000}"/>
    <cellStyle name="20% - Accent3 6 4 2 3 2" xfId="43828" xr:uid="{00000000-0005-0000-0000-0000EC2A0000}"/>
    <cellStyle name="20% - Accent3 6 4 2 4" xfId="25585" xr:uid="{00000000-0005-0000-0000-0000ED2A0000}"/>
    <cellStyle name="20% - Accent3 6 4 2 4 2" xfId="51574" xr:uid="{00000000-0005-0000-0000-0000EE2A0000}"/>
    <cellStyle name="20% - Accent3 6 4 2 5" xfId="30739" xr:uid="{00000000-0005-0000-0000-0000EF2A0000}"/>
    <cellStyle name="20% - Accent3 6 4 3" xfId="12663" xr:uid="{00000000-0005-0000-0000-0000F02A0000}"/>
    <cellStyle name="20% - Accent3 6 4 3 2" xfId="20458" xr:uid="{00000000-0005-0000-0000-0000F12A0000}"/>
    <cellStyle name="20% - Accent3 6 4 3 2 2" xfId="46452" xr:uid="{00000000-0005-0000-0000-0000F22A0000}"/>
    <cellStyle name="20% - Accent3 6 4 3 3" xfId="38664" xr:uid="{00000000-0005-0000-0000-0000F32A0000}"/>
    <cellStyle name="20% - Accent3 6 4 4" xfId="7358" xr:uid="{00000000-0005-0000-0000-0000F42A0000}"/>
    <cellStyle name="20% - Accent3 6 4 4 2" xfId="33351" xr:uid="{00000000-0005-0000-0000-0000F52A0000}"/>
    <cellStyle name="20% - Accent3 6 4 5" xfId="15145" xr:uid="{00000000-0005-0000-0000-0000F62A0000}"/>
    <cellStyle name="20% - Accent3 6 4 5 2" xfId="41139" xr:uid="{00000000-0005-0000-0000-0000F72A0000}"/>
    <cellStyle name="20% - Accent3 6 4 6" xfId="22896" xr:uid="{00000000-0005-0000-0000-0000F82A0000}"/>
    <cellStyle name="20% - Accent3 6 4 6 2" xfId="48885" xr:uid="{00000000-0005-0000-0000-0000F92A0000}"/>
    <cellStyle name="20% - Accent3 6 4 7" xfId="28050" xr:uid="{00000000-0005-0000-0000-0000FA2A0000}"/>
    <cellStyle name="20% - Accent3 6 5" xfId="2612" xr:uid="{00000000-0005-0000-0000-0000FB2A0000}"/>
    <cellStyle name="20% - Accent3 6 5 2" xfId="5298" xr:uid="{00000000-0005-0000-0000-0000FC2A0000}"/>
    <cellStyle name="20% - Accent3 6 5 2 2" xfId="10595" xr:uid="{00000000-0005-0000-0000-0000FD2A0000}"/>
    <cellStyle name="20% - Accent3 6 5 2 2 2" xfId="36596" xr:uid="{00000000-0005-0000-0000-0000FE2A0000}"/>
    <cellStyle name="20% - Accent3 6 5 2 3" xfId="18390" xr:uid="{00000000-0005-0000-0000-0000FF2A0000}"/>
    <cellStyle name="20% - Accent3 6 5 2 3 2" xfId="44384" xr:uid="{00000000-0005-0000-0000-0000002B0000}"/>
    <cellStyle name="20% - Accent3 6 5 2 4" xfId="26141" xr:uid="{00000000-0005-0000-0000-0000012B0000}"/>
    <cellStyle name="20% - Accent3 6 5 2 4 2" xfId="52130" xr:uid="{00000000-0005-0000-0000-0000022B0000}"/>
    <cellStyle name="20% - Accent3 6 5 2 5" xfId="31295" xr:uid="{00000000-0005-0000-0000-0000032B0000}"/>
    <cellStyle name="20% - Accent3 6 5 3" xfId="13199" xr:uid="{00000000-0005-0000-0000-0000042B0000}"/>
    <cellStyle name="20% - Accent3 6 5 3 2" xfId="20994" xr:uid="{00000000-0005-0000-0000-0000052B0000}"/>
    <cellStyle name="20% - Accent3 6 5 3 2 2" xfId="46988" xr:uid="{00000000-0005-0000-0000-0000062B0000}"/>
    <cellStyle name="20% - Accent3 6 5 3 3" xfId="39200" xr:uid="{00000000-0005-0000-0000-0000072B0000}"/>
    <cellStyle name="20% - Accent3 6 5 4" xfId="7911" xr:uid="{00000000-0005-0000-0000-0000082B0000}"/>
    <cellStyle name="20% - Accent3 6 5 4 2" xfId="33907" xr:uid="{00000000-0005-0000-0000-0000092B0000}"/>
    <cellStyle name="20% - Accent3 6 5 5" xfId="15701" xr:uid="{00000000-0005-0000-0000-00000A2B0000}"/>
    <cellStyle name="20% - Accent3 6 5 5 2" xfId="41695" xr:uid="{00000000-0005-0000-0000-00000B2B0000}"/>
    <cellStyle name="20% - Accent3 6 5 6" xfId="23452" xr:uid="{00000000-0005-0000-0000-00000C2B0000}"/>
    <cellStyle name="20% - Accent3 6 5 6 2" xfId="49441" xr:uid="{00000000-0005-0000-0000-00000D2B0000}"/>
    <cellStyle name="20% - Accent3 6 5 7" xfId="28606" xr:uid="{00000000-0005-0000-0000-00000E2B0000}"/>
    <cellStyle name="20% - Accent3 6 6" xfId="3630" xr:uid="{00000000-0005-0000-0000-00000F2B0000}"/>
    <cellStyle name="20% - Accent3 6 6 2" xfId="8928" xr:uid="{00000000-0005-0000-0000-0000102B0000}"/>
    <cellStyle name="20% - Accent3 6 6 2 2" xfId="34928" xr:uid="{00000000-0005-0000-0000-0000112B0000}"/>
    <cellStyle name="20% - Accent3 6 6 3" xfId="16722" xr:uid="{00000000-0005-0000-0000-0000122B0000}"/>
    <cellStyle name="20% - Accent3 6 6 3 2" xfId="42716" xr:uid="{00000000-0005-0000-0000-0000132B0000}"/>
    <cellStyle name="20% - Accent3 6 6 4" xfId="24473" xr:uid="{00000000-0005-0000-0000-0000142B0000}"/>
    <cellStyle name="20% - Accent3 6 6 4 2" xfId="50462" xr:uid="{00000000-0005-0000-0000-0000152B0000}"/>
    <cellStyle name="20% - Accent3 6 6 5" xfId="29627" xr:uid="{00000000-0005-0000-0000-0000162B0000}"/>
    <cellStyle name="20% - Accent3 6 7" xfId="11124" xr:uid="{00000000-0005-0000-0000-0000172B0000}"/>
    <cellStyle name="20% - Accent3 6 7 2" xfId="18919" xr:uid="{00000000-0005-0000-0000-0000182B0000}"/>
    <cellStyle name="20% - Accent3 6 7 2 2" xfId="44913" xr:uid="{00000000-0005-0000-0000-0000192B0000}"/>
    <cellStyle name="20% - Accent3 6 7 3" xfId="37125" xr:uid="{00000000-0005-0000-0000-00001A2B0000}"/>
    <cellStyle name="20% - Accent3 6 8" xfId="11624" xr:uid="{00000000-0005-0000-0000-00001B2B0000}"/>
    <cellStyle name="20% - Accent3 6 8 2" xfId="19419" xr:uid="{00000000-0005-0000-0000-00001C2B0000}"/>
    <cellStyle name="20% - Accent3 6 8 2 2" xfId="45413" xr:uid="{00000000-0005-0000-0000-00001D2B0000}"/>
    <cellStyle name="20% - Accent3 6 8 3" xfId="37625" xr:uid="{00000000-0005-0000-0000-00001E2B0000}"/>
    <cellStyle name="20% - Accent3 6 9" xfId="6252" xr:uid="{00000000-0005-0000-0000-00001F2B0000}"/>
    <cellStyle name="20% - Accent3 6 9 2" xfId="32239" xr:uid="{00000000-0005-0000-0000-0000202B0000}"/>
    <cellStyle name="20% - Accent3 7" xfId="954" xr:uid="{00000000-0005-0000-0000-0000212B0000}"/>
    <cellStyle name="20% - Accent3 7 10" xfId="14046" xr:uid="{00000000-0005-0000-0000-0000222B0000}"/>
    <cellStyle name="20% - Accent3 7 10 2" xfId="40040" xr:uid="{00000000-0005-0000-0000-0000232B0000}"/>
    <cellStyle name="20% - Accent3 7 11" xfId="21797" xr:uid="{00000000-0005-0000-0000-0000242B0000}"/>
    <cellStyle name="20% - Accent3 7 11 2" xfId="47786" xr:uid="{00000000-0005-0000-0000-0000252B0000}"/>
    <cellStyle name="20% - Accent3 7 12" xfId="26951" xr:uid="{00000000-0005-0000-0000-0000262B0000}"/>
    <cellStyle name="20% - Accent3 7 2" xfId="1232" xr:uid="{00000000-0005-0000-0000-0000272B0000}"/>
    <cellStyle name="20% - Accent3 7 2 10" xfId="22074" xr:uid="{00000000-0005-0000-0000-0000282B0000}"/>
    <cellStyle name="20% - Accent3 7 2 10 2" xfId="48063" xr:uid="{00000000-0005-0000-0000-0000292B0000}"/>
    <cellStyle name="20% - Accent3 7 2 11" xfId="27228" xr:uid="{00000000-0005-0000-0000-00002A2B0000}"/>
    <cellStyle name="20% - Accent3 7 2 2" xfId="1790" xr:uid="{00000000-0005-0000-0000-00002B2B0000}"/>
    <cellStyle name="20% - Accent3 7 2 2 2" xfId="4476" xr:uid="{00000000-0005-0000-0000-00002C2B0000}"/>
    <cellStyle name="20% - Accent3 7 2 2 2 2" xfId="9773" xr:uid="{00000000-0005-0000-0000-00002D2B0000}"/>
    <cellStyle name="20% - Accent3 7 2 2 2 2 2" xfId="35774" xr:uid="{00000000-0005-0000-0000-00002E2B0000}"/>
    <cellStyle name="20% - Accent3 7 2 2 2 3" xfId="17568" xr:uid="{00000000-0005-0000-0000-00002F2B0000}"/>
    <cellStyle name="20% - Accent3 7 2 2 2 3 2" xfId="43562" xr:uid="{00000000-0005-0000-0000-0000302B0000}"/>
    <cellStyle name="20% - Accent3 7 2 2 2 4" xfId="25319" xr:uid="{00000000-0005-0000-0000-0000312B0000}"/>
    <cellStyle name="20% - Accent3 7 2 2 2 4 2" xfId="51308" xr:uid="{00000000-0005-0000-0000-0000322B0000}"/>
    <cellStyle name="20% - Accent3 7 2 2 2 5" xfId="30473" xr:uid="{00000000-0005-0000-0000-0000332B0000}"/>
    <cellStyle name="20% - Accent3 7 2 2 3" xfId="12416" xr:uid="{00000000-0005-0000-0000-0000342B0000}"/>
    <cellStyle name="20% - Accent3 7 2 2 3 2" xfId="20211" xr:uid="{00000000-0005-0000-0000-0000352B0000}"/>
    <cellStyle name="20% - Accent3 7 2 2 3 2 2" xfId="46205" xr:uid="{00000000-0005-0000-0000-0000362B0000}"/>
    <cellStyle name="20% - Accent3 7 2 2 3 3" xfId="38417" xr:uid="{00000000-0005-0000-0000-0000372B0000}"/>
    <cellStyle name="20% - Accent3 7 2 2 4" xfId="7093" xr:uid="{00000000-0005-0000-0000-0000382B0000}"/>
    <cellStyle name="20% - Accent3 7 2 2 4 2" xfId="33085" xr:uid="{00000000-0005-0000-0000-0000392B0000}"/>
    <cellStyle name="20% - Accent3 7 2 2 5" xfId="14879" xr:uid="{00000000-0005-0000-0000-00003A2B0000}"/>
    <cellStyle name="20% - Accent3 7 2 2 5 2" xfId="40873" xr:uid="{00000000-0005-0000-0000-00003B2B0000}"/>
    <cellStyle name="20% - Accent3 7 2 2 6" xfId="22630" xr:uid="{00000000-0005-0000-0000-00003C2B0000}"/>
    <cellStyle name="20% - Accent3 7 2 2 6 2" xfId="48619" xr:uid="{00000000-0005-0000-0000-00003D2B0000}"/>
    <cellStyle name="20% - Accent3 7 2 2 7" xfId="27784" xr:uid="{00000000-0005-0000-0000-00003E2B0000}"/>
    <cellStyle name="20% - Accent3 7 2 3" xfId="2346" xr:uid="{00000000-0005-0000-0000-00003F2B0000}"/>
    <cellStyle name="20% - Accent3 7 2 3 2" xfId="5032" xr:uid="{00000000-0005-0000-0000-0000402B0000}"/>
    <cellStyle name="20% - Accent3 7 2 3 2 2" xfId="10329" xr:uid="{00000000-0005-0000-0000-0000412B0000}"/>
    <cellStyle name="20% - Accent3 7 2 3 2 2 2" xfId="36330" xr:uid="{00000000-0005-0000-0000-0000422B0000}"/>
    <cellStyle name="20% - Accent3 7 2 3 2 3" xfId="18124" xr:uid="{00000000-0005-0000-0000-0000432B0000}"/>
    <cellStyle name="20% - Accent3 7 2 3 2 3 2" xfId="44118" xr:uid="{00000000-0005-0000-0000-0000442B0000}"/>
    <cellStyle name="20% - Accent3 7 2 3 2 4" xfId="25875" xr:uid="{00000000-0005-0000-0000-0000452B0000}"/>
    <cellStyle name="20% - Accent3 7 2 3 2 4 2" xfId="51864" xr:uid="{00000000-0005-0000-0000-0000462B0000}"/>
    <cellStyle name="20% - Accent3 7 2 3 2 5" xfId="31029" xr:uid="{00000000-0005-0000-0000-0000472B0000}"/>
    <cellStyle name="20% - Accent3 7 2 3 3" xfId="12950" xr:uid="{00000000-0005-0000-0000-0000482B0000}"/>
    <cellStyle name="20% - Accent3 7 2 3 3 2" xfId="20745" xr:uid="{00000000-0005-0000-0000-0000492B0000}"/>
    <cellStyle name="20% - Accent3 7 2 3 3 2 2" xfId="46739" xr:uid="{00000000-0005-0000-0000-00004A2B0000}"/>
    <cellStyle name="20% - Accent3 7 2 3 3 3" xfId="38951" xr:uid="{00000000-0005-0000-0000-00004B2B0000}"/>
    <cellStyle name="20% - Accent3 7 2 3 4" xfId="7645" xr:uid="{00000000-0005-0000-0000-00004C2B0000}"/>
    <cellStyle name="20% - Accent3 7 2 3 4 2" xfId="33641" xr:uid="{00000000-0005-0000-0000-00004D2B0000}"/>
    <cellStyle name="20% - Accent3 7 2 3 5" xfId="15435" xr:uid="{00000000-0005-0000-0000-00004E2B0000}"/>
    <cellStyle name="20% - Accent3 7 2 3 5 2" xfId="41429" xr:uid="{00000000-0005-0000-0000-00004F2B0000}"/>
    <cellStyle name="20% - Accent3 7 2 3 6" xfId="23186" xr:uid="{00000000-0005-0000-0000-0000502B0000}"/>
    <cellStyle name="20% - Accent3 7 2 3 6 2" xfId="49175" xr:uid="{00000000-0005-0000-0000-0000512B0000}"/>
    <cellStyle name="20% - Accent3 7 2 3 7" xfId="28340" xr:uid="{00000000-0005-0000-0000-0000522B0000}"/>
    <cellStyle name="20% - Accent3 7 2 4" xfId="2902" xr:uid="{00000000-0005-0000-0000-0000532B0000}"/>
    <cellStyle name="20% - Accent3 7 2 4 2" xfId="5588" xr:uid="{00000000-0005-0000-0000-0000542B0000}"/>
    <cellStyle name="20% - Accent3 7 2 4 2 2" xfId="10885" xr:uid="{00000000-0005-0000-0000-0000552B0000}"/>
    <cellStyle name="20% - Accent3 7 2 4 2 2 2" xfId="36886" xr:uid="{00000000-0005-0000-0000-0000562B0000}"/>
    <cellStyle name="20% - Accent3 7 2 4 2 3" xfId="18680" xr:uid="{00000000-0005-0000-0000-0000572B0000}"/>
    <cellStyle name="20% - Accent3 7 2 4 2 3 2" xfId="44674" xr:uid="{00000000-0005-0000-0000-0000582B0000}"/>
    <cellStyle name="20% - Accent3 7 2 4 2 4" xfId="26431" xr:uid="{00000000-0005-0000-0000-0000592B0000}"/>
    <cellStyle name="20% - Accent3 7 2 4 2 4 2" xfId="52420" xr:uid="{00000000-0005-0000-0000-00005A2B0000}"/>
    <cellStyle name="20% - Accent3 7 2 4 2 5" xfId="31585" xr:uid="{00000000-0005-0000-0000-00005B2B0000}"/>
    <cellStyle name="20% - Accent3 7 2 4 3" xfId="13489" xr:uid="{00000000-0005-0000-0000-00005C2B0000}"/>
    <cellStyle name="20% - Accent3 7 2 4 3 2" xfId="21284" xr:uid="{00000000-0005-0000-0000-00005D2B0000}"/>
    <cellStyle name="20% - Accent3 7 2 4 3 2 2" xfId="47278" xr:uid="{00000000-0005-0000-0000-00005E2B0000}"/>
    <cellStyle name="20% - Accent3 7 2 4 3 3" xfId="39490" xr:uid="{00000000-0005-0000-0000-00005F2B0000}"/>
    <cellStyle name="20% - Accent3 7 2 4 4" xfId="8201" xr:uid="{00000000-0005-0000-0000-0000602B0000}"/>
    <cellStyle name="20% - Accent3 7 2 4 4 2" xfId="34197" xr:uid="{00000000-0005-0000-0000-0000612B0000}"/>
    <cellStyle name="20% - Accent3 7 2 4 5" xfId="15991" xr:uid="{00000000-0005-0000-0000-0000622B0000}"/>
    <cellStyle name="20% - Accent3 7 2 4 5 2" xfId="41985" xr:uid="{00000000-0005-0000-0000-0000632B0000}"/>
    <cellStyle name="20% - Accent3 7 2 4 6" xfId="23742" xr:uid="{00000000-0005-0000-0000-0000642B0000}"/>
    <cellStyle name="20% - Accent3 7 2 4 6 2" xfId="49731" xr:uid="{00000000-0005-0000-0000-0000652B0000}"/>
    <cellStyle name="20% - Accent3 7 2 4 7" xfId="28896" xr:uid="{00000000-0005-0000-0000-0000662B0000}"/>
    <cellStyle name="20% - Accent3 7 2 5" xfId="3920" xr:uid="{00000000-0005-0000-0000-0000672B0000}"/>
    <cellStyle name="20% - Accent3 7 2 5 2" xfId="9218" xr:uid="{00000000-0005-0000-0000-0000682B0000}"/>
    <cellStyle name="20% - Accent3 7 2 5 2 2" xfId="35218" xr:uid="{00000000-0005-0000-0000-0000692B0000}"/>
    <cellStyle name="20% - Accent3 7 2 5 3" xfId="17012" xr:uid="{00000000-0005-0000-0000-00006A2B0000}"/>
    <cellStyle name="20% - Accent3 7 2 5 3 2" xfId="43006" xr:uid="{00000000-0005-0000-0000-00006B2B0000}"/>
    <cellStyle name="20% - Accent3 7 2 5 4" xfId="24763" xr:uid="{00000000-0005-0000-0000-00006C2B0000}"/>
    <cellStyle name="20% - Accent3 7 2 5 4 2" xfId="50752" xr:uid="{00000000-0005-0000-0000-00006D2B0000}"/>
    <cellStyle name="20% - Accent3 7 2 5 5" xfId="29917" xr:uid="{00000000-0005-0000-0000-00006E2B0000}"/>
    <cellStyle name="20% - Accent3 7 2 6" xfId="11391" xr:uid="{00000000-0005-0000-0000-00006F2B0000}"/>
    <cellStyle name="20% - Accent3 7 2 6 2" xfId="19186" xr:uid="{00000000-0005-0000-0000-0000702B0000}"/>
    <cellStyle name="20% - Accent3 7 2 6 2 2" xfId="45180" xr:uid="{00000000-0005-0000-0000-0000712B0000}"/>
    <cellStyle name="20% - Accent3 7 2 6 3" xfId="37392" xr:uid="{00000000-0005-0000-0000-0000722B0000}"/>
    <cellStyle name="20% - Accent3 7 2 7" xfId="11897" xr:uid="{00000000-0005-0000-0000-0000732B0000}"/>
    <cellStyle name="20% - Accent3 7 2 7 2" xfId="19692" xr:uid="{00000000-0005-0000-0000-0000742B0000}"/>
    <cellStyle name="20% - Accent3 7 2 7 2 2" xfId="45686" xr:uid="{00000000-0005-0000-0000-0000752B0000}"/>
    <cellStyle name="20% - Accent3 7 2 7 3" xfId="37898" xr:uid="{00000000-0005-0000-0000-0000762B0000}"/>
    <cellStyle name="20% - Accent3 7 2 8" xfId="6542" xr:uid="{00000000-0005-0000-0000-0000772B0000}"/>
    <cellStyle name="20% - Accent3 7 2 8 2" xfId="32529" xr:uid="{00000000-0005-0000-0000-0000782B0000}"/>
    <cellStyle name="20% - Accent3 7 2 9" xfId="14323" xr:uid="{00000000-0005-0000-0000-0000792B0000}"/>
    <cellStyle name="20% - Accent3 7 2 9 2" xfId="40317" xr:uid="{00000000-0005-0000-0000-00007A2B0000}"/>
    <cellStyle name="20% - Accent3 7 3" xfId="1513" xr:uid="{00000000-0005-0000-0000-00007B2B0000}"/>
    <cellStyle name="20% - Accent3 7 3 2" xfId="4199" xr:uid="{00000000-0005-0000-0000-00007C2B0000}"/>
    <cellStyle name="20% - Accent3 7 3 2 2" xfId="9496" xr:uid="{00000000-0005-0000-0000-00007D2B0000}"/>
    <cellStyle name="20% - Accent3 7 3 2 2 2" xfId="35497" xr:uid="{00000000-0005-0000-0000-00007E2B0000}"/>
    <cellStyle name="20% - Accent3 7 3 2 3" xfId="17291" xr:uid="{00000000-0005-0000-0000-00007F2B0000}"/>
    <cellStyle name="20% - Accent3 7 3 2 3 2" xfId="43285" xr:uid="{00000000-0005-0000-0000-0000802B0000}"/>
    <cellStyle name="20% - Accent3 7 3 2 4" xfId="25042" xr:uid="{00000000-0005-0000-0000-0000812B0000}"/>
    <cellStyle name="20% - Accent3 7 3 2 4 2" xfId="51031" xr:uid="{00000000-0005-0000-0000-0000822B0000}"/>
    <cellStyle name="20% - Accent3 7 3 2 5" xfId="30196" xr:uid="{00000000-0005-0000-0000-0000832B0000}"/>
    <cellStyle name="20% - Accent3 7 3 3" xfId="12157" xr:uid="{00000000-0005-0000-0000-0000842B0000}"/>
    <cellStyle name="20% - Accent3 7 3 3 2" xfId="19952" xr:uid="{00000000-0005-0000-0000-0000852B0000}"/>
    <cellStyle name="20% - Accent3 7 3 3 2 2" xfId="45946" xr:uid="{00000000-0005-0000-0000-0000862B0000}"/>
    <cellStyle name="20% - Accent3 7 3 3 3" xfId="38158" xr:uid="{00000000-0005-0000-0000-0000872B0000}"/>
    <cellStyle name="20% - Accent3 7 3 4" xfId="6818" xr:uid="{00000000-0005-0000-0000-0000882B0000}"/>
    <cellStyle name="20% - Accent3 7 3 4 2" xfId="32808" xr:uid="{00000000-0005-0000-0000-0000892B0000}"/>
    <cellStyle name="20% - Accent3 7 3 5" xfId="14602" xr:uid="{00000000-0005-0000-0000-00008A2B0000}"/>
    <cellStyle name="20% - Accent3 7 3 5 2" xfId="40596" xr:uid="{00000000-0005-0000-0000-00008B2B0000}"/>
    <cellStyle name="20% - Accent3 7 3 6" xfId="22353" xr:uid="{00000000-0005-0000-0000-00008C2B0000}"/>
    <cellStyle name="20% - Accent3 7 3 6 2" xfId="48342" xr:uid="{00000000-0005-0000-0000-00008D2B0000}"/>
    <cellStyle name="20% - Accent3 7 3 7" xfId="27507" xr:uid="{00000000-0005-0000-0000-00008E2B0000}"/>
    <cellStyle name="20% - Accent3 7 4" xfId="2069" xr:uid="{00000000-0005-0000-0000-00008F2B0000}"/>
    <cellStyle name="20% - Accent3 7 4 2" xfId="4755" xr:uid="{00000000-0005-0000-0000-0000902B0000}"/>
    <cellStyle name="20% - Accent3 7 4 2 2" xfId="10052" xr:uid="{00000000-0005-0000-0000-0000912B0000}"/>
    <cellStyle name="20% - Accent3 7 4 2 2 2" xfId="36053" xr:uid="{00000000-0005-0000-0000-0000922B0000}"/>
    <cellStyle name="20% - Accent3 7 4 2 3" xfId="17847" xr:uid="{00000000-0005-0000-0000-0000932B0000}"/>
    <cellStyle name="20% - Accent3 7 4 2 3 2" xfId="43841" xr:uid="{00000000-0005-0000-0000-0000942B0000}"/>
    <cellStyle name="20% - Accent3 7 4 2 4" xfId="25598" xr:uid="{00000000-0005-0000-0000-0000952B0000}"/>
    <cellStyle name="20% - Accent3 7 4 2 4 2" xfId="51587" xr:uid="{00000000-0005-0000-0000-0000962B0000}"/>
    <cellStyle name="20% - Accent3 7 4 2 5" xfId="30752" xr:uid="{00000000-0005-0000-0000-0000972B0000}"/>
    <cellStyle name="20% - Accent3 7 4 3" xfId="12676" xr:uid="{00000000-0005-0000-0000-0000982B0000}"/>
    <cellStyle name="20% - Accent3 7 4 3 2" xfId="20471" xr:uid="{00000000-0005-0000-0000-0000992B0000}"/>
    <cellStyle name="20% - Accent3 7 4 3 2 2" xfId="46465" xr:uid="{00000000-0005-0000-0000-00009A2B0000}"/>
    <cellStyle name="20% - Accent3 7 4 3 3" xfId="38677" xr:uid="{00000000-0005-0000-0000-00009B2B0000}"/>
    <cellStyle name="20% - Accent3 7 4 4" xfId="7371" xr:uid="{00000000-0005-0000-0000-00009C2B0000}"/>
    <cellStyle name="20% - Accent3 7 4 4 2" xfId="33364" xr:uid="{00000000-0005-0000-0000-00009D2B0000}"/>
    <cellStyle name="20% - Accent3 7 4 5" xfId="15158" xr:uid="{00000000-0005-0000-0000-00009E2B0000}"/>
    <cellStyle name="20% - Accent3 7 4 5 2" xfId="41152" xr:uid="{00000000-0005-0000-0000-00009F2B0000}"/>
    <cellStyle name="20% - Accent3 7 4 6" xfId="22909" xr:uid="{00000000-0005-0000-0000-0000A02B0000}"/>
    <cellStyle name="20% - Accent3 7 4 6 2" xfId="48898" xr:uid="{00000000-0005-0000-0000-0000A12B0000}"/>
    <cellStyle name="20% - Accent3 7 4 7" xfId="28063" xr:uid="{00000000-0005-0000-0000-0000A22B0000}"/>
    <cellStyle name="20% - Accent3 7 5" xfId="2625" xr:uid="{00000000-0005-0000-0000-0000A32B0000}"/>
    <cellStyle name="20% - Accent3 7 5 2" xfId="5311" xr:uid="{00000000-0005-0000-0000-0000A42B0000}"/>
    <cellStyle name="20% - Accent3 7 5 2 2" xfId="10608" xr:uid="{00000000-0005-0000-0000-0000A52B0000}"/>
    <cellStyle name="20% - Accent3 7 5 2 2 2" xfId="36609" xr:uid="{00000000-0005-0000-0000-0000A62B0000}"/>
    <cellStyle name="20% - Accent3 7 5 2 3" xfId="18403" xr:uid="{00000000-0005-0000-0000-0000A72B0000}"/>
    <cellStyle name="20% - Accent3 7 5 2 3 2" xfId="44397" xr:uid="{00000000-0005-0000-0000-0000A82B0000}"/>
    <cellStyle name="20% - Accent3 7 5 2 4" xfId="26154" xr:uid="{00000000-0005-0000-0000-0000A92B0000}"/>
    <cellStyle name="20% - Accent3 7 5 2 4 2" xfId="52143" xr:uid="{00000000-0005-0000-0000-0000AA2B0000}"/>
    <cellStyle name="20% - Accent3 7 5 2 5" xfId="31308" xr:uid="{00000000-0005-0000-0000-0000AB2B0000}"/>
    <cellStyle name="20% - Accent3 7 5 3" xfId="13212" xr:uid="{00000000-0005-0000-0000-0000AC2B0000}"/>
    <cellStyle name="20% - Accent3 7 5 3 2" xfId="21007" xr:uid="{00000000-0005-0000-0000-0000AD2B0000}"/>
    <cellStyle name="20% - Accent3 7 5 3 2 2" xfId="47001" xr:uid="{00000000-0005-0000-0000-0000AE2B0000}"/>
    <cellStyle name="20% - Accent3 7 5 3 3" xfId="39213" xr:uid="{00000000-0005-0000-0000-0000AF2B0000}"/>
    <cellStyle name="20% - Accent3 7 5 4" xfId="7924" xr:uid="{00000000-0005-0000-0000-0000B02B0000}"/>
    <cellStyle name="20% - Accent3 7 5 4 2" xfId="33920" xr:uid="{00000000-0005-0000-0000-0000B12B0000}"/>
    <cellStyle name="20% - Accent3 7 5 5" xfId="15714" xr:uid="{00000000-0005-0000-0000-0000B22B0000}"/>
    <cellStyle name="20% - Accent3 7 5 5 2" xfId="41708" xr:uid="{00000000-0005-0000-0000-0000B32B0000}"/>
    <cellStyle name="20% - Accent3 7 5 6" xfId="23465" xr:uid="{00000000-0005-0000-0000-0000B42B0000}"/>
    <cellStyle name="20% - Accent3 7 5 6 2" xfId="49454" xr:uid="{00000000-0005-0000-0000-0000B52B0000}"/>
    <cellStyle name="20% - Accent3 7 5 7" xfId="28619" xr:uid="{00000000-0005-0000-0000-0000B62B0000}"/>
    <cellStyle name="20% - Accent3 7 6" xfId="3643" xr:uid="{00000000-0005-0000-0000-0000B72B0000}"/>
    <cellStyle name="20% - Accent3 7 6 2" xfId="8941" xr:uid="{00000000-0005-0000-0000-0000B82B0000}"/>
    <cellStyle name="20% - Accent3 7 6 2 2" xfId="34941" xr:uid="{00000000-0005-0000-0000-0000B92B0000}"/>
    <cellStyle name="20% - Accent3 7 6 3" xfId="16735" xr:uid="{00000000-0005-0000-0000-0000BA2B0000}"/>
    <cellStyle name="20% - Accent3 7 6 3 2" xfId="42729" xr:uid="{00000000-0005-0000-0000-0000BB2B0000}"/>
    <cellStyle name="20% - Accent3 7 6 4" xfId="24486" xr:uid="{00000000-0005-0000-0000-0000BC2B0000}"/>
    <cellStyle name="20% - Accent3 7 6 4 2" xfId="50475" xr:uid="{00000000-0005-0000-0000-0000BD2B0000}"/>
    <cellStyle name="20% - Accent3 7 6 5" xfId="29640" xr:uid="{00000000-0005-0000-0000-0000BE2B0000}"/>
    <cellStyle name="20% - Accent3 7 7" xfId="11136" xr:uid="{00000000-0005-0000-0000-0000BF2B0000}"/>
    <cellStyle name="20% - Accent3 7 7 2" xfId="18931" xr:uid="{00000000-0005-0000-0000-0000C02B0000}"/>
    <cellStyle name="20% - Accent3 7 7 2 2" xfId="44925" xr:uid="{00000000-0005-0000-0000-0000C12B0000}"/>
    <cellStyle name="20% - Accent3 7 7 3" xfId="37137" xr:uid="{00000000-0005-0000-0000-0000C22B0000}"/>
    <cellStyle name="20% - Accent3 7 8" xfId="11636" xr:uid="{00000000-0005-0000-0000-0000C32B0000}"/>
    <cellStyle name="20% - Accent3 7 8 2" xfId="19431" xr:uid="{00000000-0005-0000-0000-0000C42B0000}"/>
    <cellStyle name="20% - Accent3 7 8 2 2" xfId="45425" xr:uid="{00000000-0005-0000-0000-0000C52B0000}"/>
    <cellStyle name="20% - Accent3 7 8 3" xfId="37637" xr:uid="{00000000-0005-0000-0000-0000C62B0000}"/>
    <cellStyle name="20% - Accent3 7 9" xfId="6265" xr:uid="{00000000-0005-0000-0000-0000C72B0000}"/>
    <cellStyle name="20% - Accent3 7 9 2" xfId="32252" xr:uid="{00000000-0005-0000-0000-0000C82B0000}"/>
    <cellStyle name="20% - Accent3 8" xfId="968" xr:uid="{00000000-0005-0000-0000-0000C92B0000}"/>
    <cellStyle name="20% - Accent3 8 10" xfId="14060" xr:uid="{00000000-0005-0000-0000-0000CA2B0000}"/>
    <cellStyle name="20% - Accent3 8 10 2" xfId="40054" xr:uid="{00000000-0005-0000-0000-0000CB2B0000}"/>
    <cellStyle name="20% - Accent3 8 11" xfId="21811" xr:uid="{00000000-0005-0000-0000-0000CC2B0000}"/>
    <cellStyle name="20% - Accent3 8 11 2" xfId="47800" xr:uid="{00000000-0005-0000-0000-0000CD2B0000}"/>
    <cellStyle name="20% - Accent3 8 12" xfId="26965" xr:uid="{00000000-0005-0000-0000-0000CE2B0000}"/>
    <cellStyle name="20% - Accent3 8 2" xfId="1246" xr:uid="{00000000-0005-0000-0000-0000CF2B0000}"/>
    <cellStyle name="20% - Accent3 8 2 10" xfId="22088" xr:uid="{00000000-0005-0000-0000-0000D02B0000}"/>
    <cellStyle name="20% - Accent3 8 2 10 2" xfId="48077" xr:uid="{00000000-0005-0000-0000-0000D12B0000}"/>
    <cellStyle name="20% - Accent3 8 2 11" xfId="27242" xr:uid="{00000000-0005-0000-0000-0000D22B0000}"/>
    <cellStyle name="20% - Accent3 8 2 2" xfId="1804" xr:uid="{00000000-0005-0000-0000-0000D32B0000}"/>
    <cellStyle name="20% - Accent3 8 2 2 2" xfId="4490" xr:uid="{00000000-0005-0000-0000-0000D42B0000}"/>
    <cellStyle name="20% - Accent3 8 2 2 2 2" xfId="9787" xr:uid="{00000000-0005-0000-0000-0000D52B0000}"/>
    <cellStyle name="20% - Accent3 8 2 2 2 2 2" xfId="35788" xr:uid="{00000000-0005-0000-0000-0000D62B0000}"/>
    <cellStyle name="20% - Accent3 8 2 2 2 3" xfId="17582" xr:uid="{00000000-0005-0000-0000-0000D72B0000}"/>
    <cellStyle name="20% - Accent3 8 2 2 2 3 2" xfId="43576" xr:uid="{00000000-0005-0000-0000-0000D82B0000}"/>
    <cellStyle name="20% - Accent3 8 2 2 2 4" xfId="25333" xr:uid="{00000000-0005-0000-0000-0000D92B0000}"/>
    <cellStyle name="20% - Accent3 8 2 2 2 4 2" xfId="51322" xr:uid="{00000000-0005-0000-0000-0000DA2B0000}"/>
    <cellStyle name="20% - Accent3 8 2 2 2 5" xfId="30487" xr:uid="{00000000-0005-0000-0000-0000DB2B0000}"/>
    <cellStyle name="20% - Accent3 8 2 2 3" xfId="12429" xr:uid="{00000000-0005-0000-0000-0000DC2B0000}"/>
    <cellStyle name="20% - Accent3 8 2 2 3 2" xfId="20224" xr:uid="{00000000-0005-0000-0000-0000DD2B0000}"/>
    <cellStyle name="20% - Accent3 8 2 2 3 2 2" xfId="46218" xr:uid="{00000000-0005-0000-0000-0000DE2B0000}"/>
    <cellStyle name="20% - Accent3 8 2 2 3 3" xfId="38430" xr:uid="{00000000-0005-0000-0000-0000DF2B0000}"/>
    <cellStyle name="20% - Accent3 8 2 2 4" xfId="7107" xr:uid="{00000000-0005-0000-0000-0000E02B0000}"/>
    <cellStyle name="20% - Accent3 8 2 2 4 2" xfId="33099" xr:uid="{00000000-0005-0000-0000-0000E12B0000}"/>
    <cellStyle name="20% - Accent3 8 2 2 5" xfId="14893" xr:uid="{00000000-0005-0000-0000-0000E22B0000}"/>
    <cellStyle name="20% - Accent3 8 2 2 5 2" xfId="40887" xr:uid="{00000000-0005-0000-0000-0000E32B0000}"/>
    <cellStyle name="20% - Accent3 8 2 2 6" xfId="22644" xr:uid="{00000000-0005-0000-0000-0000E42B0000}"/>
    <cellStyle name="20% - Accent3 8 2 2 6 2" xfId="48633" xr:uid="{00000000-0005-0000-0000-0000E52B0000}"/>
    <cellStyle name="20% - Accent3 8 2 2 7" xfId="27798" xr:uid="{00000000-0005-0000-0000-0000E62B0000}"/>
    <cellStyle name="20% - Accent3 8 2 3" xfId="2360" xr:uid="{00000000-0005-0000-0000-0000E72B0000}"/>
    <cellStyle name="20% - Accent3 8 2 3 2" xfId="5046" xr:uid="{00000000-0005-0000-0000-0000E82B0000}"/>
    <cellStyle name="20% - Accent3 8 2 3 2 2" xfId="10343" xr:uid="{00000000-0005-0000-0000-0000E92B0000}"/>
    <cellStyle name="20% - Accent3 8 2 3 2 2 2" xfId="36344" xr:uid="{00000000-0005-0000-0000-0000EA2B0000}"/>
    <cellStyle name="20% - Accent3 8 2 3 2 3" xfId="18138" xr:uid="{00000000-0005-0000-0000-0000EB2B0000}"/>
    <cellStyle name="20% - Accent3 8 2 3 2 3 2" xfId="44132" xr:uid="{00000000-0005-0000-0000-0000EC2B0000}"/>
    <cellStyle name="20% - Accent3 8 2 3 2 4" xfId="25889" xr:uid="{00000000-0005-0000-0000-0000ED2B0000}"/>
    <cellStyle name="20% - Accent3 8 2 3 2 4 2" xfId="51878" xr:uid="{00000000-0005-0000-0000-0000EE2B0000}"/>
    <cellStyle name="20% - Accent3 8 2 3 2 5" xfId="31043" xr:uid="{00000000-0005-0000-0000-0000EF2B0000}"/>
    <cellStyle name="20% - Accent3 8 2 3 3" xfId="12964" xr:uid="{00000000-0005-0000-0000-0000F02B0000}"/>
    <cellStyle name="20% - Accent3 8 2 3 3 2" xfId="20759" xr:uid="{00000000-0005-0000-0000-0000F12B0000}"/>
    <cellStyle name="20% - Accent3 8 2 3 3 2 2" xfId="46753" xr:uid="{00000000-0005-0000-0000-0000F22B0000}"/>
    <cellStyle name="20% - Accent3 8 2 3 3 3" xfId="38965" xr:uid="{00000000-0005-0000-0000-0000F32B0000}"/>
    <cellStyle name="20% - Accent3 8 2 3 4" xfId="7659" xr:uid="{00000000-0005-0000-0000-0000F42B0000}"/>
    <cellStyle name="20% - Accent3 8 2 3 4 2" xfId="33655" xr:uid="{00000000-0005-0000-0000-0000F52B0000}"/>
    <cellStyle name="20% - Accent3 8 2 3 5" xfId="15449" xr:uid="{00000000-0005-0000-0000-0000F62B0000}"/>
    <cellStyle name="20% - Accent3 8 2 3 5 2" xfId="41443" xr:uid="{00000000-0005-0000-0000-0000F72B0000}"/>
    <cellStyle name="20% - Accent3 8 2 3 6" xfId="23200" xr:uid="{00000000-0005-0000-0000-0000F82B0000}"/>
    <cellStyle name="20% - Accent3 8 2 3 6 2" xfId="49189" xr:uid="{00000000-0005-0000-0000-0000F92B0000}"/>
    <cellStyle name="20% - Accent3 8 2 3 7" xfId="28354" xr:uid="{00000000-0005-0000-0000-0000FA2B0000}"/>
    <cellStyle name="20% - Accent3 8 2 4" xfId="2916" xr:uid="{00000000-0005-0000-0000-0000FB2B0000}"/>
    <cellStyle name="20% - Accent3 8 2 4 2" xfId="5602" xr:uid="{00000000-0005-0000-0000-0000FC2B0000}"/>
    <cellStyle name="20% - Accent3 8 2 4 2 2" xfId="10899" xr:uid="{00000000-0005-0000-0000-0000FD2B0000}"/>
    <cellStyle name="20% - Accent3 8 2 4 2 2 2" xfId="36900" xr:uid="{00000000-0005-0000-0000-0000FE2B0000}"/>
    <cellStyle name="20% - Accent3 8 2 4 2 3" xfId="18694" xr:uid="{00000000-0005-0000-0000-0000FF2B0000}"/>
    <cellStyle name="20% - Accent3 8 2 4 2 3 2" xfId="44688" xr:uid="{00000000-0005-0000-0000-0000002C0000}"/>
    <cellStyle name="20% - Accent3 8 2 4 2 4" xfId="26445" xr:uid="{00000000-0005-0000-0000-0000012C0000}"/>
    <cellStyle name="20% - Accent3 8 2 4 2 4 2" xfId="52434" xr:uid="{00000000-0005-0000-0000-0000022C0000}"/>
    <cellStyle name="20% - Accent3 8 2 4 2 5" xfId="31599" xr:uid="{00000000-0005-0000-0000-0000032C0000}"/>
    <cellStyle name="20% - Accent3 8 2 4 3" xfId="13503" xr:uid="{00000000-0005-0000-0000-0000042C0000}"/>
    <cellStyle name="20% - Accent3 8 2 4 3 2" xfId="21298" xr:uid="{00000000-0005-0000-0000-0000052C0000}"/>
    <cellStyle name="20% - Accent3 8 2 4 3 2 2" xfId="47292" xr:uid="{00000000-0005-0000-0000-0000062C0000}"/>
    <cellStyle name="20% - Accent3 8 2 4 3 3" xfId="39504" xr:uid="{00000000-0005-0000-0000-0000072C0000}"/>
    <cellStyle name="20% - Accent3 8 2 4 4" xfId="8215" xr:uid="{00000000-0005-0000-0000-0000082C0000}"/>
    <cellStyle name="20% - Accent3 8 2 4 4 2" xfId="34211" xr:uid="{00000000-0005-0000-0000-0000092C0000}"/>
    <cellStyle name="20% - Accent3 8 2 4 5" xfId="16005" xr:uid="{00000000-0005-0000-0000-00000A2C0000}"/>
    <cellStyle name="20% - Accent3 8 2 4 5 2" xfId="41999" xr:uid="{00000000-0005-0000-0000-00000B2C0000}"/>
    <cellStyle name="20% - Accent3 8 2 4 6" xfId="23756" xr:uid="{00000000-0005-0000-0000-00000C2C0000}"/>
    <cellStyle name="20% - Accent3 8 2 4 6 2" xfId="49745" xr:uid="{00000000-0005-0000-0000-00000D2C0000}"/>
    <cellStyle name="20% - Accent3 8 2 4 7" xfId="28910" xr:uid="{00000000-0005-0000-0000-00000E2C0000}"/>
    <cellStyle name="20% - Accent3 8 2 5" xfId="3934" xr:uid="{00000000-0005-0000-0000-00000F2C0000}"/>
    <cellStyle name="20% - Accent3 8 2 5 2" xfId="9232" xr:uid="{00000000-0005-0000-0000-0000102C0000}"/>
    <cellStyle name="20% - Accent3 8 2 5 2 2" xfId="35232" xr:uid="{00000000-0005-0000-0000-0000112C0000}"/>
    <cellStyle name="20% - Accent3 8 2 5 3" xfId="17026" xr:uid="{00000000-0005-0000-0000-0000122C0000}"/>
    <cellStyle name="20% - Accent3 8 2 5 3 2" xfId="43020" xr:uid="{00000000-0005-0000-0000-0000132C0000}"/>
    <cellStyle name="20% - Accent3 8 2 5 4" xfId="24777" xr:uid="{00000000-0005-0000-0000-0000142C0000}"/>
    <cellStyle name="20% - Accent3 8 2 5 4 2" xfId="50766" xr:uid="{00000000-0005-0000-0000-0000152C0000}"/>
    <cellStyle name="20% - Accent3 8 2 5 5" xfId="29931" xr:uid="{00000000-0005-0000-0000-0000162C0000}"/>
    <cellStyle name="20% - Accent3 8 2 6" xfId="11404" xr:uid="{00000000-0005-0000-0000-0000172C0000}"/>
    <cellStyle name="20% - Accent3 8 2 6 2" xfId="19199" xr:uid="{00000000-0005-0000-0000-0000182C0000}"/>
    <cellStyle name="20% - Accent3 8 2 6 2 2" xfId="45193" xr:uid="{00000000-0005-0000-0000-0000192C0000}"/>
    <cellStyle name="20% - Accent3 8 2 6 3" xfId="37405" xr:uid="{00000000-0005-0000-0000-00001A2C0000}"/>
    <cellStyle name="20% - Accent3 8 2 7" xfId="11910" xr:uid="{00000000-0005-0000-0000-00001B2C0000}"/>
    <cellStyle name="20% - Accent3 8 2 7 2" xfId="19705" xr:uid="{00000000-0005-0000-0000-00001C2C0000}"/>
    <cellStyle name="20% - Accent3 8 2 7 2 2" xfId="45699" xr:uid="{00000000-0005-0000-0000-00001D2C0000}"/>
    <cellStyle name="20% - Accent3 8 2 7 3" xfId="37911" xr:uid="{00000000-0005-0000-0000-00001E2C0000}"/>
    <cellStyle name="20% - Accent3 8 2 8" xfId="6556" xr:uid="{00000000-0005-0000-0000-00001F2C0000}"/>
    <cellStyle name="20% - Accent3 8 2 8 2" xfId="32543" xr:uid="{00000000-0005-0000-0000-0000202C0000}"/>
    <cellStyle name="20% - Accent3 8 2 9" xfId="14337" xr:uid="{00000000-0005-0000-0000-0000212C0000}"/>
    <cellStyle name="20% - Accent3 8 2 9 2" xfId="40331" xr:uid="{00000000-0005-0000-0000-0000222C0000}"/>
    <cellStyle name="20% - Accent3 8 3" xfId="1527" xr:uid="{00000000-0005-0000-0000-0000232C0000}"/>
    <cellStyle name="20% - Accent3 8 3 2" xfId="4213" xr:uid="{00000000-0005-0000-0000-0000242C0000}"/>
    <cellStyle name="20% - Accent3 8 3 2 2" xfId="9510" xr:uid="{00000000-0005-0000-0000-0000252C0000}"/>
    <cellStyle name="20% - Accent3 8 3 2 2 2" xfId="35511" xr:uid="{00000000-0005-0000-0000-0000262C0000}"/>
    <cellStyle name="20% - Accent3 8 3 2 3" xfId="17305" xr:uid="{00000000-0005-0000-0000-0000272C0000}"/>
    <cellStyle name="20% - Accent3 8 3 2 3 2" xfId="43299" xr:uid="{00000000-0005-0000-0000-0000282C0000}"/>
    <cellStyle name="20% - Accent3 8 3 2 4" xfId="25056" xr:uid="{00000000-0005-0000-0000-0000292C0000}"/>
    <cellStyle name="20% - Accent3 8 3 2 4 2" xfId="51045" xr:uid="{00000000-0005-0000-0000-00002A2C0000}"/>
    <cellStyle name="20% - Accent3 8 3 2 5" xfId="30210" xr:uid="{00000000-0005-0000-0000-00002B2C0000}"/>
    <cellStyle name="20% - Accent3 8 3 3" xfId="12170" xr:uid="{00000000-0005-0000-0000-00002C2C0000}"/>
    <cellStyle name="20% - Accent3 8 3 3 2" xfId="19965" xr:uid="{00000000-0005-0000-0000-00002D2C0000}"/>
    <cellStyle name="20% - Accent3 8 3 3 2 2" xfId="45959" xr:uid="{00000000-0005-0000-0000-00002E2C0000}"/>
    <cellStyle name="20% - Accent3 8 3 3 3" xfId="38171" xr:uid="{00000000-0005-0000-0000-00002F2C0000}"/>
    <cellStyle name="20% - Accent3 8 3 4" xfId="6832" xr:uid="{00000000-0005-0000-0000-0000302C0000}"/>
    <cellStyle name="20% - Accent3 8 3 4 2" xfId="32822" xr:uid="{00000000-0005-0000-0000-0000312C0000}"/>
    <cellStyle name="20% - Accent3 8 3 5" xfId="14616" xr:uid="{00000000-0005-0000-0000-0000322C0000}"/>
    <cellStyle name="20% - Accent3 8 3 5 2" xfId="40610" xr:uid="{00000000-0005-0000-0000-0000332C0000}"/>
    <cellStyle name="20% - Accent3 8 3 6" xfId="22367" xr:uid="{00000000-0005-0000-0000-0000342C0000}"/>
    <cellStyle name="20% - Accent3 8 3 6 2" xfId="48356" xr:uid="{00000000-0005-0000-0000-0000352C0000}"/>
    <cellStyle name="20% - Accent3 8 3 7" xfId="27521" xr:uid="{00000000-0005-0000-0000-0000362C0000}"/>
    <cellStyle name="20% - Accent3 8 4" xfId="2083" xr:uid="{00000000-0005-0000-0000-0000372C0000}"/>
    <cellStyle name="20% - Accent3 8 4 2" xfId="4769" xr:uid="{00000000-0005-0000-0000-0000382C0000}"/>
    <cellStyle name="20% - Accent3 8 4 2 2" xfId="10066" xr:uid="{00000000-0005-0000-0000-0000392C0000}"/>
    <cellStyle name="20% - Accent3 8 4 2 2 2" xfId="36067" xr:uid="{00000000-0005-0000-0000-00003A2C0000}"/>
    <cellStyle name="20% - Accent3 8 4 2 3" xfId="17861" xr:uid="{00000000-0005-0000-0000-00003B2C0000}"/>
    <cellStyle name="20% - Accent3 8 4 2 3 2" xfId="43855" xr:uid="{00000000-0005-0000-0000-00003C2C0000}"/>
    <cellStyle name="20% - Accent3 8 4 2 4" xfId="25612" xr:uid="{00000000-0005-0000-0000-00003D2C0000}"/>
    <cellStyle name="20% - Accent3 8 4 2 4 2" xfId="51601" xr:uid="{00000000-0005-0000-0000-00003E2C0000}"/>
    <cellStyle name="20% - Accent3 8 4 2 5" xfId="30766" xr:uid="{00000000-0005-0000-0000-00003F2C0000}"/>
    <cellStyle name="20% - Accent3 8 4 3" xfId="12689" xr:uid="{00000000-0005-0000-0000-0000402C0000}"/>
    <cellStyle name="20% - Accent3 8 4 3 2" xfId="20484" xr:uid="{00000000-0005-0000-0000-0000412C0000}"/>
    <cellStyle name="20% - Accent3 8 4 3 2 2" xfId="46478" xr:uid="{00000000-0005-0000-0000-0000422C0000}"/>
    <cellStyle name="20% - Accent3 8 4 3 3" xfId="38690" xr:uid="{00000000-0005-0000-0000-0000432C0000}"/>
    <cellStyle name="20% - Accent3 8 4 4" xfId="7384" xr:uid="{00000000-0005-0000-0000-0000442C0000}"/>
    <cellStyle name="20% - Accent3 8 4 4 2" xfId="33378" xr:uid="{00000000-0005-0000-0000-0000452C0000}"/>
    <cellStyle name="20% - Accent3 8 4 5" xfId="15172" xr:uid="{00000000-0005-0000-0000-0000462C0000}"/>
    <cellStyle name="20% - Accent3 8 4 5 2" xfId="41166" xr:uid="{00000000-0005-0000-0000-0000472C0000}"/>
    <cellStyle name="20% - Accent3 8 4 6" xfId="22923" xr:uid="{00000000-0005-0000-0000-0000482C0000}"/>
    <cellStyle name="20% - Accent3 8 4 6 2" xfId="48912" xr:uid="{00000000-0005-0000-0000-0000492C0000}"/>
    <cellStyle name="20% - Accent3 8 4 7" xfId="28077" xr:uid="{00000000-0005-0000-0000-00004A2C0000}"/>
    <cellStyle name="20% - Accent3 8 5" xfId="2639" xr:uid="{00000000-0005-0000-0000-00004B2C0000}"/>
    <cellStyle name="20% - Accent3 8 5 2" xfId="5325" xr:uid="{00000000-0005-0000-0000-00004C2C0000}"/>
    <cellStyle name="20% - Accent3 8 5 2 2" xfId="10622" xr:uid="{00000000-0005-0000-0000-00004D2C0000}"/>
    <cellStyle name="20% - Accent3 8 5 2 2 2" xfId="36623" xr:uid="{00000000-0005-0000-0000-00004E2C0000}"/>
    <cellStyle name="20% - Accent3 8 5 2 3" xfId="18417" xr:uid="{00000000-0005-0000-0000-00004F2C0000}"/>
    <cellStyle name="20% - Accent3 8 5 2 3 2" xfId="44411" xr:uid="{00000000-0005-0000-0000-0000502C0000}"/>
    <cellStyle name="20% - Accent3 8 5 2 4" xfId="26168" xr:uid="{00000000-0005-0000-0000-0000512C0000}"/>
    <cellStyle name="20% - Accent3 8 5 2 4 2" xfId="52157" xr:uid="{00000000-0005-0000-0000-0000522C0000}"/>
    <cellStyle name="20% - Accent3 8 5 2 5" xfId="31322" xr:uid="{00000000-0005-0000-0000-0000532C0000}"/>
    <cellStyle name="20% - Accent3 8 5 3" xfId="13226" xr:uid="{00000000-0005-0000-0000-0000542C0000}"/>
    <cellStyle name="20% - Accent3 8 5 3 2" xfId="21021" xr:uid="{00000000-0005-0000-0000-0000552C0000}"/>
    <cellStyle name="20% - Accent3 8 5 3 2 2" xfId="47015" xr:uid="{00000000-0005-0000-0000-0000562C0000}"/>
    <cellStyle name="20% - Accent3 8 5 3 3" xfId="39227" xr:uid="{00000000-0005-0000-0000-0000572C0000}"/>
    <cellStyle name="20% - Accent3 8 5 4" xfId="7938" xr:uid="{00000000-0005-0000-0000-0000582C0000}"/>
    <cellStyle name="20% - Accent3 8 5 4 2" xfId="33934" xr:uid="{00000000-0005-0000-0000-0000592C0000}"/>
    <cellStyle name="20% - Accent3 8 5 5" xfId="15728" xr:uid="{00000000-0005-0000-0000-00005A2C0000}"/>
    <cellStyle name="20% - Accent3 8 5 5 2" xfId="41722" xr:uid="{00000000-0005-0000-0000-00005B2C0000}"/>
    <cellStyle name="20% - Accent3 8 5 6" xfId="23479" xr:uid="{00000000-0005-0000-0000-00005C2C0000}"/>
    <cellStyle name="20% - Accent3 8 5 6 2" xfId="49468" xr:uid="{00000000-0005-0000-0000-00005D2C0000}"/>
    <cellStyle name="20% - Accent3 8 5 7" xfId="28633" xr:uid="{00000000-0005-0000-0000-00005E2C0000}"/>
    <cellStyle name="20% - Accent3 8 6" xfId="3657" xr:uid="{00000000-0005-0000-0000-00005F2C0000}"/>
    <cellStyle name="20% - Accent3 8 6 2" xfId="8955" xr:uid="{00000000-0005-0000-0000-0000602C0000}"/>
    <cellStyle name="20% - Accent3 8 6 2 2" xfId="34955" xr:uid="{00000000-0005-0000-0000-0000612C0000}"/>
    <cellStyle name="20% - Accent3 8 6 3" xfId="16749" xr:uid="{00000000-0005-0000-0000-0000622C0000}"/>
    <cellStyle name="20% - Accent3 8 6 3 2" xfId="42743" xr:uid="{00000000-0005-0000-0000-0000632C0000}"/>
    <cellStyle name="20% - Accent3 8 6 4" xfId="24500" xr:uid="{00000000-0005-0000-0000-0000642C0000}"/>
    <cellStyle name="20% - Accent3 8 6 4 2" xfId="50489" xr:uid="{00000000-0005-0000-0000-0000652C0000}"/>
    <cellStyle name="20% - Accent3 8 6 5" xfId="29654" xr:uid="{00000000-0005-0000-0000-0000662C0000}"/>
    <cellStyle name="20% - Accent3 8 7" xfId="11149" xr:uid="{00000000-0005-0000-0000-0000672C0000}"/>
    <cellStyle name="20% - Accent3 8 7 2" xfId="18944" xr:uid="{00000000-0005-0000-0000-0000682C0000}"/>
    <cellStyle name="20% - Accent3 8 7 2 2" xfId="44938" xr:uid="{00000000-0005-0000-0000-0000692C0000}"/>
    <cellStyle name="20% - Accent3 8 7 3" xfId="37150" xr:uid="{00000000-0005-0000-0000-00006A2C0000}"/>
    <cellStyle name="20% - Accent3 8 8" xfId="11649" xr:uid="{00000000-0005-0000-0000-00006B2C0000}"/>
    <cellStyle name="20% - Accent3 8 8 2" xfId="19444" xr:uid="{00000000-0005-0000-0000-00006C2C0000}"/>
    <cellStyle name="20% - Accent3 8 8 2 2" xfId="45438" xr:uid="{00000000-0005-0000-0000-00006D2C0000}"/>
    <cellStyle name="20% - Accent3 8 8 3" xfId="37650" xr:uid="{00000000-0005-0000-0000-00006E2C0000}"/>
    <cellStyle name="20% - Accent3 8 9" xfId="6279" xr:uid="{00000000-0005-0000-0000-00006F2C0000}"/>
    <cellStyle name="20% - Accent3 8 9 2" xfId="32266" xr:uid="{00000000-0005-0000-0000-0000702C0000}"/>
    <cellStyle name="20% - Accent3 9" xfId="985" xr:uid="{00000000-0005-0000-0000-0000712C0000}"/>
    <cellStyle name="20% - Accent3 9 10" xfId="14077" xr:uid="{00000000-0005-0000-0000-0000722C0000}"/>
    <cellStyle name="20% - Accent3 9 10 2" xfId="40071" xr:uid="{00000000-0005-0000-0000-0000732C0000}"/>
    <cellStyle name="20% - Accent3 9 11" xfId="21828" xr:uid="{00000000-0005-0000-0000-0000742C0000}"/>
    <cellStyle name="20% - Accent3 9 11 2" xfId="47817" xr:uid="{00000000-0005-0000-0000-0000752C0000}"/>
    <cellStyle name="20% - Accent3 9 12" xfId="26982" xr:uid="{00000000-0005-0000-0000-0000762C0000}"/>
    <cellStyle name="20% - Accent3 9 2" xfId="1263" xr:uid="{00000000-0005-0000-0000-0000772C0000}"/>
    <cellStyle name="20% - Accent3 9 2 10" xfId="22105" xr:uid="{00000000-0005-0000-0000-0000782C0000}"/>
    <cellStyle name="20% - Accent3 9 2 10 2" xfId="48094" xr:uid="{00000000-0005-0000-0000-0000792C0000}"/>
    <cellStyle name="20% - Accent3 9 2 11" xfId="27259" xr:uid="{00000000-0005-0000-0000-00007A2C0000}"/>
    <cellStyle name="20% - Accent3 9 2 2" xfId="1821" xr:uid="{00000000-0005-0000-0000-00007B2C0000}"/>
    <cellStyle name="20% - Accent3 9 2 2 2" xfId="4507" xr:uid="{00000000-0005-0000-0000-00007C2C0000}"/>
    <cellStyle name="20% - Accent3 9 2 2 2 2" xfId="9804" xr:uid="{00000000-0005-0000-0000-00007D2C0000}"/>
    <cellStyle name="20% - Accent3 9 2 2 2 2 2" xfId="35805" xr:uid="{00000000-0005-0000-0000-00007E2C0000}"/>
    <cellStyle name="20% - Accent3 9 2 2 2 3" xfId="17599" xr:uid="{00000000-0005-0000-0000-00007F2C0000}"/>
    <cellStyle name="20% - Accent3 9 2 2 2 3 2" xfId="43593" xr:uid="{00000000-0005-0000-0000-0000802C0000}"/>
    <cellStyle name="20% - Accent3 9 2 2 2 4" xfId="25350" xr:uid="{00000000-0005-0000-0000-0000812C0000}"/>
    <cellStyle name="20% - Accent3 9 2 2 2 4 2" xfId="51339" xr:uid="{00000000-0005-0000-0000-0000822C0000}"/>
    <cellStyle name="20% - Accent3 9 2 2 2 5" xfId="30504" xr:uid="{00000000-0005-0000-0000-0000832C0000}"/>
    <cellStyle name="20% - Accent3 9 2 2 3" xfId="12446" xr:uid="{00000000-0005-0000-0000-0000842C0000}"/>
    <cellStyle name="20% - Accent3 9 2 2 3 2" xfId="20241" xr:uid="{00000000-0005-0000-0000-0000852C0000}"/>
    <cellStyle name="20% - Accent3 9 2 2 3 2 2" xfId="46235" xr:uid="{00000000-0005-0000-0000-0000862C0000}"/>
    <cellStyle name="20% - Accent3 9 2 2 3 3" xfId="38447" xr:uid="{00000000-0005-0000-0000-0000872C0000}"/>
    <cellStyle name="20% - Accent3 9 2 2 4" xfId="7124" xr:uid="{00000000-0005-0000-0000-0000882C0000}"/>
    <cellStyle name="20% - Accent3 9 2 2 4 2" xfId="33116" xr:uid="{00000000-0005-0000-0000-0000892C0000}"/>
    <cellStyle name="20% - Accent3 9 2 2 5" xfId="14910" xr:uid="{00000000-0005-0000-0000-00008A2C0000}"/>
    <cellStyle name="20% - Accent3 9 2 2 5 2" xfId="40904" xr:uid="{00000000-0005-0000-0000-00008B2C0000}"/>
    <cellStyle name="20% - Accent3 9 2 2 6" xfId="22661" xr:uid="{00000000-0005-0000-0000-00008C2C0000}"/>
    <cellStyle name="20% - Accent3 9 2 2 6 2" xfId="48650" xr:uid="{00000000-0005-0000-0000-00008D2C0000}"/>
    <cellStyle name="20% - Accent3 9 2 2 7" xfId="27815" xr:uid="{00000000-0005-0000-0000-00008E2C0000}"/>
    <cellStyle name="20% - Accent3 9 2 3" xfId="2377" xr:uid="{00000000-0005-0000-0000-00008F2C0000}"/>
    <cellStyle name="20% - Accent3 9 2 3 2" xfId="5063" xr:uid="{00000000-0005-0000-0000-0000902C0000}"/>
    <cellStyle name="20% - Accent3 9 2 3 2 2" xfId="10360" xr:uid="{00000000-0005-0000-0000-0000912C0000}"/>
    <cellStyle name="20% - Accent3 9 2 3 2 2 2" xfId="36361" xr:uid="{00000000-0005-0000-0000-0000922C0000}"/>
    <cellStyle name="20% - Accent3 9 2 3 2 3" xfId="18155" xr:uid="{00000000-0005-0000-0000-0000932C0000}"/>
    <cellStyle name="20% - Accent3 9 2 3 2 3 2" xfId="44149" xr:uid="{00000000-0005-0000-0000-0000942C0000}"/>
    <cellStyle name="20% - Accent3 9 2 3 2 4" xfId="25906" xr:uid="{00000000-0005-0000-0000-0000952C0000}"/>
    <cellStyle name="20% - Accent3 9 2 3 2 4 2" xfId="51895" xr:uid="{00000000-0005-0000-0000-0000962C0000}"/>
    <cellStyle name="20% - Accent3 9 2 3 2 5" xfId="31060" xr:uid="{00000000-0005-0000-0000-0000972C0000}"/>
    <cellStyle name="20% - Accent3 9 2 3 3" xfId="12981" xr:uid="{00000000-0005-0000-0000-0000982C0000}"/>
    <cellStyle name="20% - Accent3 9 2 3 3 2" xfId="20776" xr:uid="{00000000-0005-0000-0000-0000992C0000}"/>
    <cellStyle name="20% - Accent3 9 2 3 3 2 2" xfId="46770" xr:uid="{00000000-0005-0000-0000-00009A2C0000}"/>
    <cellStyle name="20% - Accent3 9 2 3 3 3" xfId="38982" xr:uid="{00000000-0005-0000-0000-00009B2C0000}"/>
    <cellStyle name="20% - Accent3 9 2 3 4" xfId="7676" xr:uid="{00000000-0005-0000-0000-00009C2C0000}"/>
    <cellStyle name="20% - Accent3 9 2 3 4 2" xfId="33672" xr:uid="{00000000-0005-0000-0000-00009D2C0000}"/>
    <cellStyle name="20% - Accent3 9 2 3 5" xfId="15466" xr:uid="{00000000-0005-0000-0000-00009E2C0000}"/>
    <cellStyle name="20% - Accent3 9 2 3 5 2" xfId="41460" xr:uid="{00000000-0005-0000-0000-00009F2C0000}"/>
    <cellStyle name="20% - Accent3 9 2 3 6" xfId="23217" xr:uid="{00000000-0005-0000-0000-0000A02C0000}"/>
    <cellStyle name="20% - Accent3 9 2 3 6 2" xfId="49206" xr:uid="{00000000-0005-0000-0000-0000A12C0000}"/>
    <cellStyle name="20% - Accent3 9 2 3 7" xfId="28371" xr:uid="{00000000-0005-0000-0000-0000A22C0000}"/>
    <cellStyle name="20% - Accent3 9 2 4" xfId="2933" xr:uid="{00000000-0005-0000-0000-0000A32C0000}"/>
    <cellStyle name="20% - Accent3 9 2 4 2" xfId="5619" xr:uid="{00000000-0005-0000-0000-0000A42C0000}"/>
    <cellStyle name="20% - Accent3 9 2 4 2 2" xfId="10916" xr:uid="{00000000-0005-0000-0000-0000A52C0000}"/>
    <cellStyle name="20% - Accent3 9 2 4 2 2 2" xfId="36917" xr:uid="{00000000-0005-0000-0000-0000A62C0000}"/>
    <cellStyle name="20% - Accent3 9 2 4 2 3" xfId="18711" xr:uid="{00000000-0005-0000-0000-0000A72C0000}"/>
    <cellStyle name="20% - Accent3 9 2 4 2 3 2" xfId="44705" xr:uid="{00000000-0005-0000-0000-0000A82C0000}"/>
    <cellStyle name="20% - Accent3 9 2 4 2 4" xfId="26462" xr:uid="{00000000-0005-0000-0000-0000A92C0000}"/>
    <cellStyle name="20% - Accent3 9 2 4 2 4 2" xfId="52451" xr:uid="{00000000-0005-0000-0000-0000AA2C0000}"/>
    <cellStyle name="20% - Accent3 9 2 4 2 5" xfId="31616" xr:uid="{00000000-0005-0000-0000-0000AB2C0000}"/>
    <cellStyle name="20% - Accent3 9 2 4 3" xfId="13520" xr:uid="{00000000-0005-0000-0000-0000AC2C0000}"/>
    <cellStyle name="20% - Accent3 9 2 4 3 2" xfId="21315" xr:uid="{00000000-0005-0000-0000-0000AD2C0000}"/>
    <cellStyle name="20% - Accent3 9 2 4 3 2 2" xfId="47309" xr:uid="{00000000-0005-0000-0000-0000AE2C0000}"/>
    <cellStyle name="20% - Accent3 9 2 4 3 3" xfId="39521" xr:uid="{00000000-0005-0000-0000-0000AF2C0000}"/>
    <cellStyle name="20% - Accent3 9 2 4 4" xfId="8232" xr:uid="{00000000-0005-0000-0000-0000B02C0000}"/>
    <cellStyle name="20% - Accent3 9 2 4 4 2" xfId="34228" xr:uid="{00000000-0005-0000-0000-0000B12C0000}"/>
    <cellStyle name="20% - Accent3 9 2 4 5" xfId="16022" xr:uid="{00000000-0005-0000-0000-0000B22C0000}"/>
    <cellStyle name="20% - Accent3 9 2 4 5 2" xfId="42016" xr:uid="{00000000-0005-0000-0000-0000B32C0000}"/>
    <cellStyle name="20% - Accent3 9 2 4 6" xfId="23773" xr:uid="{00000000-0005-0000-0000-0000B42C0000}"/>
    <cellStyle name="20% - Accent3 9 2 4 6 2" xfId="49762" xr:uid="{00000000-0005-0000-0000-0000B52C0000}"/>
    <cellStyle name="20% - Accent3 9 2 4 7" xfId="28927" xr:uid="{00000000-0005-0000-0000-0000B62C0000}"/>
    <cellStyle name="20% - Accent3 9 2 5" xfId="3951" xr:uid="{00000000-0005-0000-0000-0000B72C0000}"/>
    <cellStyle name="20% - Accent3 9 2 5 2" xfId="9249" xr:uid="{00000000-0005-0000-0000-0000B82C0000}"/>
    <cellStyle name="20% - Accent3 9 2 5 2 2" xfId="35249" xr:uid="{00000000-0005-0000-0000-0000B92C0000}"/>
    <cellStyle name="20% - Accent3 9 2 5 3" xfId="17043" xr:uid="{00000000-0005-0000-0000-0000BA2C0000}"/>
    <cellStyle name="20% - Accent3 9 2 5 3 2" xfId="43037" xr:uid="{00000000-0005-0000-0000-0000BB2C0000}"/>
    <cellStyle name="20% - Accent3 9 2 5 4" xfId="24794" xr:uid="{00000000-0005-0000-0000-0000BC2C0000}"/>
    <cellStyle name="20% - Accent3 9 2 5 4 2" xfId="50783" xr:uid="{00000000-0005-0000-0000-0000BD2C0000}"/>
    <cellStyle name="20% - Accent3 9 2 5 5" xfId="29948" xr:uid="{00000000-0005-0000-0000-0000BE2C0000}"/>
    <cellStyle name="20% - Accent3 9 2 6" xfId="11421" xr:uid="{00000000-0005-0000-0000-0000BF2C0000}"/>
    <cellStyle name="20% - Accent3 9 2 6 2" xfId="19216" xr:uid="{00000000-0005-0000-0000-0000C02C0000}"/>
    <cellStyle name="20% - Accent3 9 2 6 2 2" xfId="45210" xr:uid="{00000000-0005-0000-0000-0000C12C0000}"/>
    <cellStyle name="20% - Accent3 9 2 6 3" xfId="37422" xr:uid="{00000000-0005-0000-0000-0000C22C0000}"/>
    <cellStyle name="20% - Accent3 9 2 7" xfId="11927" xr:uid="{00000000-0005-0000-0000-0000C32C0000}"/>
    <cellStyle name="20% - Accent3 9 2 7 2" xfId="19722" xr:uid="{00000000-0005-0000-0000-0000C42C0000}"/>
    <cellStyle name="20% - Accent3 9 2 7 2 2" xfId="45716" xr:uid="{00000000-0005-0000-0000-0000C52C0000}"/>
    <cellStyle name="20% - Accent3 9 2 7 3" xfId="37928" xr:uid="{00000000-0005-0000-0000-0000C62C0000}"/>
    <cellStyle name="20% - Accent3 9 2 8" xfId="6573" xr:uid="{00000000-0005-0000-0000-0000C72C0000}"/>
    <cellStyle name="20% - Accent3 9 2 8 2" xfId="32560" xr:uid="{00000000-0005-0000-0000-0000C82C0000}"/>
    <cellStyle name="20% - Accent3 9 2 9" xfId="14354" xr:uid="{00000000-0005-0000-0000-0000C92C0000}"/>
    <cellStyle name="20% - Accent3 9 2 9 2" xfId="40348" xr:uid="{00000000-0005-0000-0000-0000CA2C0000}"/>
    <cellStyle name="20% - Accent3 9 3" xfId="1544" xr:uid="{00000000-0005-0000-0000-0000CB2C0000}"/>
    <cellStyle name="20% - Accent3 9 3 2" xfId="4230" xr:uid="{00000000-0005-0000-0000-0000CC2C0000}"/>
    <cellStyle name="20% - Accent3 9 3 2 2" xfId="9527" xr:uid="{00000000-0005-0000-0000-0000CD2C0000}"/>
    <cellStyle name="20% - Accent3 9 3 2 2 2" xfId="35528" xr:uid="{00000000-0005-0000-0000-0000CE2C0000}"/>
    <cellStyle name="20% - Accent3 9 3 2 3" xfId="17322" xr:uid="{00000000-0005-0000-0000-0000CF2C0000}"/>
    <cellStyle name="20% - Accent3 9 3 2 3 2" xfId="43316" xr:uid="{00000000-0005-0000-0000-0000D02C0000}"/>
    <cellStyle name="20% - Accent3 9 3 2 4" xfId="25073" xr:uid="{00000000-0005-0000-0000-0000D12C0000}"/>
    <cellStyle name="20% - Accent3 9 3 2 4 2" xfId="51062" xr:uid="{00000000-0005-0000-0000-0000D22C0000}"/>
    <cellStyle name="20% - Accent3 9 3 2 5" xfId="30227" xr:uid="{00000000-0005-0000-0000-0000D32C0000}"/>
    <cellStyle name="20% - Accent3 9 3 3" xfId="12187" xr:uid="{00000000-0005-0000-0000-0000D42C0000}"/>
    <cellStyle name="20% - Accent3 9 3 3 2" xfId="19982" xr:uid="{00000000-0005-0000-0000-0000D52C0000}"/>
    <cellStyle name="20% - Accent3 9 3 3 2 2" xfId="45976" xr:uid="{00000000-0005-0000-0000-0000D62C0000}"/>
    <cellStyle name="20% - Accent3 9 3 3 3" xfId="38188" xr:uid="{00000000-0005-0000-0000-0000D72C0000}"/>
    <cellStyle name="20% - Accent3 9 3 4" xfId="6849" xr:uid="{00000000-0005-0000-0000-0000D82C0000}"/>
    <cellStyle name="20% - Accent3 9 3 4 2" xfId="32839" xr:uid="{00000000-0005-0000-0000-0000D92C0000}"/>
    <cellStyle name="20% - Accent3 9 3 5" xfId="14633" xr:uid="{00000000-0005-0000-0000-0000DA2C0000}"/>
    <cellStyle name="20% - Accent3 9 3 5 2" xfId="40627" xr:uid="{00000000-0005-0000-0000-0000DB2C0000}"/>
    <cellStyle name="20% - Accent3 9 3 6" xfId="22384" xr:uid="{00000000-0005-0000-0000-0000DC2C0000}"/>
    <cellStyle name="20% - Accent3 9 3 6 2" xfId="48373" xr:uid="{00000000-0005-0000-0000-0000DD2C0000}"/>
    <cellStyle name="20% - Accent3 9 3 7" xfId="27538" xr:uid="{00000000-0005-0000-0000-0000DE2C0000}"/>
    <cellStyle name="20% - Accent3 9 4" xfId="2100" xr:uid="{00000000-0005-0000-0000-0000DF2C0000}"/>
    <cellStyle name="20% - Accent3 9 4 2" xfId="4786" xr:uid="{00000000-0005-0000-0000-0000E02C0000}"/>
    <cellStyle name="20% - Accent3 9 4 2 2" xfId="10083" xr:uid="{00000000-0005-0000-0000-0000E12C0000}"/>
    <cellStyle name="20% - Accent3 9 4 2 2 2" xfId="36084" xr:uid="{00000000-0005-0000-0000-0000E22C0000}"/>
    <cellStyle name="20% - Accent3 9 4 2 3" xfId="17878" xr:uid="{00000000-0005-0000-0000-0000E32C0000}"/>
    <cellStyle name="20% - Accent3 9 4 2 3 2" xfId="43872" xr:uid="{00000000-0005-0000-0000-0000E42C0000}"/>
    <cellStyle name="20% - Accent3 9 4 2 4" xfId="25629" xr:uid="{00000000-0005-0000-0000-0000E52C0000}"/>
    <cellStyle name="20% - Accent3 9 4 2 4 2" xfId="51618" xr:uid="{00000000-0005-0000-0000-0000E62C0000}"/>
    <cellStyle name="20% - Accent3 9 4 2 5" xfId="30783" xr:uid="{00000000-0005-0000-0000-0000E72C0000}"/>
    <cellStyle name="20% - Accent3 9 4 3" xfId="12706" xr:uid="{00000000-0005-0000-0000-0000E82C0000}"/>
    <cellStyle name="20% - Accent3 9 4 3 2" xfId="20501" xr:uid="{00000000-0005-0000-0000-0000E92C0000}"/>
    <cellStyle name="20% - Accent3 9 4 3 2 2" xfId="46495" xr:uid="{00000000-0005-0000-0000-0000EA2C0000}"/>
    <cellStyle name="20% - Accent3 9 4 3 3" xfId="38707" xr:uid="{00000000-0005-0000-0000-0000EB2C0000}"/>
    <cellStyle name="20% - Accent3 9 4 4" xfId="7401" xr:uid="{00000000-0005-0000-0000-0000EC2C0000}"/>
    <cellStyle name="20% - Accent3 9 4 4 2" xfId="33395" xr:uid="{00000000-0005-0000-0000-0000ED2C0000}"/>
    <cellStyle name="20% - Accent3 9 4 5" xfId="15189" xr:uid="{00000000-0005-0000-0000-0000EE2C0000}"/>
    <cellStyle name="20% - Accent3 9 4 5 2" xfId="41183" xr:uid="{00000000-0005-0000-0000-0000EF2C0000}"/>
    <cellStyle name="20% - Accent3 9 4 6" xfId="22940" xr:uid="{00000000-0005-0000-0000-0000F02C0000}"/>
    <cellStyle name="20% - Accent3 9 4 6 2" xfId="48929" xr:uid="{00000000-0005-0000-0000-0000F12C0000}"/>
    <cellStyle name="20% - Accent3 9 4 7" xfId="28094" xr:uid="{00000000-0005-0000-0000-0000F22C0000}"/>
    <cellStyle name="20% - Accent3 9 5" xfId="2656" xr:uid="{00000000-0005-0000-0000-0000F32C0000}"/>
    <cellStyle name="20% - Accent3 9 5 2" xfId="5342" xr:uid="{00000000-0005-0000-0000-0000F42C0000}"/>
    <cellStyle name="20% - Accent3 9 5 2 2" xfId="10639" xr:uid="{00000000-0005-0000-0000-0000F52C0000}"/>
    <cellStyle name="20% - Accent3 9 5 2 2 2" xfId="36640" xr:uid="{00000000-0005-0000-0000-0000F62C0000}"/>
    <cellStyle name="20% - Accent3 9 5 2 3" xfId="18434" xr:uid="{00000000-0005-0000-0000-0000F72C0000}"/>
    <cellStyle name="20% - Accent3 9 5 2 3 2" xfId="44428" xr:uid="{00000000-0005-0000-0000-0000F82C0000}"/>
    <cellStyle name="20% - Accent3 9 5 2 4" xfId="26185" xr:uid="{00000000-0005-0000-0000-0000F92C0000}"/>
    <cellStyle name="20% - Accent3 9 5 2 4 2" xfId="52174" xr:uid="{00000000-0005-0000-0000-0000FA2C0000}"/>
    <cellStyle name="20% - Accent3 9 5 2 5" xfId="31339" xr:uid="{00000000-0005-0000-0000-0000FB2C0000}"/>
    <cellStyle name="20% - Accent3 9 5 3" xfId="13243" xr:uid="{00000000-0005-0000-0000-0000FC2C0000}"/>
    <cellStyle name="20% - Accent3 9 5 3 2" xfId="21038" xr:uid="{00000000-0005-0000-0000-0000FD2C0000}"/>
    <cellStyle name="20% - Accent3 9 5 3 2 2" xfId="47032" xr:uid="{00000000-0005-0000-0000-0000FE2C0000}"/>
    <cellStyle name="20% - Accent3 9 5 3 3" xfId="39244" xr:uid="{00000000-0005-0000-0000-0000FF2C0000}"/>
    <cellStyle name="20% - Accent3 9 5 4" xfId="7955" xr:uid="{00000000-0005-0000-0000-0000002D0000}"/>
    <cellStyle name="20% - Accent3 9 5 4 2" xfId="33951" xr:uid="{00000000-0005-0000-0000-0000012D0000}"/>
    <cellStyle name="20% - Accent3 9 5 5" xfId="15745" xr:uid="{00000000-0005-0000-0000-0000022D0000}"/>
    <cellStyle name="20% - Accent3 9 5 5 2" xfId="41739" xr:uid="{00000000-0005-0000-0000-0000032D0000}"/>
    <cellStyle name="20% - Accent3 9 5 6" xfId="23496" xr:uid="{00000000-0005-0000-0000-0000042D0000}"/>
    <cellStyle name="20% - Accent3 9 5 6 2" xfId="49485" xr:uid="{00000000-0005-0000-0000-0000052D0000}"/>
    <cellStyle name="20% - Accent3 9 5 7" xfId="28650" xr:uid="{00000000-0005-0000-0000-0000062D0000}"/>
    <cellStyle name="20% - Accent3 9 6" xfId="3674" xr:uid="{00000000-0005-0000-0000-0000072D0000}"/>
    <cellStyle name="20% - Accent3 9 6 2" xfId="8972" xr:uid="{00000000-0005-0000-0000-0000082D0000}"/>
    <cellStyle name="20% - Accent3 9 6 2 2" xfId="34972" xr:uid="{00000000-0005-0000-0000-0000092D0000}"/>
    <cellStyle name="20% - Accent3 9 6 3" xfId="16766" xr:uid="{00000000-0005-0000-0000-00000A2D0000}"/>
    <cellStyle name="20% - Accent3 9 6 3 2" xfId="42760" xr:uid="{00000000-0005-0000-0000-00000B2D0000}"/>
    <cellStyle name="20% - Accent3 9 6 4" xfId="24517" xr:uid="{00000000-0005-0000-0000-00000C2D0000}"/>
    <cellStyle name="20% - Accent3 9 6 4 2" xfId="50506" xr:uid="{00000000-0005-0000-0000-00000D2D0000}"/>
    <cellStyle name="20% - Accent3 9 6 5" xfId="29671" xr:uid="{00000000-0005-0000-0000-00000E2D0000}"/>
    <cellStyle name="20% - Accent3 9 7" xfId="11166" xr:uid="{00000000-0005-0000-0000-00000F2D0000}"/>
    <cellStyle name="20% - Accent3 9 7 2" xfId="18961" xr:uid="{00000000-0005-0000-0000-0000102D0000}"/>
    <cellStyle name="20% - Accent3 9 7 2 2" xfId="44955" xr:uid="{00000000-0005-0000-0000-0000112D0000}"/>
    <cellStyle name="20% - Accent3 9 7 3" xfId="37167" xr:uid="{00000000-0005-0000-0000-0000122D0000}"/>
    <cellStyle name="20% - Accent3 9 8" xfId="11666" xr:uid="{00000000-0005-0000-0000-0000132D0000}"/>
    <cellStyle name="20% - Accent3 9 8 2" xfId="19461" xr:uid="{00000000-0005-0000-0000-0000142D0000}"/>
    <cellStyle name="20% - Accent3 9 8 2 2" xfId="45455" xr:uid="{00000000-0005-0000-0000-0000152D0000}"/>
    <cellStyle name="20% - Accent3 9 8 3" xfId="37667" xr:uid="{00000000-0005-0000-0000-0000162D0000}"/>
    <cellStyle name="20% - Accent3 9 9" xfId="6296" xr:uid="{00000000-0005-0000-0000-0000172D0000}"/>
    <cellStyle name="20% - Accent3 9 9 2" xfId="32283" xr:uid="{00000000-0005-0000-0000-0000182D0000}"/>
    <cellStyle name="20% - Accent4" xfId="35" builtinId="42" customBuiltin="1"/>
    <cellStyle name="20% - Accent4 10" xfId="996" xr:uid="{00000000-0005-0000-0000-00001A2D0000}"/>
    <cellStyle name="20% - Accent4 10 10" xfId="14088" xr:uid="{00000000-0005-0000-0000-00001B2D0000}"/>
    <cellStyle name="20% - Accent4 10 10 2" xfId="40082" xr:uid="{00000000-0005-0000-0000-00001C2D0000}"/>
    <cellStyle name="20% - Accent4 10 11" xfId="21839" xr:uid="{00000000-0005-0000-0000-00001D2D0000}"/>
    <cellStyle name="20% - Accent4 10 11 2" xfId="47828" xr:uid="{00000000-0005-0000-0000-00001E2D0000}"/>
    <cellStyle name="20% - Accent4 10 12" xfId="26993" xr:uid="{00000000-0005-0000-0000-00001F2D0000}"/>
    <cellStyle name="20% - Accent4 10 2" xfId="1274" xr:uid="{00000000-0005-0000-0000-0000202D0000}"/>
    <cellStyle name="20% - Accent4 10 2 10" xfId="22116" xr:uid="{00000000-0005-0000-0000-0000212D0000}"/>
    <cellStyle name="20% - Accent4 10 2 10 2" xfId="48105" xr:uid="{00000000-0005-0000-0000-0000222D0000}"/>
    <cellStyle name="20% - Accent4 10 2 11" xfId="27270" xr:uid="{00000000-0005-0000-0000-0000232D0000}"/>
    <cellStyle name="20% - Accent4 10 2 2" xfId="1832" xr:uid="{00000000-0005-0000-0000-0000242D0000}"/>
    <cellStyle name="20% - Accent4 10 2 2 2" xfId="4518" xr:uid="{00000000-0005-0000-0000-0000252D0000}"/>
    <cellStyle name="20% - Accent4 10 2 2 2 2" xfId="9815" xr:uid="{00000000-0005-0000-0000-0000262D0000}"/>
    <cellStyle name="20% - Accent4 10 2 2 2 2 2" xfId="35816" xr:uid="{00000000-0005-0000-0000-0000272D0000}"/>
    <cellStyle name="20% - Accent4 10 2 2 2 3" xfId="17610" xr:uid="{00000000-0005-0000-0000-0000282D0000}"/>
    <cellStyle name="20% - Accent4 10 2 2 2 3 2" xfId="43604" xr:uid="{00000000-0005-0000-0000-0000292D0000}"/>
    <cellStyle name="20% - Accent4 10 2 2 2 4" xfId="25361" xr:uid="{00000000-0005-0000-0000-00002A2D0000}"/>
    <cellStyle name="20% - Accent4 10 2 2 2 4 2" xfId="51350" xr:uid="{00000000-0005-0000-0000-00002B2D0000}"/>
    <cellStyle name="20% - Accent4 10 2 2 2 5" xfId="30515" xr:uid="{00000000-0005-0000-0000-00002C2D0000}"/>
    <cellStyle name="20% - Accent4 10 2 2 3" xfId="12457" xr:uid="{00000000-0005-0000-0000-00002D2D0000}"/>
    <cellStyle name="20% - Accent4 10 2 2 3 2" xfId="20252" xr:uid="{00000000-0005-0000-0000-00002E2D0000}"/>
    <cellStyle name="20% - Accent4 10 2 2 3 2 2" xfId="46246" xr:uid="{00000000-0005-0000-0000-00002F2D0000}"/>
    <cellStyle name="20% - Accent4 10 2 2 3 3" xfId="38458" xr:uid="{00000000-0005-0000-0000-0000302D0000}"/>
    <cellStyle name="20% - Accent4 10 2 2 4" xfId="7135" xr:uid="{00000000-0005-0000-0000-0000312D0000}"/>
    <cellStyle name="20% - Accent4 10 2 2 4 2" xfId="33127" xr:uid="{00000000-0005-0000-0000-0000322D0000}"/>
    <cellStyle name="20% - Accent4 10 2 2 5" xfId="14921" xr:uid="{00000000-0005-0000-0000-0000332D0000}"/>
    <cellStyle name="20% - Accent4 10 2 2 5 2" xfId="40915" xr:uid="{00000000-0005-0000-0000-0000342D0000}"/>
    <cellStyle name="20% - Accent4 10 2 2 6" xfId="22672" xr:uid="{00000000-0005-0000-0000-0000352D0000}"/>
    <cellStyle name="20% - Accent4 10 2 2 6 2" xfId="48661" xr:uid="{00000000-0005-0000-0000-0000362D0000}"/>
    <cellStyle name="20% - Accent4 10 2 2 7" xfId="27826" xr:uid="{00000000-0005-0000-0000-0000372D0000}"/>
    <cellStyle name="20% - Accent4 10 2 3" xfId="2388" xr:uid="{00000000-0005-0000-0000-0000382D0000}"/>
    <cellStyle name="20% - Accent4 10 2 3 2" xfId="5074" xr:uid="{00000000-0005-0000-0000-0000392D0000}"/>
    <cellStyle name="20% - Accent4 10 2 3 2 2" xfId="10371" xr:uid="{00000000-0005-0000-0000-00003A2D0000}"/>
    <cellStyle name="20% - Accent4 10 2 3 2 2 2" xfId="36372" xr:uid="{00000000-0005-0000-0000-00003B2D0000}"/>
    <cellStyle name="20% - Accent4 10 2 3 2 3" xfId="18166" xr:uid="{00000000-0005-0000-0000-00003C2D0000}"/>
    <cellStyle name="20% - Accent4 10 2 3 2 3 2" xfId="44160" xr:uid="{00000000-0005-0000-0000-00003D2D0000}"/>
    <cellStyle name="20% - Accent4 10 2 3 2 4" xfId="25917" xr:uid="{00000000-0005-0000-0000-00003E2D0000}"/>
    <cellStyle name="20% - Accent4 10 2 3 2 4 2" xfId="51906" xr:uid="{00000000-0005-0000-0000-00003F2D0000}"/>
    <cellStyle name="20% - Accent4 10 2 3 2 5" xfId="31071" xr:uid="{00000000-0005-0000-0000-0000402D0000}"/>
    <cellStyle name="20% - Accent4 10 2 3 3" xfId="12992" xr:uid="{00000000-0005-0000-0000-0000412D0000}"/>
    <cellStyle name="20% - Accent4 10 2 3 3 2" xfId="20787" xr:uid="{00000000-0005-0000-0000-0000422D0000}"/>
    <cellStyle name="20% - Accent4 10 2 3 3 2 2" xfId="46781" xr:uid="{00000000-0005-0000-0000-0000432D0000}"/>
    <cellStyle name="20% - Accent4 10 2 3 3 3" xfId="38993" xr:uid="{00000000-0005-0000-0000-0000442D0000}"/>
    <cellStyle name="20% - Accent4 10 2 3 4" xfId="7687" xr:uid="{00000000-0005-0000-0000-0000452D0000}"/>
    <cellStyle name="20% - Accent4 10 2 3 4 2" xfId="33683" xr:uid="{00000000-0005-0000-0000-0000462D0000}"/>
    <cellStyle name="20% - Accent4 10 2 3 5" xfId="15477" xr:uid="{00000000-0005-0000-0000-0000472D0000}"/>
    <cellStyle name="20% - Accent4 10 2 3 5 2" xfId="41471" xr:uid="{00000000-0005-0000-0000-0000482D0000}"/>
    <cellStyle name="20% - Accent4 10 2 3 6" xfId="23228" xr:uid="{00000000-0005-0000-0000-0000492D0000}"/>
    <cellStyle name="20% - Accent4 10 2 3 6 2" xfId="49217" xr:uid="{00000000-0005-0000-0000-00004A2D0000}"/>
    <cellStyle name="20% - Accent4 10 2 3 7" xfId="28382" xr:uid="{00000000-0005-0000-0000-00004B2D0000}"/>
    <cellStyle name="20% - Accent4 10 2 4" xfId="2944" xr:uid="{00000000-0005-0000-0000-00004C2D0000}"/>
    <cellStyle name="20% - Accent4 10 2 4 2" xfId="5630" xr:uid="{00000000-0005-0000-0000-00004D2D0000}"/>
    <cellStyle name="20% - Accent4 10 2 4 2 2" xfId="10927" xr:uid="{00000000-0005-0000-0000-00004E2D0000}"/>
    <cellStyle name="20% - Accent4 10 2 4 2 2 2" xfId="36928" xr:uid="{00000000-0005-0000-0000-00004F2D0000}"/>
    <cellStyle name="20% - Accent4 10 2 4 2 3" xfId="18722" xr:uid="{00000000-0005-0000-0000-0000502D0000}"/>
    <cellStyle name="20% - Accent4 10 2 4 2 3 2" xfId="44716" xr:uid="{00000000-0005-0000-0000-0000512D0000}"/>
    <cellStyle name="20% - Accent4 10 2 4 2 4" xfId="26473" xr:uid="{00000000-0005-0000-0000-0000522D0000}"/>
    <cellStyle name="20% - Accent4 10 2 4 2 4 2" xfId="52462" xr:uid="{00000000-0005-0000-0000-0000532D0000}"/>
    <cellStyle name="20% - Accent4 10 2 4 2 5" xfId="31627" xr:uid="{00000000-0005-0000-0000-0000542D0000}"/>
    <cellStyle name="20% - Accent4 10 2 4 3" xfId="13531" xr:uid="{00000000-0005-0000-0000-0000552D0000}"/>
    <cellStyle name="20% - Accent4 10 2 4 3 2" xfId="21326" xr:uid="{00000000-0005-0000-0000-0000562D0000}"/>
    <cellStyle name="20% - Accent4 10 2 4 3 2 2" xfId="47320" xr:uid="{00000000-0005-0000-0000-0000572D0000}"/>
    <cellStyle name="20% - Accent4 10 2 4 3 3" xfId="39532" xr:uid="{00000000-0005-0000-0000-0000582D0000}"/>
    <cellStyle name="20% - Accent4 10 2 4 4" xfId="8243" xr:uid="{00000000-0005-0000-0000-0000592D0000}"/>
    <cellStyle name="20% - Accent4 10 2 4 4 2" xfId="34239" xr:uid="{00000000-0005-0000-0000-00005A2D0000}"/>
    <cellStyle name="20% - Accent4 10 2 4 5" xfId="16033" xr:uid="{00000000-0005-0000-0000-00005B2D0000}"/>
    <cellStyle name="20% - Accent4 10 2 4 5 2" xfId="42027" xr:uid="{00000000-0005-0000-0000-00005C2D0000}"/>
    <cellStyle name="20% - Accent4 10 2 4 6" xfId="23784" xr:uid="{00000000-0005-0000-0000-00005D2D0000}"/>
    <cellStyle name="20% - Accent4 10 2 4 6 2" xfId="49773" xr:uid="{00000000-0005-0000-0000-00005E2D0000}"/>
    <cellStyle name="20% - Accent4 10 2 4 7" xfId="28938" xr:uid="{00000000-0005-0000-0000-00005F2D0000}"/>
    <cellStyle name="20% - Accent4 10 2 5" xfId="3962" xr:uid="{00000000-0005-0000-0000-0000602D0000}"/>
    <cellStyle name="20% - Accent4 10 2 5 2" xfId="9260" xr:uid="{00000000-0005-0000-0000-0000612D0000}"/>
    <cellStyle name="20% - Accent4 10 2 5 2 2" xfId="35260" xr:uid="{00000000-0005-0000-0000-0000622D0000}"/>
    <cellStyle name="20% - Accent4 10 2 5 3" xfId="17054" xr:uid="{00000000-0005-0000-0000-0000632D0000}"/>
    <cellStyle name="20% - Accent4 10 2 5 3 2" xfId="43048" xr:uid="{00000000-0005-0000-0000-0000642D0000}"/>
    <cellStyle name="20% - Accent4 10 2 5 4" xfId="24805" xr:uid="{00000000-0005-0000-0000-0000652D0000}"/>
    <cellStyle name="20% - Accent4 10 2 5 4 2" xfId="50794" xr:uid="{00000000-0005-0000-0000-0000662D0000}"/>
    <cellStyle name="20% - Accent4 10 2 5 5" xfId="29959" xr:uid="{00000000-0005-0000-0000-0000672D0000}"/>
    <cellStyle name="20% - Accent4 10 2 6" xfId="11432" xr:uid="{00000000-0005-0000-0000-0000682D0000}"/>
    <cellStyle name="20% - Accent4 10 2 6 2" xfId="19227" xr:uid="{00000000-0005-0000-0000-0000692D0000}"/>
    <cellStyle name="20% - Accent4 10 2 6 2 2" xfId="45221" xr:uid="{00000000-0005-0000-0000-00006A2D0000}"/>
    <cellStyle name="20% - Accent4 10 2 6 3" xfId="37433" xr:uid="{00000000-0005-0000-0000-00006B2D0000}"/>
    <cellStyle name="20% - Accent4 10 2 7" xfId="11938" xr:uid="{00000000-0005-0000-0000-00006C2D0000}"/>
    <cellStyle name="20% - Accent4 10 2 7 2" xfId="19733" xr:uid="{00000000-0005-0000-0000-00006D2D0000}"/>
    <cellStyle name="20% - Accent4 10 2 7 2 2" xfId="45727" xr:uid="{00000000-0005-0000-0000-00006E2D0000}"/>
    <cellStyle name="20% - Accent4 10 2 7 3" xfId="37939" xr:uid="{00000000-0005-0000-0000-00006F2D0000}"/>
    <cellStyle name="20% - Accent4 10 2 8" xfId="6584" xr:uid="{00000000-0005-0000-0000-0000702D0000}"/>
    <cellStyle name="20% - Accent4 10 2 8 2" xfId="32571" xr:uid="{00000000-0005-0000-0000-0000712D0000}"/>
    <cellStyle name="20% - Accent4 10 2 9" xfId="14365" xr:uid="{00000000-0005-0000-0000-0000722D0000}"/>
    <cellStyle name="20% - Accent4 10 2 9 2" xfId="40359" xr:uid="{00000000-0005-0000-0000-0000732D0000}"/>
    <cellStyle name="20% - Accent4 10 3" xfId="1555" xr:uid="{00000000-0005-0000-0000-0000742D0000}"/>
    <cellStyle name="20% - Accent4 10 3 2" xfId="4241" xr:uid="{00000000-0005-0000-0000-0000752D0000}"/>
    <cellStyle name="20% - Accent4 10 3 2 2" xfId="9538" xr:uid="{00000000-0005-0000-0000-0000762D0000}"/>
    <cellStyle name="20% - Accent4 10 3 2 2 2" xfId="35539" xr:uid="{00000000-0005-0000-0000-0000772D0000}"/>
    <cellStyle name="20% - Accent4 10 3 2 3" xfId="17333" xr:uid="{00000000-0005-0000-0000-0000782D0000}"/>
    <cellStyle name="20% - Accent4 10 3 2 3 2" xfId="43327" xr:uid="{00000000-0005-0000-0000-0000792D0000}"/>
    <cellStyle name="20% - Accent4 10 3 2 4" xfId="25084" xr:uid="{00000000-0005-0000-0000-00007A2D0000}"/>
    <cellStyle name="20% - Accent4 10 3 2 4 2" xfId="51073" xr:uid="{00000000-0005-0000-0000-00007B2D0000}"/>
    <cellStyle name="20% - Accent4 10 3 2 5" xfId="30238" xr:uid="{00000000-0005-0000-0000-00007C2D0000}"/>
    <cellStyle name="20% - Accent4 10 3 3" xfId="12198" xr:uid="{00000000-0005-0000-0000-00007D2D0000}"/>
    <cellStyle name="20% - Accent4 10 3 3 2" xfId="19993" xr:uid="{00000000-0005-0000-0000-00007E2D0000}"/>
    <cellStyle name="20% - Accent4 10 3 3 2 2" xfId="45987" xr:uid="{00000000-0005-0000-0000-00007F2D0000}"/>
    <cellStyle name="20% - Accent4 10 3 3 3" xfId="38199" xr:uid="{00000000-0005-0000-0000-0000802D0000}"/>
    <cellStyle name="20% - Accent4 10 3 4" xfId="6860" xr:uid="{00000000-0005-0000-0000-0000812D0000}"/>
    <cellStyle name="20% - Accent4 10 3 4 2" xfId="32850" xr:uid="{00000000-0005-0000-0000-0000822D0000}"/>
    <cellStyle name="20% - Accent4 10 3 5" xfId="14644" xr:uid="{00000000-0005-0000-0000-0000832D0000}"/>
    <cellStyle name="20% - Accent4 10 3 5 2" xfId="40638" xr:uid="{00000000-0005-0000-0000-0000842D0000}"/>
    <cellStyle name="20% - Accent4 10 3 6" xfId="22395" xr:uid="{00000000-0005-0000-0000-0000852D0000}"/>
    <cellStyle name="20% - Accent4 10 3 6 2" xfId="48384" xr:uid="{00000000-0005-0000-0000-0000862D0000}"/>
    <cellStyle name="20% - Accent4 10 3 7" xfId="27549" xr:uid="{00000000-0005-0000-0000-0000872D0000}"/>
    <cellStyle name="20% - Accent4 10 4" xfId="2111" xr:uid="{00000000-0005-0000-0000-0000882D0000}"/>
    <cellStyle name="20% - Accent4 10 4 2" xfId="4797" xr:uid="{00000000-0005-0000-0000-0000892D0000}"/>
    <cellStyle name="20% - Accent4 10 4 2 2" xfId="10094" xr:uid="{00000000-0005-0000-0000-00008A2D0000}"/>
    <cellStyle name="20% - Accent4 10 4 2 2 2" xfId="36095" xr:uid="{00000000-0005-0000-0000-00008B2D0000}"/>
    <cellStyle name="20% - Accent4 10 4 2 3" xfId="17889" xr:uid="{00000000-0005-0000-0000-00008C2D0000}"/>
    <cellStyle name="20% - Accent4 10 4 2 3 2" xfId="43883" xr:uid="{00000000-0005-0000-0000-00008D2D0000}"/>
    <cellStyle name="20% - Accent4 10 4 2 4" xfId="25640" xr:uid="{00000000-0005-0000-0000-00008E2D0000}"/>
    <cellStyle name="20% - Accent4 10 4 2 4 2" xfId="51629" xr:uid="{00000000-0005-0000-0000-00008F2D0000}"/>
    <cellStyle name="20% - Accent4 10 4 2 5" xfId="30794" xr:uid="{00000000-0005-0000-0000-0000902D0000}"/>
    <cellStyle name="20% - Accent4 10 4 3" xfId="12717" xr:uid="{00000000-0005-0000-0000-0000912D0000}"/>
    <cellStyle name="20% - Accent4 10 4 3 2" xfId="20512" xr:uid="{00000000-0005-0000-0000-0000922D0000}"/>
    <cellStyle name="20% - Accent4 10 4 3 2 2" xfId="46506" xr:uid="{00000000-0005-0000-0000-0000932D0000}"/>
    <cellStyle name="20% - Accent4 10 4 3 3" xfId="38718" xr:uid="{00000000-0005-0000-0000-0000942D0000}"/>
    <cellStyle name="20% - Accent4 10 4 4" xfId="7412" xr:uid="{00000000-0005-0000-0000-0000952D0000}"/>
    <cellStyle name="20% - Accent4 10 4 4 2" xfId="33406" xr:uid="{00000000-0005-0000-0000-0000962D0000}"/>
    <cellStyle name="20% - Accent4 10 4 5" xfId="15200" xr:uid="{00000000-0005-0000-0000-0000972D0000}"/>
    <cellStyle name="20% - Accent4 10 4 5 2" xfId="41194" xr:uid="{00000000-0005-0000-0000-0000982D0000}"/>
    <cellStyle name="20% - Accent4 10 4 6" xfId="22951" xr:uid="{00000000-0005-0000-0000-0000992D0000}"/>
    <cellStyle name="20% - Accent4 10 4 6 2" xfId="48940" xr:uid="{00000000-0005-0000-0000-00009A2D0000}"/>
    <cellStyle name="20% - Accent4 10 4 7" xfId="28105" xr:uid="{00000000-0005-0000-0000-00009B2D0000}"/>
    <cellStyle name="20% - Accent4 10 5" xfId="2667" xr:uid="{00000000-0005-0000-0000-00009C2D0000}"/>
    <cellStyle name="20% - Accent4 10 5 2" xfId="5353" xr:uid="{00000000-0005-0000-0000-00009D2D0000}"/>
    <cellStyle name="20% - Accent4 10 5 2 2" xfId="10650" xr:uid="{00000000-0005-0000-0000-00009E2D0000}"/>
    <cellStyle name="20% - Accent4 10 5 2 2 2" xfId="36651" xr:uid="{00000000-0005-0000-0000-00009F2D0000}"/>
    <cellStyle name="20% - Accent4 10 5 2 3" xfId="18445" xr:uid="{00000000-0005-0000-0000-0000A02D0000}"/>
    <cellStyle name="20% - Accent4 10 5 2 3 2" xfId="44439" xr:uid="{00000000-0005-0000-0000-0000A12D0000}"/>
    <cellStyle name="20% - Accent4 10 5 2 4" xfId="26196" xr:uid="{00000000-0005-0000-0000-0000A22D0000}"/>
    <cellStyle name="20% - Accent4 10 5 2 4 2" xfId="52185" xr:uid="{00000000-0005-0000-0000-0000A32D0000}"/>
    <cellStyle name="20% - Accent4 10 5 2 5" xfId="31350" xr:uid="{00000000-0005-0000-0000-0000A42D0000}"/>
    <cellStyle name="20% - Accent4 10 5 3" xfId="13254" xr:uid="{00000000-0005-0000-0000-0000A52D0000}"/>
    <cellStyle name="20% - Accent4 10 5 3 2" xfId="21049" xr:uid="{00000000-0005-0000-0000-0000A62D0000}"/>
    <cellStyle name="20% - Accent4 10 5 3 2 2" xfId="47043" xr:uid="{00000000-0005-0000-0000-0000A72D0000}"/>
    <cellStyle name="20% - Accent4 10 5 3 3" xfId="39255" xr:uid="{00000000-0005-0000-0000-0000A82D0000}"/>
    <cellStyle name="20% - Accent4 10 5 4" xfId="7966" xr:uid="{00000000-0005-0000-0000-0000A92D0000}"/>
    <cellStyle name="20% - Accent4 10 5 4 2" xfId="33962" xr:uid="{00000000-0005-0000-0000-0000AA2D0000}"/>
    <cellStyle name="20% - Accent4 10 5 5" xfId="15756" xr:uid="{00000000-0005-0000-0000-0000AB2D0000}"/>
    <cellStyle name="20% - Accent4 10 5 5 2" xfId="41750" xr:uid="{00000000-0005-0000-0000-0000AC2D0000}"/>
    <cellStyle name="20% - Accent4 10 5 6" xfId="23507" xr:uid="{00000000-0005-0000-0000-0000AD2D0000}"/>
    <cellStyle name="20% - Accent4 10 5 6 2" xfId="49496" xr:uid="{00000000-0005-0000-0000-0000AE2D0000}"/>
    <cellStyle name="20% - Accent4 10 5 7" xfId="28661" xr:uid="{00000000-0005-0000-0000-0000AF2D0000}"/>
    <cellStyle name="20% - Accent4 10 6" xfId="3685" xr:uid="{00000000-0005-0000-0000-0000B02D0000}"/>
    <cellStyle name="20% - Accent4 10 6 2" xfId="8983" xr:uid="{00000000-0005-0000-0000-0000B12D0000}"/>
    <cellStyle name="20% - Accent4 10 6 2 2" xfId="34983" xr:uid="{00000000-0005-0000-0000-0000B22D0000}"/>
    <cellStyle name="20% - Accent4 10 6 3" xfId="16777" xr:uid="{00000000-0005-0000-0000-0000B32D0000}"/>
    <cellStyle name="20% - Accent4 10 6 3 2" xfId="42771" xr:uid="{00000000-0005-0000-0000-0000B42D0000}"/>
    <cellStyle name="20% - Accent4 10 6 4" xfId="24528" xr:uid="{00000000-0005-0000-0000-0000B52D0000}"/>
    <cellStyle name="20% - Accent4 10 6 4 2" xfId="50517" xr:uid="{00000000-0005-0000-0000-0000B62D0000}"/>
    <cellStyle name="20% - Accent4 10 6 5" xfId="29682" xr:uid="{00000000-0005-0000-0000-0000B72D0000}"/>
    <cellStyle name="20% - Accent4 10 7" xfId="11177" xr:uid="{00000000-0005-0000-0000-0000B82D0000}"/>
    <cellStyle name="20% - Accent4 10 7 2" xfId="18972" xr:uid="{00000000-0005-0000-0000-0000B92D0000}"/>
    <cellStyle name="20% - Accent4 10 7 2 2" xfId="44966" xr:uid="{00000000-0005-0000-0000-0000BA2D0000}"/>
    <cellStyle name="20% - Accent4 10 7 3" xfId="37178" xr:uid="{00000000-0005-0000-0000-0000BB2D0000}"/>
    <cellStyle name="20% - Accent4 10 8" xfId="11677" xr:uid="{00000000-0005-0000-0000-0000BC2D0000}"/>
    <cellStyle name="20% - Accent4 10 8 2" xfId="19472" xr:uid="{00000000-0005-0000-0000-0000BD2D0000}"/>
    <cellStyle name="20% - Accent4 10 8 2 2" xfId="45466" xr:uid="{00000000-0005-0000-0000-0000BE2D0000}"/>
    <cellStyle name="20% - Accent4 10 8 3" xfId="37678" xr:uid="{00000000-0005-0000-0000-0000BF2D0000}"/>
    <cellStyle name="20% - Accent4 10 9" xfId="6307" xr:uid="{00000000-0005-0000-0000-0000C02D0000}"/>
    <cellStyle name="20% - Accent4 10 9 2" xfId="32294" xr:uid="{00000000-0005-0000-0000-0000C12D0000}"/>
    <cellStyle name="20% - Accent4 11" xfId="1009" xr:uid="{00000000-0005-0000-0000-0000C22D0000}"/>
    <cellStyle name="20% - Accent4 11 10" xfId="14101" xr:uid="{00000000-0005-0000-0000-0000C32D0000}"/>
    <cellStyle name="20% - Accent4 11 10 2" xfId="40095" xr:uid="{00000000-0005-0000-0000-0000C42D0000}"/>
    <cellStyle name="20% - Accent4 11 11" xfId="21852" xr:uid="{00000000-0005-0000-0000-0000C52D0000}"/>
    <cellStyle name="20% - Accent4 11 11 2" xfId="47841" xr:uid="{00000000-0005-0000-0000-0000C62D0000}"/>
    <cellStyle name="20% - Accent4 11 12" xfId="27006" xr:uid="{00000000-0005-0000-0000-0000C72D0000}"/>
    <cellStyle name="20% - Accent4 11 2" xfId="1287" xr:uid="{00000000-0005-0000-0000-0000C82D0000}"/>
    <cellStyle name="20% - Accent4 11 2 10" xfId="22129" xr:uid="{00000000-0005-0000-0000-0000C92D0000}"/>
    <cellStyle name="20% - Accent4 11 2 10 2" xfId="48118" xr:uid="{00000000-0005-0000-0000-0000CA2D0000}"/>
    <cellStyle name="20% - Accent4 11 2 11" xfId="27283" xr:uid="{00000000-0005-0000-0000-0000CB2D0000}"/>
    <cellStyle name="20% - Accent4 11 2 2" xfId="1845" xr:uid="{00000000-0005-0000-0000-0000CC2D0000}"/>
    <cellStyle name="20% - Accent4 11 2 2 2" xfId="4531" xr:uid="{00000000-0005-0000-0000-0000CD2D0000}"/>
    <cellStyle name="20% - Accent4 11 2 2 2 2" xfId="9828" xr:uid="{00000000-0005-0000-0000-0000CE2D0000}"/>
    <cellStyle name="20% - Accent4 11 2 2 2 2 2" xfId="35829" xr:uid="{00000000-0005-0000-0000-0000CF2D0000}"/>
    <cellStyle name="20% - Accent4 11 2 2 2 3" xfId="17623" xr:uid="{00000000-0005-0000-0000-0000D02D0000}"/>
    <cellStyle name="20% - Accent4 11 2 2 2 3 2" xfId="43617" xr:uid="{00000000-0005-0000-0000-0000D12D0000}"/>
    <cellStyle name="20% - Accent4 11 2 2 2 4" xfId="25374" xr:uid="{00000000-0005-0000-0000-0000D22D0000}"/>
    <cellStyle name="20% - Accent4 11 2 2 2 4 2" xfId="51363" xr:uid="{00000000-0005-0000-0000-0000D32D0000}"/>
    <cellStyle name="20% - Accent4 11 2 2 2 5" xfId="30528" xr:uid="{00000000-0005-0000-0000-0000D42D0000}"/>
    <cellStyle name="20% - Accent4 11 2 2 3" xfId="12470" xr:uid="{00000000-0005-0000-0000-0000D52D0000}"/>
    <cellStyle name="20% - Accent4 11 2 2 3 2" xfId="20265" xr:uid="{00000000-0005-0000-0000-0000D62D0000}"/>
    <cellStyle name="20% - Accent4 11 2 2 3 2 2" xfId="46259" xr:uid="{00000000-0005-0000-0000-0000D72D0000}"/>
    <cellStyle name="20% - Accent4 11 2 2 3 3" xfId="38471" xr:uid="{00000000-0005-0000-0000-0000D82D0000}"/>
    <cellStyle name="20% - Accent4 11 2 2 4" xfId="7148" xr:uid="{00000000-0005-0000-0000-0000D92D0000}"/>
    <cellStyle name="20% - Accent4 11 2 2 4 2" xfId="33140" xr:uid="{00000000-0005-0000-0000-0000DA2D0000}"/>
    <cellStyle name="20% - Accent4 11 2 2 5" xfId="14934" xr:uid="{00000000-0005-0000-0000-0000DB2D0000}"/>
    <cellStyle name="20% - Accent4 11 2 2 5 2" xfId="40928" xr:uid="{00000000-0005-0000-0000-0000DC2D0000}"/>
    <cellStyle name="20% - Accent4 11 2 2 6" xfId="22685" xr:uid="{00000000-0005-0000-0000-0000DD2D0000}"/>
    <cellStyle name="20% - Accent4 11 2 2 6 2" xfId="48674" xr:uid="{00000000-0005-0000-0000-0000DE2D0000}"/>
    <cellStyle name="20% - Accent4 11 2 2 7" xfId="27839" xr:uid="{00000000-0005-0000-0000-0000DF2D0000}"/>
    <cellStyle name="20% - Accent4 11 2 3" xfId="2401" xr:uid="{00000000-0005-0000-0000-0000E02D0000}"/>
    <cellStyle name="20% - Accent4 11 2 3 2" xfId="5087" xr:uid="{00000000-0005-0000-0000-0000E12D0000}"/>
    <cellStyle name="20% - Accent4 11 2 3 2 2" xfId="10384" xr:uid="{00000000-0005-0000-0000-0000E22D0000}"/>
    <cellStyle name="20% - Accent4 11 2 3 2 2 2" xfId="36385" xr:uid="{00000000-0005-0000-0000-0000E32D0000}"/>
    <cellStyle name="20% - Accent4 11 2 3 2 3" xfId="18179" xr:uid="{00000000-0005-0000-0000-0000E42D0000}"/>
    <cellStyle name="20% - Accent4 11 2 3 2 3 2" xfId="44173" xr:uid="{00000000-0005-0000-0000-0000E52D0000}"/>
    <cellStyle name="20% - Accent4 11 2 3 2 4" xfId="25930" xr:uid="{00000000-0005-0000-0000-0000E62D0000}"/>
    <cellStyle name="20% - Accent4 11 2 3 2 4 2" xfId="51919" xr:uid="{00000000-0005-0000-0000-0000E72D0000}"/>
    <cellStyle name="20% - Accent4 11 2 3 2 5" xfId="31084" xr:uid="{00000000-0005-0000-0000-0000E82D0000}"/>
    <cellStyle name="20% - Accent4 11 2 3 3" xfId="13005" xr:uid="{00000000-0005-0000-0000-0000E92D0000}"/>
    <cellStyle name="20% - Accent4 11 2 3 3 2" xfId="20800" xr:uid="{00000000-0005-0000-0000-0000EA2D0000}"/>
    <cellStyle name="20% - Accent4 11 2 3 3 2 2" xfId="46794" xr:uid="{00000000-0005-0000-0000-0000EB2D0000}"/>
    <cellStyle name="20% - Accent4 11 2 3 3 3" xfId="39006" xr:uid="{00000000-0005-0000-0000-0000EC2D0000}"/>
    <cellStyle name="20% - Accent4 11 2 3 4" xfId="7700" xr:uid="{00000000-0005-0000-0000-0000ED2D0000}"/>
    <cellStyle name="20% - Accent4 11 2 3 4 2" xfId="33696" xr:uid="{00000000-0005-0000-0000-0000EE2D0000}"/>
    <cellStyle name="20% - Accent4 11 2 3 5" xfId="15490" xr:uid="{00000000-0005-0000-0000-0000EF2D0000}"/>
    <cellStyle name="20% - Accent4 11 2 3 5 2" xfId="41484" xr:uid="{00000000-0005-0000-0000-0000F02D0000}"/>
    <cellStyle name="20% - Accent4 11 2 3 6" xfId="23241" xr:uid="{00000000-0005-0000-0000-0000F12D0000}"/>
    <cellStyle name="20% - Accent4 11 2 3 6 2" xfId="49230" xr:uid="{00000000-0005-0000-0000-0000F22D0000}"/>
    <cellStyle name="20% - Accent4 11 2 3 7" xfId="28395" xr:uid="{00000000-0005-0000-0000-0000F32D0000}"/>
    <cellStyle name="20% - Accent4 11 2 4" xfId="2957" xr:uid="{00000000-0005-0000-0000-0000F42D0000}"/>
    <cellStyle name="20% - Accent4 11 2 4 2" xfId="5643" xr:uid="{00000000-0005-0000-0000-0000F52D0000}"/>
    <cellStyle name="20% - Accent4 11 2 4 2 2" xfId="10940" xr:uid="{00000000-0005-0000-0000-0000F62D0000}"/>
    <cellStyle name="20% - Accent4 11 2 4 2 2 2" xfId="36941" xr:uid="{00000000-0005-0000-0000-0000F72D0000}"/>
    <cellStyle name="20% - Accent4 11 2 4 2 3" xfId="18735" xr:uid="{00000000-0005-0000-0000-0000F82D0000}"/>
    <cellStyle name="20% - Accent4 11 2 4 2 3 2" xfId="44729" xr:uid="{00000000-0005-0000-0000-0000F92D0000}"/>
    <cellStyle name="20% - Accent4 11 2 4 2 4" xfId="26486" xr:uid="{00000000-0005-0000-0000-0000FA2D0000}"/>
    <cellStyle name="20% - Accent4 11 2 4 2 4 2" xfId="52475" xr:uid="{00000000-0005-0000-0000-0000FB2D0000}"/>
    <cellStyle name="20% - Accent4 11 2 4 2 5" xfId="31640" xr:uid="{00000000-0005-0000-0000-0000FC2D0000}"/>
    <cellStyle name="20% - Accent4 11 2 4 3" xfId="13544" xr:uid="{00000000-0005-0000-0000-0000FD2D0000}"/>
    <cellStyle name="20% - Accent4 11 2 4 3 2" xfId="21339" xr:uid="{00000000-0005-0000-0000-0000FE2D0000}"/>
    <cellStyle name="20% - Accent4 11 2 4 3 2 2" xfId="47333" xr:uid="{00000000-0005-0000-0000-0000FF2D0000}"/>
    <cellStyle name="20% - Accent4 11 2 4 3 3" xfId="39545" xr:uid="{00000000-0005-0000-0000-0000002E0000}"/>
    <cellStyle name="20% - Accent4 11 2 4 4" xfId="8256" xr:uid="{00000000-0005-0000-0000-0000012E0000}"/>
    <cellStyle name="20% - Accent4 11 2 4 4 2" xfId="34252" xr:uid="{00000000-0005-0000-0000-0000022E0000}"/>
    <cellStyle name="20% - Accent4 11 2 4 5" xfId="16046" xr:uid="{00000000-0005-0000-0000-0000032E0000}"/>
    <cellStyle name="20% - Accent4 11 2 4 5 2" xfId="42040" xr:uid="{00000000-0005-0000-0000-0000042E0000}"/>
    <cellStyle name="20% - Accent4 11 2 4 6" xfId="23797" xr:uid="{00000000-0005-0000-0000-0000052E0000}"/>
    <cellStyle name="20% - Accent4 11 2 4 6 2" xfId="49786" xr:uid="{00000000-0005-0000-0000-0000062E0000}"/>
    <cellStyle name="20% - Accent4 11 2 4 7" xfId="28951" xr:uid="{00000000-0005-0000-0000-0000072E0000}"/>
    <cellStyle name="20% - Accent4 11 2 5" xfId="3975" xr:uid="{00000000-0005-0000-0000-0000082E0000}"/>
    <cellStyle name="20% - Accent4 11 2 5 2" xfId="9273" xr:uid="{00000000-0005-0000-0000-0000092E0000}"/>
    <cellStyle name="20% - Accent4 11 2 5 2 2" xfId="35273" xr:uid="{00000000-0005-0000-0000-00000A2E0000}"/>
    <cellStyle name="20% - Accent4 11 2 5 3" xfId="17067" xr:uid="{00000000-0005-0000-0000-00000B2E0000}"/>
    <cellStyle name="20% - Accent4 11 2 5 3 2" xfId="43061" xr:uid="{00000000-0005-0000-0000-00000C2E0000}"/>
    <cellStyle name="20% - Accent4 11 2 5 4" xfId="24818" xr:uid="{00000000-0005-0000-0000-00000D2E0000}"/>
    <cellStyle name="20% - Accent4 11 2 5 4 2" xfId="50807" xr:uid="{00000000-0005-0000-0000-00000E2E0000}"/>
    <cellStyle name="20% - Accent4 11 2 5 5" xfId="29972" xr:uid="{00000000-0005-0000-0000-00000F2E0000}"/>
    <cellStyle name="20% - Accent4 11 2 6" xfId="11445" xr:uid="{00000000-0005-0000-0000-0000102E0000}"/>
    <cellStyle name="20% - Accent4 11 2 6 2" xfId="19240" xr:uid="{00000000-0005-0000-0000-0000112E0000}"/>
    <cellStyle name="20% - Accent4 11 2 6 2 2" xfId="45234" xr:uid="{00000000-0005-0000-0000-0000122E0000}"/>
    <cellStyle name="20% - Accent4 11 2 6 3" xfId="37446" xr:uid="{00000000-0005-0000-0000-0000132E0000}"/>
    <cellStyle name="20% - Accent4 11 2 7" xfId="11951" xr:uid="{00000000-0005-0000-0000-0000142E0000}"/>
    <cellStyle name="20% - Accent4 11 2 7 2" xfId="19746" xr:uid="{00000000-0005-0000-0000-0000152E0000}"/>
    <cellStyle name="20% - Accent4 11 2 7 2 2" xfId="45740" xr:uid="{00000000-0005-0000-0000-0000162E0000}"/>
    <cellStyle name="20% - Accent4 11 2 7 3" xfId="37952" xr:uid="{00000000-0005-0000-0000-0000172E0000}"/>
    <cellStyle name="20% - Accent4 11 2 8" xfId="6597" xr:uid="{00000000-0005-0000-0000-0000182E0000}"/>
    <cellStyle name="20% - Accent4 11 2 8 2" xfId="32584" xr:uid="{00000000-0005-0000-0000-0000192E0000}"/>
    <cellStyle name="20% - Accent4 11 2 9" xfId="14378" xr:uid="{00000000-0005-0000-0000-00001A2E0000}"/>
    <cellStyle name="20% - Accent4 11 2 9 2" xfId="40372" xr:uid="{00000000-0005-0000-0000-00001B2E0000}"/>
    <cellStyle name="20% - Accent4 11 3" xfId="1568" xr:uid="{00000000-0005-0000-0000-00001C2E0000}"/>
    <cellStyle name="20% - Accent4 11 3 2" xfId="4254" xr:uid="{00000000-0005-0000-0000-00001D2E0000}"/>
    <cellStyle name="20% - Accent4 11 3 2 2" xfId="9551" xr:uid="{00000000-0005-0000-0000-00001E2E0000}"/>
    <cellStyle name="20% - Accent4 11 3 2 2 2" xfId="35552" xr:uid="{00000000-0005-0000-0000-00001F2E0000}"/>
    <cellStyle name="20% - Accent4 11 3 2 3" xfId="17346" xr:uid="{00000000-0005-0000-0000-0000202E0000}"/>
    <cellStyle name="20% - Accent4 11 3 2 3 2" xfId="43340" xr:uid="{00000000-0005-0000-0000-0000212E0000}"/>
    <cellStyle name="20% - Accent4 11 3 2 4" xfId="25097" xr:uid="{00000000-0005-0000-0000-0000222E0000}"/>
    <cellStyle name="20% - Accent4 11 3 2 4 2" xfId="51086" xr:uid="{00000000-0005-0000-0000-0000232E0000}"/>
    <cellStyle name="20% - Accent4 11 3 2 5" xfId="30251" xr:uid="{00000000-0005-0000-0000-0000242E0000}"/>
    <cellStyle name="20% - Accent4 11 3 3" xfId="12211" xr:uid="{00000000-0005-0000-0000-0000252E0000}"/>
    <cellStyle name="20% - Accent4 11 3 3 2" xfId="20006" xr:uid="{00000000-0005-0000-0000-0000262E0000}"/>
    <cellStyle name="20% - Accent4 11 3 3 2 2" xfId="46000" xr:uid="{00000000-0005-0000-0000-0000272E0000}"/>
    <cellStyle name="20% - Accent4 11 3 3 3" xfId="38212" xr:uid="{00000000-0005-0000-0000-0000282E0000}"/>
    <cellStyle name="20% - Accent4 11 3 4" xfId="6873" xr:uid="{00000000-0005-0000-0000-0000292E0000}"/>
    <cellStyle name="20% - Accent4 11 3 4 2" xfId="32863" xr:uid="{00000000-0005-0000-0000-00002A2E0000}"/>
    <cellStyle name="20% - Accent4 11 3 5" xfId="14657" xr:uid="{00000000-0005-0000-0000-00002B2E0000}"/>
    <cellStyle name="20% - Accent4 11 3 5 2" xfId="40651" xr:uid="{00000000-0005-0000-0000-00002C2E0000}"/>
    <cellStyle name="20% - Accent4 11 3 6" xfId="22408" xr:uid="{00000000-0005-0000-0000-00002D2E0000}"/>
    <cellStyle name="20% - Accent4 11 3 6 2" xfId="48397" xr:uid="{00000000-0005-0000-0000-00002E2E0000}"/>
    <cellStyle name="20% - Accent4 11 3 7" xfId="27562" xr:uid="{00000000-0005-0000-0000-00002F2E0000}"/>
    <cellStyle name="20% - Accent4 11 4" xfId="2124" xr:uid="{00000000-0005-0000-0000-0000302E0000}"/>
    <cellStyle name="20% - Accent4 11 4 2" xfId="4810" xr:uid="{00000000-0005-0000-0000-0000312E0000}"/>
    <cellStyle name="20% - Accent4 11 4 2 2" xfId="10107" xr:uid="{00000000-0005-0000-0000-0000322E0000}"/>
    <cellStyle name="20% - Accent4 11 4 2 2 2" xfId="36108" xr:uid="{00000000-0005-0000-0000-0000332E0000}"/>
    <cellStyle name="20% - Accent4 11 4 2 3" xfId="17902" xr:uid="{00000000-0005-0000-0000-0000342E0000}"/>
    <cellStyle name="20% - Accent4 11 4 2 3 2" xfId="43896" xr:uid="{00000000-0005-0000-0000-0000352E0000}"/>
    <cellStyle name="20% - Accent4 11 4 2 4" xfId="25653" xr:uid="{00000000-0005-0000-0000-0000362E0000}"/>
    <cellStyle name="20% - Accent4 11 4 2 4 2" xfId="51642" xr:uid="{00000000-0005-0000-0000-0000372E0000}"/>
    <cellStyle name="20% - Accent4 11 4 2 5" xfId="30807" xr:uid="{00000000-0005-0000-0000-0000382E0000}"/>
    <cellStyle name="20% - Accent4 11 4 3" xfId="12730" xr:uid="{00000000-0005-0000-0000-0000392E0000}"/>
    <cellStyle name="20% - Accent4 11 4 3 2" xfId="20525" xr:uid="{00000000-0005-0000-0000-00003A2E0000}"/>
    <cellStyle name="20% - Accent4 11 4 3 2 2" xfId="46519" xr:uid="{00000000-0005-0000-0000-00003B2E0000}"/>
    <cellStyle name="20% - Accent4 11 4 3 3" xfId="38731" xr:uid="{00000000-0005-0000-0000-00003C2E0000}"/>
    <cellStyle name="20% - Accent4 11 4 4" xfId="7425" xr:uid="{00000000-0005-0000-0000-00003D2E0000}"/>
    <cellStyle name="20% - Accent4 11 4 4 2" xfId="33419" xr:uid="{00000000-0005-0000-0000-00003E2E0000}"/>
    <cellStyle name="20% - Accent4 11 4 5" xfId="15213" xr:uid="{00000000-0005-0000-0000-00003F2E0000}"/>
    <cellStyle name="20% - Accent4 11 4 5 2" xfId="41207" xr:uid="{00000000-0005-0000-0000-0000402E0000}"/>
    <cellStyle name="20% - Accent4 11 4 6" xfId="22964" xr:uid="{00000000-0005-0000-0000-0000412E0000}"/>
    <cellStyle name="20% - Accent4 11 4 6 2" xfId="48953" xr:uid="{00000000-0005-0000-0000-0000422E0000}"/>
    <cellStyle name="20% - Accent4 11 4 7" xfId="28118" xr:uid="{00000000-0005-0000-0000-0000432E0000}"/>
    <cellStyle name="20% - Accent4 11 5" xfId="2680" xr:uid="{00000000-0005-0000-0000-0000442E0000}"/>
    <cellStyle name="20% - Accent4 11 5 2" xfId="5366" xr:uid="{00000000-0005-0000-0000-0000452E0000}"/>
    <cellStyle name="20% - Accent4 11 5 2 2" xfId="10663" xr:uid="{00000000-0005-0000-0000-0000462E0000}"/>
    <cellStyle name="20% - Accent4 11 5 2 2 2" xfId="36664" xr:uid="{00000000-0005-0000-0000-0000472E0000}"/>
    <cellStyle name="20% - Accent4 11 5 2 3" xfId="18458" xr:uid="{00000000-0005-0000-0000-0000482E0000}"/>
    <cellStyle name="20% - Accent4 11 5 2 3 2" xfId="44452" xr:uid="{00000000-0005-0000-0000-0000492E0000}"/>
    <cellStyle name="20% - Accent4 11 5 2 4" xfId="26209" xr:uid="{00000000-0005-0000-0000-00004A2E0000}"/>
    <cellStyle name="20% - Accent4 11 5 2 4 2" xfId="52198" xr:uid="{00000000-0005-0000-0000-00004B2E0000}"/>
    <cellStyle name="20% - Accent4 11 5 2 5" xfId="31363" xr:uid="{00000000-0005-0000-0000-00004C2E0000}"/>
    <cellStyle name="20% - Accent4 11 5 3" xfId="13267" xr:uid="{00000000-0005-0000-0000-00004D2E0000}"/>
    <cellStyle name="20% - Accent4 11 5 3 2" xfId="21062" xr:uid="{00000000-0005-0000-0000-00004E2E0000}"/>
    <cellStyle name="20% - Accent4 11 5 3 2 2" xfId="47056" xr:uid="{00000000-0005-0000-0000-00004F2E0000}"/>
    <cellStyle name="20% - Accent4 11 5 3 3" xfId="39268" xr:uid="{00000000-0005-0000-0000-0000502E0000}"/>
    <cellStyle name="20% - Accent4 11 5 4" xfId="7979" xr:uid="{00000000-0005-0000-0000-0000512E0000}"/>
    <cellStyle name="20% - Accent4 11 5 4 2" xfId="33975" xr:uid="{00000000-0005-0000-0000-0000522E0000}"/>
    <cellStyle name="20% - Accent4 11 5 5" xfId="15769" xr:uid="{00000000-0005-0000-0000-0000532E0000}"/>
    <cellStyle name="20% - Accent4 11 5 5 2" xfId="41763" xr:uid="{00000000-0005-0000-0000-0000542E0000}"/>
    <cellStyle name="20% - Accent4 11 5 6" xfId="23520" xr:uid="{00000000-0005-0000-0000-0000552E0000}"/>
    <cellStyle name="20% - Accent4 11 5 6 2" xfId="49509" xr:uid="{00000000-0005-0000-0000-0000562E0000}"/>
    <cellStyle name="20% - Accent4 11 5 7" xfId="28674" xr:uid="{00000000-0005-0000-0000-0000572E0000}"/>
    <cellStyle name="20% - Accent4 11 6" xfId="3698" xr:uid="{00000000-0005-0000-0000-0000582E0000}"/>
    <cellStyle name="20% - Accent4 11 6 2" xfId="8996" xr:uid="{00000000-0005-0000-0000-0000592E0000}"/>
    <cellStyle name="20% - Accent4 11 6 2 2" xfId="34996" xr:uid="{00000000-0005-0000-0000-00005A2E0000}"/>
    <cellStyle name="20% - Accent4 11 6 3" xfId="16790" xr:uid="{00000000-0005-0000-0000-00005B2E0000}"/>
    <cellStyle name="20% - Accent4 11 6 3 2" xfId="42784" xr:uid="{00000000-0005-0000-0000-00005C2E0000}"/>
    <cellStyle name="20% - Accent4 11 6 4" xfId="24541" xr:uid="{00000000-0005-0000-0000-00005D2E0000}"/>
    <cellStyle name="20% - Accent4 11 6 4 2" xfId="50530" xr:uid="{00000000-0005-0000-0000-00005E2E0000}"/>
    <cellStyle name="20% - Accent4 11 6 5" xfId="29695" xr:uid="{00000000-0005-0000-0000-00005F2E0000}"/>
    <cellStyle name="20% - Accent4 11 7" xfId="11190" xr:uid="{00000000-0005-0000-0000-0000602E0000}"/>
    <cellStyle name="20% - Accent4 11 7 2" xfId="18985" xr:uid="{00000000-0005-0000-0000-0000612E0000}"/>
    <cellStyle name="20% - Accent4 11 7 2 2" xfId="44979" xr:uid="{00000000-0005-0000-0000-0000622E0000}"/>
    <cellStyle name="20% - Accent4 11 7 3" xfId="37191" xr:uid="{00000000-0005-0000-0000-0000632E0000}"/>
    <cellStyle name="20% - Accent4 11 8" xfId="11690" xr:uid="{00000000-0005-0000-0000-0000642E0000}"/>
    <cellStyle name="20% - Accent4 11 8 2" xfId="19485" xr:uid="{00000000-0005-0000-0000-0000652E0000}"/>
    <cellStyle name="20% - Accent4 11 8 2 2" xfId="45479" xr:uid="{00000000-0005-0000-0000-0000662E0000}"/>
    <cellStyle name="20% - Accent4 11 8 3" xfId="37691" xr:uid="{00000000-0005-0000-0000-0000672E0000}"/>
    <cellStyle name="20% - Accent4 11 9" xfId="6320" xr:uid="{00000000-0005-0000-0000-0000682E0000}"/>
    <cellStyle name="20% - Accent4 11 9 2" xfId="32307" xr:uid="{00000000-0005-0000-0000-0000692E0000}"/>
    <cellStyle name="20% - Accent4 12" xfId="1022" xr:uid="{00000000-0005-0000-0000-00006A2E0000}"/>
    <cellStyle name="20% - Accent4 12 10" xfId="14114" xr:uid="{00000000-0005-0000-0000-00006B2E0000}"/>
    <cellStyle name="20% - Accent4 12 10 2" xfId="40108" xr:uid="{00000000-0005-0000-0000-00006C2E0000}"/>
    <cellStyle name="20% - Accent4 12 11" xfId="21865" xr:uid="{00000000-0005-0000-0000-00006D2E0000}"/>
    <cellStyle name="20% - Accent4 12 11 2" xfId="47854" xr:uid="{00000000-0005-0000-0000-00006E2E0000}"/>
    <cellStyle name="20% - Accent4 12 12" xfId="27019" xr:uid="{00000000-0005-0000-0000-00006F2E0000}"/>
    <cellStyle name="20% - Accent4 12 2" xfId="1300" xr:uid="{00000000-0005-0000-0000-0000702E0000}"/>
    <cellStyle name="20% - Accent4 12 2 10" xfId="22142" xr:uid="{00000000-0005-0000-0000-0000712E0000}"/>
    <cellStyle name="20% - Accent4 12 2 10 2" xfId="48131" xr:uid="{00000000-0005-0000-0000-0000722E0000}"/>
    <cellStyle name="20% - Accent4 12 2 11" xfId="27296" xr:uid="{00000000-0005-0000-0000-0000732E0000}"/>
    <cellStyle name="20% - Accent4 12 2 2" xfId="1858" xr:uid="{00000000-0005-0000-0000-0000742E0000}"/>
    <cellStyle name="20% - Accent4 12 2 2 2" xfId="4544" xr:uid="{00000000-0005-0000-0000-0000752E0000}"/>
    <cellStyle name="20% - Accent4 12 2 2 2 2" xfId="9841" xr:uid="{00000000-0005-0000-0000-0000762E0000}"/>
    <cellStyle name="20% - Accent4 12 2 2 2 2 2" xfId="35842" xr:uid="{00000000-0005-0000-0000-0000772E0000}"/>
    <cellStyle name="20% - Accent4 12 2 2 2 3" xfId="17636" xr:uid="{00000000-0005-0000-0000-0000782E0000}"/>
    <cellStyle name="20% - Accent4 12 2 2 2 3 2" xfId="43630" xr:uid="{00000000-0005-0000-0000-0000792E0000}"/>
    <cellStyle name="20% - Accent4 12 2 2 2 4" xfId="25387" xr:uid="{00000000-0005-0000-0000-00007A2E0000}"/>
    <cellStyle name="20% - Accent4 12 2 2 2 4 2" xfId="51376" xr:uid="{00000000-0005-0000-0000-00007B2E0000}"/>
    <cellStyle name="20% - Accent4 12 2 2 2 5" xfId="30541" xr:uid="{00000000-0005-0000-0000-00007C2E0000}"/>
    <cellStyle name="20% - Accent4 12 2 2 3" xfId="12483" xr:uid="{00000000-0005-0000-0000-00007D2E0000}"/>
    <cellStyle name="20% - Accent4 12 2 2 3 2" xfId="20278" xr:uid="{00000000-0005-0000-0000-00007E2E0000}"/>
    <cellStyle name="20% - Accent4 12 2 2 3 2 2" xfId="46272" xr:uid="{00000000-0005-0000-0000-00007F2E0000}"/>
    <cellStyle name="20% - Accent4 12 2 2 3 3" xfId="38484" xr:uid="{00000000-0005-0000-0000-0000802E0000}"/>
    <cellStyle name="20% - Accent4 12 2 2 4" xfId="7161" xr:uid="{00000000-0005-0000-0000-0000812E0000}"/>
    <cellStyle name="20% - Accent4 12 2 2 4 2" xfId="33153" xr:uid="{00000000-0005-0000-0000-0000822E0000}"/>
    <cellStyle name="20% - Accent4 12 2 2 5" xfId="14947" xr:uid="{00000000-0005-0000-0000-0000832E0000}"/>
    <cellStyle name="20% - Accent4 12 2 2 5 2" xfId="40941" xr:uid="{00000000-0005-0000-0000-0000842E0000}"/>
    <cellStyle name="20% - Accent4 12 2 2 6" xfId="22698" xr:uid="{00000000-0005-0000-0000-0000852E0000}"/>
    <cellStyle name="20% - Accent4 12 2 2 6 2" xfId="48687" xr:uid="{00000000-0005-0000-0000-0000862E0000}"/>
    <cellStyle name="20% - Accent4 12 2 2 7" xfId="27852" xr:uid="{00000000-0005-0000-0000-0000872E0000}"/>
    <cellStyle name="20% - Accent4 12 2 3" xfId="2414" xr:uid="{00000000-0005-0000-0000-0000882E0000}"/>
    <cellStyle name="20% - Accent4 12 2 3 2" xfId="5100" xr:uid="{00000000-0005-0000-0000-0000892E0000}"/>
    <cellStyle name="20% - Accent4 12 2 3 2 2" xfId="10397" xr:uid="{00000000-0005-0000-0000-00008A2E0000}"/>
    <cellStyle name="20% - Accent4 12 2 3 2 2 2" xfId="36398" xr:uid="{00000000-0005-0000-0000-00008B2E0000}"/>
    <cellStyle name="20% - Accent4 12 2 3 2 3" xfId="18192" xr:uid="{00000000-0005-0000-0000-00008C2E0000}"/>
    <cellStyle name="20% - Accent4 12 2 3 2 3 2" xfId="44186" xr:uid="{00000000-0005-0000-0000-00008D2E0000}"/>
    <cellStyle name="20% - Accent4 12 2 3 2 4" xfId="25943" xr:uid="{00000000-0005-0000-0000-00008E2E0000}"/>
    <cellStyle name="20% - Accent4 12 2 3 2 4 2" xfId="51932" xr:uid="{00000000-0005-0000-0000-00008F2E0000}"/>
    <cellStyle name="20% - Accent4 12 2 3 2 5" xfId="31097" xr:uid="{00000000-0005-0000-0000-0000902E0000}"/>
    <cellStyle name="20% - Accent4 12 2 3 3" xfId="13018" xr:uid="{00000000-0005-0000-0000-0000912E0000}"/>
    <cellStyle name="20% - Accent4 12 2 3 3 2" xfId="20813" xr:uid="{00000000-0005-0000-0000-0000922E0000}"/>
    <cellStyle name="20% - Accent4 12 2 3 3 2 2" xfId="46807" xr:uid="{00000000-0005-0000-0000-0000932E0000}"/>
    <cellStyle name="20% - Accent4 12 2 3 3 3" xfId="39019" xr:uid="{00000000-0005-0000-0000-0000942E0000}"/>
    <cellStyle name="20% - Accent4 12 2 3 4" xfId="7713" xr:uid="{00000000-0005-0000-0000-0000952E0000}"/>
    <cellStyle name="20% - Accent4 12 2 3 4 2" xfId="33709" xr:uid="{00000000-0005-0000-0000-0000962E0000}"/>
    <cellStyle name="20% - Accent4 12 2 3 5" xfId="15503" xr:uid="{00000000-0005-0000-0000-0000972E0000}"/>
    <cellStyle name="20% - Accent4 12 2 3 5 2" xfId="41497" xr:uid="{00000000-0005-0000-0000-0000982E0000}"/>
    <cellStyle name="20% - Accent4 12 2 3 6" xfId="23254" xr:uid="{00000000-0005-0000-0000-0000992E0000}"/>
    <cellStyle name="20% - Accent4 12 2 3 6 2" xfId="49243" xr:uid="{00000000-0005-0000-0000-00009A2E0000}"/>
    <cellStyle name="20% - Accent4 12 2 3 7" xfId="28408" xr:uid="{00000000-0005-0000-0000-00009B2E0000}"/>
    <cellStyle name="20% - Accent4 12 2 4" xfId="2970" xr:uid="{00000000-0005-0000-0000-00009C2E0000}"/>
    <cellStyle name="20% - Accent4 12 2 4 2" xfId="5656" xr:uid="{00000000-0005-0000-0000-00009D2E0000}"/>
    <cellStyle name="20% - Accent4 12 2 4 2 2" xfId="10953" xr:uid="{00000000-0005-0000-0000-00009E2E0000}"/>
    <cellStyle name="20% - Accent4 12 2 4 2 2 2" xfId="36954" xr:uid="{00000000-0005-0000-0000-00009F2E0000}"/>
    <cellStyle name="20% - Accent4 12 2 4 2 3" xfId="18748" xr:uid="{00000000-0005-0000-0000-0000A02E0000}"/>
    <cellStyle name="20% - Accent4 12 2 4 2 3 2" xfId="44742" xr:uid="{00000000-0005-0000-0000-0000A12E0000}"/>
    <cellStyle name="20% - Accent4 12 2 4 2 4" xfId="26499" xr:uid="{00000000-0005-0000-0000-0000A22E0000}"/>
    <cellStyle name="20% - Accent4 12 2 4 2 4 2" xfId="52488" xr:uid="{00000000-0005-0000-0000-0000A32E0000}"/>
    <cellStyle name="20% - Accent4 12 2 4 2 5" xfId="31653" xr:uid="{00000000-0005-0000-0000-0000A42E0000}"/>
    <cellStyle name="20% - Accent4 12 2 4 3" xfId="13557" xr:uid="{00000000-0005-0000-0000-0000A52E0000}"/>
    <cellStyle name="20% - Accent4 12 2 4 3 2" xfId="21352" xr:uid="{00000000-0005-0000-0000-0000A62E0000}"/>
    <cellStyle name="20% - Accent4 12 2 4 3 2 2" xfId="47346" xr:uid="{00000000-0005-0000-0000-0000A72E0000}"/>
    <cellStyle name="20% - Accent4 12 2 4 3 3" xfId="39558" xr:uid="{00000000-0005-0000-0000-0000A82E0000}"/>
    <cellStyle name="20% - Accent4 12 2 4 4" xfId="8269" xr:uid="{00000000-0005-0000-0000-0000A92E0000}"/>
    <cellStyle name="20% - Accent4 12 2 4 4 2" xfId="34265" xr:uid="{00000000-0005-0000-0000-0000AA2E0000}"/>
    <cellStyle name="20% - Accent4 12 2 4 5" xfId="16059" xr:uid="{00000000-0005-0000-0000-0000AB2E0000}"/>
    <cellStyle name="20% - Accent4 12 2 4 5 2" xfId="42053" xr:uid="{00000000-0005-0000-0000-0000AC2E0000}"/>
    <cellStyle name="20% - Accent4 12 2 4 6" xfId="23810" xr:uid="{00000000-0005-0000-0000-0000AD2E0000}"/>
    <cellStyle name="20% - Accent4 12 2 4 6 2" xfId="49799" xr:uid="{00000000-0005-0000-0000-0000AE2E0000}"/>
    <cellStyle name="20% - Accent4 12 2 4 7" xfId="28964" xr:uid="{00000000-0005-0000-0000-0000AF2E0000}"/>
    <cellStyle name="20% - Accent4 12 2 5" xfId="3988" xr:uid="{00000000-0005-0000-0000-0000B02E0000}"/>
    <cellStyle name="20% - Accent4 12 2 5 2" xfId="9286" xr:uid="{00000000-0005-0000-0000-0000B12E0000}"/>
    <cellStyle name="20% - Accent4 12 2 5 2 2" xfId="35286" xr:uid="{00000000-0005-0000-0000-0000B22E0000}"/>
    <cellStyle name="20% - Accent4 12 2 5 3" xfId="17080" xr:uid="{00000000-0005-0000-0000-0000B32E0000}"/>
    <cellStyle name="20% - Accent4 12 2 5 3 2" xfId="43074" xr:uid="{00000000-0005-0000-0000-0000B42E0000}"/>
    <cellStyle name="20% - Accent4 12 2 5 4" xfId="24831" xr:uid="{00000000-0005-0000-0000-0000B52E0000}"/>
    <cellStyle name="20% - Accent4 12 2 5 4 2" xfId="50820" xr:uid="{00000000-0005-0000-0000-0000B62E0000}"/>
    <cellStyle name="20% - Accent4 12 2 5 5" xfId="29985" xr:uid="{00000000-0005-0000-0000-0000B72E0000}"/>
    <cellStyle name="20% - Accent4 12 2 6" xfId="11458" xr:uid="{00000000-0005-0000-0000-0000B82E0000}"/>
    <cellStyle name="20% - Accent4 12 2 6 2" xfId="19253" xr:uid="{00000000-0005-0000-0000-0000B92E0000}"/>
    <cellStyle name="20% - Accent4 12 2 6 2 2" xfId="45247" xr:uid="{00000000-0005-0000-0000-0000BA2E0000}"/>
    <cellStyle name="20% - Accent4 12 2 6 3" xfId="37459" xr:uid="{00000000-0005-0000-0000-0000BB2E0000}"/>
    <cellStyle name="20% - Accent4 12 2 7" xfId="11964" xr:uid="{00000000-0005-0000-0000-0000BC2E0000}"/>
    <cellStyle name="20% - Accent4 12 2 7 2" xfId="19759" xr:uid="{00000000-0005-0000-0000-0000BD2E0000}"/>
    <cellStyle name="20% - Accent4 12 2 7 2 2" xfId="45753" xr:uid="{00000000-0005-0000-0000-0000BE2E0000}"/>
    <cellStyle name="20% - Accent4 12 2 7 3" xfId="37965" xr:uid="{00000000-0005-0000-0000-0000BF2E0000}"/>
    <cellStyle name="20% - Accent4 12 2 8" xfId="6610" xr:uid="{00000000-0005-0000-0000-0000C02E0000}"/>
    <cellStyle name="20% - Accent4 12 2 8 2" xfId="32597" xr:uid="{00000000-0005-0000-0000-0000C12E0000}"/>
    <cellStyle name="20% - Accent4 12 2 9" xfId="14391" xr:uid="{00000000-0005-0000-0000-0000C22E0000}"/>
    <cellStyle name="20% - Accent4 12 2 9 2" xfId="40385" xr:uid="{00000000-0005-0000-0000-0000C32E0000}"/>
    <cellStyle name="20% - Accent4 12 3" xfId="1581" xr:uid="{00000000-0005-0000-0000-0000C42E0000}"/>
    <cellStyle name="20% - Accent4 12 3 2" xfId="4267" xr:uid="{00000000-0005-0000-0000-0000C52E0000}"/>
    <cellStyle name="20% - Accent4 12 3 2 2" xfId="9564" xr:uid="{00000000-0005-0000-0000-0000C62E0000}"/>
    <cellStyle name="20% - Accent4 12 3 2 2 2" xfId="35565" xr:uid="{00000000-0005-0000-0000-0000C72E0000}"/>
    <cellStyle name="20% - Accent4 12 3 2 3" xfId="17359" xr:uid="{00000000-0005-0000-0000-0000C82E0000}"/>
    <cellStyle name="20% - Accent4 12 3 2 3 2" xfId="43353" xr:uid="{00000000-0005-0000-0000-0000C92E0000}"/>
    <cellStyle name="20% - Accent4 12 3 2 4" xfId="25110" xr:uid="{00000000-0005-0000-0000-0000CA2E0000}"/>
    <cellStyle name="20% - Accent4 12 3 2 4 2" xfId="51099" xr:uid="{00000000-0005-0000-0000-0000CB2E0000}"/>
    <cellStyle name="20% - Accent4 12 3 2 5" xfId="30264" xr:uid="{00000000-0005-0000-0000-0000CC2E0000}"/>
    <cellStyle name="20% - Accent4 12 3 3" xfId="12224" xr:uid="{00000000-0005-0000-0000-0000CD2E0000}"/>
    <cellStyle name="20% - Accent4 12 3 3 2" xfId="20019" xr:uid="{00000000-0005-0000-0000-0000CE2E0000}"/>
    <cellStyle name="20% - Accent4 12 3 3 2 2" xfId="46013" xr:uid="{00000000-0005-0000-0000-0000CF2E0000}"/>
    <cellStyle name="20% - Accent4 12 3 3 3" xfId="38225" xr:uid="{00000000-0005-0000-0000-0000D02E0000}"/>
    <cellStyle name="20% - Accent4 12 3 4" xfId="6886" xr:uid="{00000000-0005-0000-0000-0000D12E0000}"/>
    <cellStyle name="20% - Accent4 12 3 4 2" xfId="32876" xr:uid="{00000000-0005-0000-0000-0000D22E0000}"/>
    <cellStyle name="20% - Accent4 12 3 5" xfId="14670" xr:uid="{00000000-0005-0000-0000-0000D32E0000}"/>
    <cellStyle name="20% - Accent4 12 3 5 2" xfId="40664" xr:uid="{00000000-0005-0000-0000-0000D42E0000}"/>
    <cellStyle name="20% - Accent4 12 3 6" xfId="22421" xr:uid="{00000000-0005-0000-0000-0000D52E0000}"/>
    <cellStyle name="20% - Accent4 12 3 6 2" xfId="48410" xr:uid="{00000000-0005-0000-0000-0000D62E0000}"/>
    <cellStyle name="20% - Accent4 12 3 7" xfId="27575" xr:uid="{00000000-0005-0000-0000-0000D72E0000}"/>
    <cellStyle name="20% - Accent4 12 4" xfId="2137" xr:uid="{00000000-0005-0000-0000-0000D82E0000}"/>
    <cellStyle name="20% - Accent4 12 4 2" xfId="4823" xr:uid="{00000000-0005-0000-0000-0000D92E0000}"/>
    <cellStyle name="20% - Accent4 12 4 2 2" xfId="10120" xr:uid="{00000000-0005-0000-0000-0000DA2E0000}"/>
    <cellStyle name="20% - Accent4 12 4 2 2 2" xfId="36121" xr:uid="{00000000-0005-0000-0000-0000DB2E0000}"/>
    <cellStyle name="20% - Accent4 12 4 2 3" xfId="17915" xr:uid="{00000000-0005-0000-0000-0000DC2E0000}"/>
    <cellStyle name="20% - Accent4 12 4 2 3 2" xfId="43909" xr:uid="{00000000-0005-0000-0000-0000DD2E0000}"/>
    <cellStyle name="20% - Accent4 12 4 2 4" xfId="25666" xr:uid="{00000000-0005-0000-0000-0000DE2E0000}"/>
    <cellStyle name="20% - Accent4 12 4 2 4 2" xfId="51655" xr:uid="{00000000-0005-0000-0000-0000DF2E0000}"/>
    <cellStyle name="20% - Accent4 12 4 2 5" xfId="30820" xr:uid="{00000000-0005-0000-0000-0000E02E0000}"/>
    <cellStyle name="20% - Accent4 12 4 3" xfId="12743" xr:uid="{00000000-0005-0000-0000-0000E12E0000}"/>
    <cellStyle name="20% - Accent4 12 4 3 2" xfId="20538" xr:uid="{00000000-0005-0000-0000-0000E22E0000}"/>
    <cellStyle name="20% - Accent4 12 4 3 2 2" xfId="46532" xr:uid="{00000000-0005-0000-0000-0000E32E0000}"/>
    <cellStyle name="20% - Accent4 12 4 3 3" xfId="38744" xr:uid="{00000000-0005-0000-0000-0000E42E0000}"/>
    <cellStyle name="20% - Accent4 12 4 4" xfId="7438" xr:uid="{00000000-0005-0000-0000-0000E52E0000}"/>
    <cellStyle name="20% - Accent4 12 4 4 2" xfId="33432" xr:uid="{00000000-0005-0000-0000-0000E62E0000}"/>
    <cellStyle name="20% - Accent4 12 4 5" xfId="15226" xr:uid="{00000000-0005-0000-0000-0000E72E0000}"/>
    <cellStyle name="20% - Accent4 12 4 5 2" xfId="41220" xr:uid="{00000000-0005-0000-0000-0000E82E0000}"/>
    <cellStyle name="20% - Accent4 12 4 6" xfId="22977" xr:uid="{00000000-0005-0000-0000-0000E92E0000}"/>
    <cellStyle name="20% - Accent4 12 4 6 2" xfId="48966" xr:uid="{00000000-0005-0000-0000-0000EA2E0000}"/>
    <cellStyle name="20% - Accent4 12 4 7" xfId="28131" xr:uid="{00000000-0005-0000-0000-0000EB2E0000}"/>
    <cellStyle name="20% - Accent4 12 5" xfId="2693" xr:uid="{00000000-0005-0000-0000-0000EC2E0000}"/>
    <cellStyle name="20% - Accent4 12 5 2" xfId="5379" xr:uid="{00000000-0005-0000-0000-0000ED2E0000}"/>
    <cellStyle name="20% - Accent4 12 5 2 2" xfId="10676" xr:uid="{00000000-0005-0000-0000-0000EE2E0000}"/>
    <cellStyle name="20% - Accent4 12 5 2 2 2" xfId="36677" xr:uid="{00000000-0005-0000-0000-0000EF2E0000}"/>
    <cellStyle name="20% - Accent4 12 5 2 3" xfId="18471" xr:uid="{00000000-0005-0000-0000-0000F02E0000}"/>
    <cellStyle name="20% - Accent4 12 5 2 3 2" xfId="44465" xr:uid="{00000000-0005-0000-0000-0000F12E0000}"/>
    <cellStyle name="20% - Accent4 12 5 2 4" xfId="26222" xr:uid="{00000000-0005-0000-0000-0000F22E0000}"/>
    <cellStyle name="20% - Accent4 12 5 2 4 2" xfId="52211" xr:uid="{00000000-0005-0000-0000-0000F32E0000}"/>
    <cellStyle name="20% - Accent4 12 5 2 5" xfId="31376" xr:uid="{00000000-0005-0000-0000-0000F42E0000}"/>
    <cellStyle name="20% - Accent4 12 5 3" xfId="13280" xr:uid="{00000000-0005-0000-0000-0000F52E0000}"/>
    <cellStyle name="20% - Accent4 12 5 3 2" xfId="21075" xr:uid="{00000000-0005-0000-0000-0000F62E0000}"/>
    <cellStyle name="20% - Accent4 12 5 3 2 2" xfId="47069" xr:uid="{00000000-0005-0000-0000-0000F72E0000}"/>
    <cellStyle name="20% - Accent4 12 5 3 3" xfId="39281" xr:uid="{00000000-0005-0000-0000-0000F82E0000}"/>
    <cellStyle name="20% - Accent4 12 5 4" xfId="7992" xr:uid="{00000000-0005-0000-0000-0000F92E0000}"/>
    <cellStyle name="20% - Accent4 12 5 4 2" xfId="33988" xr:uid="{00000000-0005-0000-0000-0000FA2E0000}"/>
    <cellStyle name="20% - Accent4 12 5 5" xfId="15782" xr:uid="{00000000-0005-0000-0000-0000FB2E0000}"/>
    <cellStyle name="20% - Accent4 12 5 5 2" xfId="41776" xr:uid="{00000000-0005-0000-0000-0000FC2E0000}"/>
    <cellStyle name="20% - Accent4 12 5 6" xfId="23533" xr:uid="{00000000-0005-0000-0000-0000FD2E0000}"/>
    <cellStyle name="20% - Accent4 12 5 6 2" xfId="49522" xr:uid="{00000000-0005-0000-0000-0000FE2E0000}"/>
    <cellStyle name="20% - Accent4 12 5 7" xfId="28687" xr:uid="{00000000-0005-0000-0000-0000FF2E0000}"/>
    <cellStyle name="20% - Accent4 12 6" xfId="3711" xr:uid="{00000000-0005-0000-0000-0000002F0000}"/>
    <cellStyle name="20% - Accent4 12 6 2" xfId="9009" xr:uid="{00000000-0005-0000-0000-0000012F0000}"/>
    <cellStyle name="20% - Accent4 12 6 2 2" xfId="35009" xr:uid="{00000000-0005-0000-0000-0000022F0000}"/>
    <cellStyle name="20% - Accent4 12 6 3" xfId="16803" xr:uid="{00000000-0005-0000-0000-0000032F0000}"/>
    <cellStyle name="20% - Accent4 12 6 3 2" xfId="42797" xr:uid="{00000000-0005-0000-0000-0000042F0000}"/>
    <cellStyle name="20% - Accent4 12 6 4" xfId="24554" xr:uid="{00000000-0005-0000-0000-0000052F0000}"/>
    <cellStyle name="20% - Accent4 12 6 4 2" xfId="50543" xr:uid="{00000000-0005-0000-0000-0000062F0000}"/>
    <cellStyle name="20% - Accent4 12 6 5" xfId="29708" xr:uid="{00000000-0005-0000-0000-0000072F0000}"/>
    <cellStyle name="20% - Accent4 12 7" xfId="11203" xr:uid="{00000000-0005-0000-0000-0000082F0000}"/>
    <cellStyle name="20% - Accent4 12 7 2" xfId="18998" xr:uid="{00000000-0005-0000-0000-0000092F0000}"/>
    <cellStyle name="20% - Accent4 12 7 2 2" xfId="44992" xr:uid="{00000000-0005-0000-0000-00000A2F0000}"/>
    <cellStyle name="20% - Accent4 12 7 3" xfId="37204" xr:uid="{00000000-0005-0000-0000-00000B2F0000}"/>
    <cellStyle name="20% - Accent4 12 8" xfId="11703" xr:uid="{00000000-0005-0000-0000-00000C2F0000}"/>
    <cellStyle name="20% - Accent4 12 8 2" xfId="19498" xr:uid="{00000000-0005-0000-0000-00000D2F0000}"/>
    <cellStyle name="20% - Accent4 12 8 2 2" xfId="45492" xr:uid="{00000000-0005-0000-0000-00000E2F0000}"/>
    <cellStyle name="20% - Accent4 12 8 3" xfId="37704" xr:uid="{00000000-0005-0000-0000-00000F2F0000}"/>
    <cellStyle name="20% - Accent4 12 9" xfId="6333" xr:uid="{00000000-0005-0000-0000-0000102F0000}"/>
    <cellStyle name="20% - Accent4 12 9 2" xfId="32320" xr:uid="{00000000-0005-0000-0000-0000112F0000}"/>
    <cellStyle name="20% - Accent4 13" xfId="1039" xr:uid="{00000000-0005-0000-0000-0000122F0000}"/>
    <cellStyle name="20% - Accent4 13 10" xfId="14131" xr:uid="{00000000-0005-0000-0000-0000132F0000}"/>
    <cellStyle name="20% - Accent4 13 10 2" xfId="40125" xr:uid="{00000000-0005-0000-0000-0000142F0000}"/>
    <cellStyle name="20% - Accent4 13 11" xfId="21882" xr:uid="{00000000-0005-0000-0000-0000152F0000}"/>
    <cellStyle name="20% - Accent4 13 11 2" xfId="47871" xr:uid="{00000000-0005-0000-0000-0000162F0000}"/>
    <cellStyle name="20% - Accent4 13 12" xfId="27036" xr:uid="{00000000-0005-0000-0000-0000172F0000}"/>
    <cellStyle name="20% - Accent4 13 2" xfId="1317" xr:uid="{00000000-0005-0000-0000-0000182F0000}"/>
    <cellStyle name="20% - Accent4 13 2 10" xfId="22159" xr:uid="{00000000-0005-0000-0000-0000192F0000}"/>
    <cellStyle name="20% - Accent4 13 2 10 2" xfId="48148" xr:uid="{00000000-0005-0000-0000-00001A2F0000}"/>
    <cellStyle name="20% - Accent4 13 2 11" xfId="27313" xr:uid="{00000000-0005-0000-0000-00001B2F0000}"/>
    <cellStyle name="20% - Accent4 13 2 2" xfId="1875" xr:uid="{00000000-0005-0000-0000-00001C2F0000}"/>
    <cellStyle name="20% - Accent4 13 2 2 2" xfId="4561" xr:uid="{00000000-0005-0000-0000-00001D2F0000}"/>
    <cellStyle name="20% - Accent4 13 2 2 2 2" xfId="9858" xr:uid="{00000000-0005-0000-0000-00001E2F0000}"/>
    <cellStyle name="20% - Accent4 13 2 2 2 2 2" xfId="35859" xr:uid="{00000000-0005-0000-0000-00001F2F0000}"/>
    <cellStyle name="20% - Accent4 13 2 2 2 3" xfId="17653" xr:uid="{00000000-0005-0000-0000-0000202F0000}"/>
    <cellStyle name="20% - Accent4 13 2 2 2 3 2" xfId="43647" xr:uid="{00000000-0005-0000-0000-0000212F0000}"/>
    <cellStyle name="20% - Accent4 13 2 2 2 4" xfId="25404" xr:uid="{00000000-0005-0000-0000-0000222F0000}"/>
    <cellStyle name="20% - Accent4 13 2 2 2 4 2" xfId="51393" xr:uid="{00000000-0005-0000-0000-0000232F0000}"/>
    <cellStyle name="20% - Accent4 13 2 2 2 5" xfId="30558" xr:uid="{00000000-0005-0000-0000-0000242F0000}"/>
    <cellStyle name="20% - Accent4 13 2 2 3" xfId="12500" xr:uid="{00000000-0005-0000-0000-0000252F0000}"/>
    <cellStyle name="20% - Accent4 13 2 2 3 2" xfId="20295" xr:uid="{00000000-0005-0000-0000-0000262F0000}"/>
    <cellStyle name="20% - Accent4 13 2 2 3 2 2" xfId="46289" xr:uid="{00000000-0005-0000-0000-0000272F0000}"/>
    <cellStyle name="20% - Accent4 13 2 2 3 3" xfId="38501" xr:uid="{00000000-0005-0000-0000-0000282F0000}"/>
    <cellStyle name="20% - Accent4 13 2 2 4" xfId="7178" xr:uid="{00000000-0005-0000-0000-0000292F0000}"/>
    <cellStyle name="20% - Accent4 13 2 2 4 2" xfId="33170" xr:uid="{00000000-0005-0000-0000-00002A2F0000}"/>
    <cellStyle name="20% - Accent4 13 2 2 5" xfId="14964" xr:uid="{00000000-0005-0000-0000-00002B2F0000}"/>
    <cellStyle name="20% - Accent4 13 2 2 5 2" xfId="40958" xr:uid="{00000000-0005-0000-0000-00002C2F0000}"/>
    <cellStyle name="20% - Accent4 13 2 2 6" xfId="22715" xr:uid="{00000000-0005-0000-0000-00002D2F0000}"/>
    <cellStyle name="20% - Accent4 13 2 2 6 2" xfId="48704" xr:uid="{00000000-0005-0000-0000-00002E2F0000}"/>
    <cellStyle name="20% - Accent4 13 2 2 7" xfId="27869" xr:uid="{00000000-0005-0000-0000-00002F2F0000}"/>
    <cellStyle name="20% - Accent4 13 2 3" xfId="2431" xr:uid="{00000000-0005-0000-0000-0000302F0000}"/>
    <cellStyle name="20% - Accent4 13 2 3 2" xfId="5117" xr:uid="{00000000-0005-0000-0000-0000312F0000}"/>
    <cellStyle name="20% - Accent4 13 2 3 2 2" xfId="10414" xr:uid="{00000000-0005-0000-0000-0000322F0000}"/>
    <cellStyle name="20% - Accent4 13 2 3 2 2 2" xfId="36415" xr:uid="{00000000-0005-0000-0000-0000332F0000}"/>
    <cellStyle name="20% - Accent4 13 2 3 2 3" xfId="18209" xr:uid="{00000000-0005-0000-0000-0000342F0000}"/>
    <cellStyle name="20% - Accent4 13 2 3 2 3 2" xfId="44203" xr:uid="{00000000-0005-0000-0000-0000352F0000}"/>
    <cellStyle name="20% - Accent4 13 2 3 2 4" xfId="25960" xr:uid="{00000000-0005-0000-0000-0000362F0000}"/>
    <cellStyle name="20% - Accent4 13 2 3 2 4 2" xfId="51949" xr:uid="{00000000-0005-0000-0000-0000372F0000}"/>
    <cellStyle name="20% - Accent4 13 2 3 2 5" xfId="31114" xr:uid="{00000000-0005-0000-0000-0000382F0000}"/>
    <cellStyle name="20% - Accent4 13 2 3 3" xfId="13035" xr:uid="{00000000-0005-0000-0000-0000392F0000}"/>
    <cellStyle name="20% - Accent4 13 2 3 3 2" xfId="20830" xr:uid="{00000000-0005-0000-0000-00003A2F0000}"/>
    <cellStyle name="20% - Accent4 13 2 3 3 2 2" xfId="46824" xr:uid="{00000000-0005-0000-0000-00003B2F0000}"/>
    <cellStyle name="20% - Accent4 13 2 3 3 3" xfId="39036" xr:uid="{00000000-0005-0000-0000-00003C2F0000}"/>
    <cellStyle name="20% - Accent4 13 2 3 4" xfId="7730" xr:uid="{00000000-0005-0000-0000-00003D2F0000}"/>
    <cellStyle name="20% - Accent4 13 2 3 4 2" xfId="33726" xr:uid="{00000000-0005-0000-0000-00003E2F0000}"/>
    <cellStyle name="20% - Accent4 13 2 3 5" xfId="15520" xr:uid="{00000000-0005-0000-0000-00003F2F0000}"/>
    <cellStyle name="20% - Accent4 13 2 3 5 2" xfId="41514" xr:uid="{00000000-0005-0000-0000-0000402F0000}"/>
    <cellStyle name="20% - Accent4 13 2 3 6" xfId="23271" xr:uid="{00000000-0005-0000-0000-0000412F0000}"/>
    <cellStyle name="20% - Accent4 13 2 3 6 2" xfId="49260" xr:uid="{00000000-0005-0000-0000-0000422F0000}"/>
    <cellStyle name="20% - Accent4 13 2 3 7" xfId="28425" xr:uid="{00000000-0005-0000-0000-0000432F0000}"/>
    <cellStyle name="20% - Accent4 13 2 4" xfId="2987" xr:uid="{00000000-0005-0000-0000-0000442F0000}"/>
    <cellStyle name="20% - Accent4 13 2 4 2" xfId="5673" xr:uid="{00000000-0005-0000-0000-0000452F0000}"/>
    <cellStyle name="20% - Accent4 13 2 4 2 2" xfId="10970" xr:uid="{00000000-0005-0000-0000-0000462F0000}"/>
    <cellStyle name="20% - Accent4 13 2 4 2 2 2" xfId="36971" xr:uid="{00000000-0005-0000-0000-0000472F0000}"/>
    <cellStyle name="20% - Accent4 13 2 4 2 3" xfId="18765" xr:uid="{00000000-0005-0000-0000-0000482F0000}"/>
    <cellStyle name="20% - Accent4 13 2 4 2 3 2" xfId="44759" xr:uid="{00000000-0005-0000-0000-0000492F0000}"/>
    <cellStyle name="20% - Accent4 13 2 4 2 4" xfId="26516" xr:uid="{00000000-0005-0000-0000-00004A2F0000}"/>
    <cellStyle name="20% - Accent4 13 2 4 2 4 2" xfId="52505" xr:uid="{00000000-0005-0000-0000-00004B2F0000}"/>
    <cellStyle name="20% - Accent4 13 2 4 2 5" xfId="31670" xr:uid="{00000000-0005-0000-0000-00004C2F0000}"/>
    <cellStyle name="20% - Accent4 13 2 4 3" xfId="13574" xr:uid="{00000000-0005-0000-0000-00004D2F0000}"/>
    <cellStyle name="20% - Accent4 13 2 4 3 2" xfId="21369" xr:uid="{00000000-0005-0000-0000-00004E2F0000}"/>
    <cellStyle name="20% - Accent4 13 2 4 3 2 2" xfId="47363" xr:uid="{00000000-0005-0000-0000-00004F2F0000}"/>
    <cellStyle name="20% - Accent4 13 2 4 3 3" xfId="39575" xr:uid="{00000000-0005-0000-0000-0000502F0000}"/>
    <cellStyle name="20% - Accent4 13 2 4 4" xfId="8286" xr:uid="{00000000-0005-0000-0000-0000512F0000}"/>
    <cellStyle name="20% - Accent4 13 2 4 4 2" xfId="34282" xr:uid="{00000000-0005-0000-0000-0000522F0000}"/>
    <cellStyle name="20% - Accent4 13 2 4 5" xfId="16076" xr:uid="{00000000-0005-0000-0000-0000532F0000}"/>
    <cellStyle name="20% - Accent4 13 2 4 5 2" xfId="42070" xr:uid="{00000000-0005-0000-0000-0000542F0000}"/>
    <cellStyle name="20% - Accent4 13 2 4 6" xfId="23827" xr:uid="{00000000-0005-0000-0000-0000552F0000}"/>
    <cellStyle name="20% - Accent4 13 2 4 6 2" xfId="49816" xr:uid="{00000000-0005-0000-0000-0000562F0000}"/>
    <cellStyle name="20% - Accent4 13 2 4 7" xfId="28981" xr:uid="{00000000-0005-0000-0000-0000572F0000}"/>
    <cellStyle name="20% - Accent4 13 2 5" xfId="4005" xr:uid="{00000000-0005-0000-0000-0000582F0000}"/>
    <cellStyle name="20% - Accent4 13 2 5 2" xfId="9303" xr:uid="{00000000-0005-0000-0000-0000592F0000}"/>
    <cellStyle name="20% - Accent4 13 2 5 2 2" xfId="35303" xr:uid="{00000000-0005-0000-0000-00005A2F0000}"/>
    <cellStyle name="20% - Accent4 13 2 5 3" xfId="17097" xr:uid="{00000000-0005-0000-0000-00005B2F0000}"/>
    <cellStyle name="20% - Accent4 13 2 5 3 2" xfId="43091" xr:uid="{00000000-0005-0000-0000-00005C2F0000}"/>
    <cellStyle name="20% - Accent4 13 2 5 4" xfId="24848" xr:uid="{00000000-0005-0000-0000-00005D2F0000}"/>
    <cellStyle name="20% - Accent4 13 2 5 4 2" xfId="50837" xr:uid="{00000000-0005-0000-0000-00005E2F0000}"/>
    <cellStyle name="20% - Accent4 13 2 5 5" xfId="30002" xr:uid="{00000000-0005-0000-0000-00005F2F0000}"/>
    <cellStyle name="20% - Accent4 13 2 6" xfId="11475" xr:uid="{00000000-0005-0000-0000-0000602F0000}"/>
    <cellStyle name="20% - Accent4 13 2 6 2" xfId="19270" xr:uid="{00000000-0005-0000-0000-0000612F0000}"/>
    <cellStyle name="20% - Accent4 13 2 6 2 2" xfId="45264" xr:uid="{00000000-0005-0000-0000-0000622F0000}"/>
    <cellStyle name="20% - Accent4 13 2 6 3" xfId="37476" xr:uid="{00000000-0005-0000-0000-0000632F0000}"/>
    <cellStyle name="20% - Accent4 13 2 7" xfId="11981" xr:uid="{00000000-0005-0000-0000-0000642F0000}"/>
    <cellStyle name="20% - Accent4 13 2 7 2" xfId="19776" xr:uid="{00000000-0005-0000-0000-0000652F0000}"/>
    <cellStyle name="20% - Accent4 13 2 7 2 2" xfId="45770" xr:uid="{00000000-0005-0000-0000-0000662F0000}"/>
    <cellStyle name="20% - Accent4 13 2 7 3" xfId="37982" xr:uid="{00000000-0005-0000-0000-0000672F0000}"/>
    <cellStyle name="20% - Accent4 13 2 8" xfId="6627" xr:uid="{00000000-0005-0000-0000-0000682F0000}"/>
    <cellStyle name="20% - Accent4 13 2 8 2" xfId="32614" xr:uid="{00000000-0005-0000-0000-0000692F0000}"/>
    <cellStyle name="20% - Accent4 13 2 9" xfId="14408" xr:uid="{00000000-0005-0000-0000-00006A2F0000}"/>
    <cellStyle name="20% - Accent4 13 2 9 2" xfId="40402" xr:uid="{00000000-0005-0000-0000-00006B2F0000}"/>
    <cellStyle name="20% - Accent4 13 3" xfId="1598" xr:uid="{00000000-0005-0000-0000-00006C2F0000}"/>
    <cellStyle name="20% - Accent4 13 3 2" xfId="4284" xr:uid="{00000000-0005-0000-0000-00006D2F0000}"/>
    <cellStyle name="20% - Accent4 13 3 2 2" xfId="9581" xr:uid="{00000000-0005-0000-0000-00006E2F0000}"/>
    <cellStyle name="20% - Accent4 13 3 2 2 2" xfId="35582" xr:uid="{00000000-0005-0000-0000-00006F2F0000}"/>
    <cellStyle name="20% - Accent4 13 3 2 3" xfId="17376" xr:uid="{00000000-0005-0000-0000-0000702F0000}"/>
    <cellStyle name="20% - Accent4 13 3 2 3 2" xfId="43370" xr:uid="{00000000-0005-0000-0000-0000712F0000}"/>
    <cellStyle name="20% - Accent4 13 3 2 4" xfId="25127" xr:uid="{00000000-0005-0000-0000-0000722F0000}"/>
    <cellStyle name="20% - Accent4 13 3 2 4 2" xfId="51116" xr:uid="{00000000-0005-0000-0000-0000732F0000}"/>
    <cellStyle name="20% - Accent4 13 3 2 5" xfId="30281" xr:uid="{00000000-0005-0000-0000-0000742F0000}"/>
    <cellStyle name="20% - Accent4 13 3 3" xfId="12241" xr:uid="{00000000-0005-0000-0000-0000752F0000}"/>
    <cellStyle name="20% - Accent4 13 3 3 2" xfId="20036" xr:uid="{00000000-0005-0000-0000-0000762F0000}"/>
    <cellStyle name="20% - Accent4 13 3 3 2 2" xfId="46030" xr:uid="{00000000-0005-0000-0000-0000772F0000}"/>
    <cellStyle name="20% - Accent4 13 3 3 3" xfId="38242" xr:uid="{00000000-0005-0000-0000-0000782F0000}"/>
    <cellStyle name="20% - Accent4 13 3 4" xfId="6903" xr:uid="{00000000-0005-0000-0000-0000792F0000}"/>
    <cellStyle name="20% - Accent4 13 3 4 2" xfId="32893" xr:uid="{00000000-0005-0000-0000-00007A2F0000}"/>
    <cellStyle name="20% - Accent4 13 3 5" xfId="14687" xr:uid="{00000000-0005-0000-0000-00007B2F0000}"/>
    <cellStyle name="20% - Accent4 13 3 5 2" xfId="40681" xr:uid="{00000000-0005-0000-0000-00007C2F0000}"/>
    <cellStyle name="20% - Accent4 13 3 6" xfId="22438" xr:uid="{00000000-0005-0000-0000-00007D2F0000}"/>
    <cellStyle name="20% - Accent4 13 3 6 2" xfId="48427" xr:uid="{00000000-0005-0000-0000-00007E2F0000}"/>
    <cellStyle name="20% - Accent4 13 3 7" xfId="27592" xr:uid="{00000000-0005-0000-0000-00007F2F0000}"/>
    <cellStyle name="20% - Accent4 13 4" xfId="2154" xr:uid="{00000000-0005-0000-0000-0000802F0000}"/>
    <cellStyle name="20% - Accent4 13 4 2" xfId="4840" xr:uid="{00000000-0005-0000-0000-0000812F0000}"/>
    <cellStyle name="20% - Accent4 13 4 2 2" xfId="10137" xr:uid="{00000000-0005-0000-0000-0000822F0000}"/>
    <cellStyle name="20% - Accent4 13 4 2 2 2" xfId="36138" xr:uid="{00000000-0005-0000-0000-0000832F0000}"/>
    <cellStyle name="20% - Accent4 13 4 2 3" xfId="17932" xr:uid="{00000000-0005-0000-0000-0000842F0000}"/>
    <cellStyle name="20% - Accent4 13 4 2 3 2" xfId="43926" xr:uid="{00000000-0005-0000-0000-0000852F0000}"/>
    <cellStyle name="20% - Accent4 13 4 2 4" xfId="25683" xr:uid="{00000000-0005-0000-0000-0000862F0000}"/>
    <cellStyle name="20% - Accent4 13 4 2 4 2" xfId="51672" xr:uid="{00000000-0005-0000-0000-0000872F0000}"/>
    <cellStyle name="20% - Accent4 13 4 2 5" xfId="30837" xr:uid="{00000000-0005-0000-0000-0000882F0000}"/>
    <cellStyle name="20% - Accent4 13 4 3" xfId="12760" xr:uid="{00000000-0005-0000-0000-0000892F0000}"/>
    <cellStyle name="20% - Accent4 13 4 3 2" xfId="20555" xr:uid="{00000000-0005-0000-0000-00008A2F0000}"/>
    <cellStyle name="20% - Accent4 13 4 3 2 2" xfId="46549" xr:uid="{00000000-0005-0000-0000-00008B2F0000}"/>
    <cellStyle name="20% - Accent4 13 4 3 3" xfId="38761" xr:uid="{00000000-0005-0000-0000-00008C2F0000}"/>
    <cellStyle name="20% - Accent4 13 4 4" xfId="7455" xr:uid="{00000000-0005-0000-0000-00008D2F0000}"/>
    <cellStyle name="20% - Accent4 13 4 4 2" xfId="33449" xr:uid="{00000000-0005-0000-0000-00008E2F0000}"/>
    <cellStyle name="20% - Accent4 13 4 5" xfId="15243" xr:uid="{00000000-0005-0000-0000-00008F2F0000}"/>
    <cellStyle name="20% - Accent4 13 4 5 2" xfId="41237" xr:uid="{00000000-0005-0000-0000-0000902F0000}"/>
    <cellStyle name="20% - Accent4 13 4 6" xfId="22994" xr:uid="{00000000-0005-0000-0000-0000912F0000}"/>
    <cellStyle name="20% - Accent4 13 4 6 2" xfId="48983" xr:uid="{00000000-0005-0000-0000-0000922F0000}"/>
    <cellStyle name="20% - Accent4 13 4 7" xfId="28148" xr:uid="{00000000-0005-0000-0000-0000932F0000}"/>
    <cellStyle name="20% - Accent4 13 5" xfId="2710" xr:uid="{00000000-0005-0000-0000-0000942F0000}"/>
    <cellStyle name="20% - Accent4 13 5 2" xfId="5396" xr:uid="{00000000-0005-0000-0000-0000952F0000}"/>
    <cellStyle name="20% - Accent4 13 5 2 2" xfId="10693" xr:uid="{00000000-0005-0000-0000-0000962F0000}"/>
    <cellStyle name="20% - Accent4 13 5 2 2 2" xfId="36694" xr:uid="{00000000-0005-0000-0000-0000972F0000}"/>
    <cellStyle name="20% - Accent4 13 5 2 3" xfId="18488" xr:uid="{00000000-0005-0000-0000-0000982F0000}"/>
    <cellStyle name="20% - Accent4 13 5 2 3 2" xfId="44482" xr:uid="{00000000-0005-0000-0000-0000992F0000}"/>
    <cellStyle name="20% - Accent4 13 5 2 4" xfId="26239" xr:uid="{00000000-0005-0000-0000-00009A2F0000}"/>
    <cellStyle name="20% - Accent4 13 5 2 4 2" xfId="52228" xr:uid="{00000000-0005-0000-0000-00009B2F0000}"/>
    <cellStyle name="20% - Accent4 13 5 2 5" xfId="31393" xr:uid="{00000000-0005-0000-0000-00009C2F0000}"/>
    <cellStyle name="20% - Accent4 13 5 3" xfId="13297" xr:uid="{00000000-0005-0000-0000-00009D2F0000}"/>
    <cellStyle name="20% - Accent4 13 5 3 2" xfId="21092" xr:uid="{00000000-0005-0000-0000-00009E2F0000}"/>
    <cellStyle name="20% - Accent4 13 5 3 2 2" xfId="47086" xr:uid="{00000000-0005-0000-0000-00009F2F0000}"/>
    <cellStyle name="20% - Accent4 13 5 3 3" xfId="39298" xr:uid="{00000000-0005-0000-0000-0000A02F0000}"/>
    <cellStyle name="20% - Accent4 13 5 4" xfId="8009" xr:uid="{00000000-0005-0000-0000-0000A12F0000}"/>
    <cellStyle name="20% - Accent4 13 5 4 2" xfId="34005" xr:uid="{00000000-0005-0000-0000-0000A22F0000}"/>
    <cellStyle name="20% - Accent4 13 5 5" xfId="15799" xr:uid="{00000000-0005-0000-0000-0000A32F0000}"/>
    <cellStyle name="20% - Accent4 13 5 5 2" xfId="41793" xr:uid="{00000000-0005-0000-0000-0000A42F0000}"/>
    <cellStyle name="20% - Accent4 13 5 6" xfId="23550" xr:uid="{00000000-0005-0000-0000-0000A52F0000}"/>
    <cellStyle name="20% - Accent4 13 5 6 2" xfId="49539" xr:uid="{00000000-0005-0000-0000-0000A62F0000}"/>
    <cellStyle name="20% - Accent4 13 5 7" xfId="28704" xr:uid="{00000000-0005-0000-0000-0000A72F0000}"/>
    <cellStyle name="20% - Accent4 13 6" xfId="3728" xr:uid="{00000000-0005-0000-0000-0000A82F0000}"/>
    <cellStyle name="20% - Accent4 13 6 2" xfId="9026" xr:uid="{00000000-0005-0000-0000-0000A92F0000}"/>
    <cellStyle name="20% - Accent4 13 6 2 2" xfId="35026" xr:uid="{00000000-0005-0000-0000-0000AA2F0000}"/>
    <cellStyle name="20% - Accent4 13 6 3" xfId="16820" xr:uid="{00000000-0005-0000-0000-0000AB2F0000}"/>
    <cellStyle name="20% - Accent4 13 6 3 2" xfId="42814" xr:uid="{00000000-0005-0000-0000-0000AC2F0000}"/>
    <cellStyle name="20% - Accent4 13 6 4" xfId="24571" xr:uid="{00000000-0005-0000-0000-0000AD2F0000}"/>
    <cellStyle name="20% - Accent4 13 6 4 2" xfId="50560" xr:uid="{00000000-0005-0000-0000-0000AE2F0000}"/>
    <cellStyle name="20% - Accent4 13 6 5" xfId="29725" xr:uid="{00000000-0005-0000-0000-0000AF2F0000}"/>
    <cellStyle name="20% - Accent4 13 7" xfId="11220" xr:uid="{00000000-0005-0000-0000-0000B02F0000}"/>
    <cellStyle name="20% - Accent4 13 7 2" xfId="19015" xr:uid="{00000000-0005-0000-0000-0000B12F0000}"/>
    <cellStyle name="20% - Accent4 13 7 2 2" xfId="45009" xr:uid="{00000000-0005-0000-0000-0000B22F0000}"/>
    <cellStyle name="20% - Accent4 13 7 3" xfId="37221" xr:uid="{00000000-0005-0000-0000-0000B32F0000}"/>
    <cellStyle name="20% - Accent4 13 8" xfId="11720" xr:uid="{00000000-0005-0000-0000-0000B42F0000}"/>
    <cellStyle name="20% - Accent4 13 8 2" xfId="19515" xr:uid="{00000000-0005-0000-0000-0000B52F0000}"/>
    <cellStyle name="20% - Accent4 13 8 2 2" xfId="45509" xr:uid="{00000000-0005-0000-0000-0000B62F0000}"/>
    <cellStyle name="20% - Accent4 13 8 3" xfId="37721" xr:uid="{00000000-0005-0000-0000-0000B72F0000}"/>
    <cellStyle name="20% - Accent4 13 9" xfId="6350" xr:uid="{00000000-0005-0000-0000-0000B82F0000}"/>
    <cellStyle name="20% - Accent4 13 9 2" xfId="32337" xr:uid="{00000000-0005-0000-0000-0000B92F0000}"/>
    <cellStyle name="20% - Accent4 14" xfId="1048" xr:uid="{00000000-0005-0000-0000-0000BA2F0000}"/>
    <cellStyle name="20% - Accent4 14 10" xfId="14140" xr:uid="{00000000-0005-0000-0000-0000BB2F0000}"/>
    <cellStyle name="20% - Accent4 14 10 2" xfId="40134" xr:uid="{00000000-0005-0000-0000-0000BC2F0000}"/>
    <cellStyle name="20% - Accent4 14 11" xfId="21891" xr:uid="{00000000-0005-0000-0000-0000BD2F0000}"/>
    <cellStyle name="20% - Accent4 14 11 2" xfId="47880" xr:uid="{00000000-0005-0000-0000-0000BE2F0000}"/>
    <cellStyle name="20% - Accent4 14 12" xfId="27045" xr:uid="{00000000-0005-0000-0000-0000BF2F0000}"/>
    <cellStyle name="20% - Accent4 14 2" xfId="1326" xr:uid="{00000000-0005-0000-0000-0000C02F0000}"/>
    <cellStyle name="20% - Accent4 14 2 10" xfId="22168" xr:uid="{00000000-0005-0000-0000-0000C12F0000}"/>
    <cellStyle name="20% - Accent4 14 2 10 2" xfId="48157" xr:uid="{00000000-0005-0000-0000-0000C22F0000}"/>
    <cellStyle name="20% - Accent4 14 2 11" xfId="27322" xr:uid="{00000000-0005-0000-0000-0000C32F0000}"/>
    <cellStyle name="20% - Accent4 14 2 2" xfId="1884" xr:uid="{00000000-0005-0000-0000-0000C42F0000}"/>
    <cellStyle name="20% - Accent4 14 2 2 2" xfId="4570" xr:uid="{00000000-0005-0000-0000-0000C52F0000}"/>
    <cellStyle name="20% - Accent4 14 2 2 2 2" xfId="9867" xr:uid="{00000000-0005-0000-0000-0000C62F0000}"/>
    <cellStyle name="20% - Accent4 14 2 2 2 2 2" xfId="35868" xr:uid="{00000000-0005-0000-0000-0000C72F0000}"/>
    <cellStyle name="20% - Accent4 14 2 2 2 3" xfId="17662" xr:uid="{00000000-0005-0000-0000-0000C82F0000}"/>
    <cellStyle name="20% - Accent4 14 2 2 2 3 2" xfId="43656" xr:uid="{00000000-0005-0000-0000-0000C92F0000}"/>
    <cellStyle name="20% - Accent4 14 2 2 2 4" xfId="25413" xr:uid="{00000000-0005-0000-0000-0000CA2F0000}"/>
    <cellStyle name="20% - Accent4 14 2 2 2 4 2" xfId="51402" xr:uid="{00000000-0005-0000-0000-0000CB2F0000}"/>
    <cellStyle name="20% - Accent4 14 2 2 2 5" xfId="30567" xr:uid="{00000000-0005-0000-0000-0000CC2F0000}"/>
    <cellStyle name="20% - Accent4 14 2 2 3" xfId="12509" xr:uid="{00000000-0005-0000-0000-0000CD2F0000}"/>
    <cellStyle name="20% - Accent4 14 2 2 3 2" xfId="20304" xr:uid="{00000000-0005-0000-0000-0000CE2F0000}"/>
    <cellStyle name="20% - Accent4 14 2 2 3 2 2" xfId="46298" xr:uid="{00000000-0005-0000-0000-0000CF2F0000}"/>
    <cellStyle name="20% - Accent4 14 2 2 3 3" xfId="38510" xr:uid="{00000000-0005-0000-0000-0000D02F0000}"/>
    <cellStyle name="20% - Accent4 14 2 2 4" xfId="7187" xr:uid="{00000000-0005-0000-0000-0000D12F0000}"/>
    <cellStyle name="20% - Accent4 14 2 2 4 2" xfId="33179" xr:uid="{00000000-0005-0000-0000-0000D22F0000}"/>
    <cellStyle name="20% - Accent4 14 2 2 5" xfId="14973" xr:uid="{00000000-0005-0000-0000-0000D32F0000}"/>
    <cellStyle name="20% - Accent4 14 2 2 5 2" xfId="40967" xr:uid="{00000000-0005-0000-0000-0000D42F0000}"/>
    <cellStyle name="20% - Accent4 14 2 2 6" xfId="22724" xr:uid="{00000000-0005-0000-0000-0000D52F0000}"/>
    <cellStyle name="20% - Accent4 14 2 2 6 2" xfId="48713" xr:uid="{00000000-0005-0000-0000-0000D62F0000}"/>
    <cellStyle name="20% - Accent4 14 2 2 7" xfId="27878" xr:uid="{00000000-0005-0000-0000-0000D72F0000}"/>
    <cellStyle name="20% - Accent4 14 2 3" xfId="2440" xr:uid="{00000000-0005-0000-0000-0000D82F0000}"/>
    <cellStyle name="20% - Accent4 14 2 3 2" xfId="5126" xr:uid="{00000000-0005-0000-0000-0000D92F0000}"/>
    <cellStyle name="20% - Accent4 14 2 3 2 2" xfId="10423" xr:uid="{00000000-0005-0000-0000-0000DA2F0000}"/>
    <cellStyle name="20% - Accent4 14 2 3 2 2 2" xfId="36424" xr:uid="{00000000-0005-0000-0000-0000DB2F0000}"/>
    <cellStyle name="20% - Accent4 14 2 3 2 3" xfId="18218" xr:uid="{00000000-0005-0000-0000-0000DC2F0000}"/>
    <cellStyle name="20% - Accent4 14 2 3 2 3 2" xfId="44212" xr:uid="{00000000-0005-0000-0000-0000DD2F0000}"/>
    <cellStyle name="20% - Accent4 14 2 3 2 4" xfId="25969" xr:uid="{00000000-0005-0000-0000-0000DE2F0000}"/>
    <cellStyle name="20% - Accent4 14 2 3 2 4 2" xfId="51958" xr:uid="{00000000-0005-0000-0000-0000DF2F0000}"/>
    <cellStyle name="20% - Accent4 14 2 3 2 5" xfId="31123" xr:uid="{00000000-0005-0000-0000-0000E02F0000}"/>
    <cellStyle name="20% - Accent4 14 2 3 3" xfId="13044" xr:uid="{00000000-0005-0000-0000-0000E12F0000}"/>
    <cellStyle name="20% - Accent4 14 2 3 3 2" xfId="20839" xr:uid="{00000000-0005-0000-0000-0000E22F0000}"/>
    <cellStyle name="20% - Accent4 14 2 3 3 2 2" xfId="46833" xr:uid="{00000000-0005-0000-0000-0000E32F0000}"/>
    <cellStyle name="20% - Accent4 14 2 3 3 3" xfId="39045" xr:uid="{00000000-0005-0000-0000-0000E42F0000}"/>
    <cellStyle name="20% - Accent4 14 2 3 4" xfId="7739" xr:uid="{00000000-0005-0000-0000-0000E52F0000}"/>
    <cellStyle name="20% - Accent4 14 2 3 4 2" xfId="33735" xr:uid="{00000000-0005-0000-0000-0000E62F0000}"/>
    <cellStyle name="20% - Accent4 14 2 3 5" xfId="15529" xr:uid="{00000000-0005-0000-0000-0000E72F0000}"/>
    <cellStyle name="20% - Accent4 14 2 3 5 2" xfId="41523" xr:uid="{00000000-0005-0000-0000-0000E82F0000}"/>
    <cellStyle name="20% - Accent4 14 2 3 6" xfId="23280" xr:uid="{00000000-0005-0000-0000-0000E92F0000}"/>
    <cellStyle name="20% - Accent4 14 2 3 6 2" xfId="49269" xr:uid="{00000000-0005-0000-0000-0000EA2F0000}"/>
    <cellStyle name="20% - Accent4 14 2 3 7" xfId="28434" xr:uid="{00000000-0005-0000-0000-0000EB2F0000}"/>
    <cellStyle name="20% - Accent4 14 2 4" xfId="2996" xr:uid="{00000000-0005-0000-0000-0000EC2F0000}"/>
    <cellStyle name="20% - Accent4 14 2 4 2" xfId="5682" xr:uid="{00000000-0005-0000-0000-0000ED2F0000}"/>
    <cellStyle name="20% - Accent4 14 2 4 2 2" xfId="10979" xr:uid="{00000000-0005-0000-0000-0000EE2F0000}"/>
    <cellStyle name="20% - Accent4 14 2 4 2 2 2" xfId="36980" xr:uid="{00000000-0005-0000-0000-0000EF2F0000}"/>
    <cellStyle name="20% - Accent4 14 2 4 2 3" xfId="18774" xr:uid="{00000000-0005-0000-0000-0000F02F0000}"/>
    <cellStyle name="20% - Accent4 14 2 4 2 3 2" xfId="44768" xr:uid="{00000000-0005-0000-0000-0000F12F0000}"/>
    <cellStyle name="20% - Accent4 14 2 4 2 4" xfId="26525" xr:uid="{00000000-0005-0000-0000-0000F22F0000}"/>
    <cellStyle name="20% - Accent4 14 2 4 2 4 2" xfId="52514" xr:uid="{00000000-0005-0000-0000-0000F32F0000}"/>
    <cellStyle name="20% - Accent4 14 2 4 2 5" xfId="31679" xr:uid="{00000000-0005-0000-0000-0000F42F0000}"/>
    <cellStyle name="20% - Accent4 14 2 4 3" xfId="13583" xr:uid="{00000000-0005-0000-0000-0000F52F0000}"/>
    <cellStyle name="20% - Accent4 14 2 4 3 2" xfId="21378" xr:uid="{00000000-0005-0000-0000-0000F62F0000}"/>
    <cellStyle name="20% - Accent4 14 2 4 3 2 2" xfId="47372" xr:uid="{00000000-0005-0000-0000-0000F72F0000}"/>
    <cellStyle name="20% - Accent4 14 2 4 3 3" xfId="39584" xr:uid="{00000000-0005-0000-0000-0000F82F0000}"/>
    <cellStyle name="20% - Accent4 14 2 4 4" xfId="8295" xr:uid="{00000000-0005-0000-0000-0000F92F0000}"/>
    <cellStyle name="20% - Accent4 14 2 4 4 2" xfId="34291" xr:uid="{00000000-0005-0000-0000-0000FA2F0000}"/>
    <cellStyle name="20% - Accent4 14 2 4 5" xfId="16085" xr:uid="{00000000-0005-0000-0000-0000FB2F0000}"/>
    <cellStyle name="20% - Accent4 14 2 4 5 2" xfId="42079" xr:uid="{00000000-0005-0000-0000-0000FC2F0000}"/>
    <cellStyle name="20% - Accent4 14 2 4 6" xfId="23836" xr:uid="{00000000-0005-0000-0000-0000FD2F0000}"/>
    <cellStyle name="20% - Accent4 14 2 4 6 2" xfId="49825" xr:uid="{00000000-0005-0000-0000-0000FE2F0000}"/>
    <cellStyle name="20% - Accent4 14 2 4 7" xfId="28990" xr:uid="{00000000-0005-0000-0000-0000FF2F0000}"/>
    <cellStyle name="20% - Accent4 14 2 5" xfId="4014" xr:uid="{00000000-0005-0000-0000-000000300000}"/>
    <cellStyle name="20% - Accent4 14 2 5 2" xfId="9312" xr:uid="{00000000-0005-0000-0000-000001300000}"/>
    <cellStyle name="20% - Accent4 14 2 5 2 2" xfId="35312" xr:uid="{00000000-0005-0000-0000-000002300000}"/>
    <cellStyle name="20% - Accent4 14 2 5 3" xfId="17106" xr:uid="{00000000-0005-0000-0000-000003300000}"/>
    <cellStyle name="20% - Accent4 14 2 5 3 2" xfId="43100" xr:uid="{00000000-0005-0000-0000-000004300000}"/>
    <cellStyle name="20% - Accent4 14 2 5 4" xfId="24857" xr:uid="{00000000-0005-0000-0000-000005300000}"/>
    <cellStyle name="20% - Accent4 14 2 5 4 2" xfId="50846" xr:uid="{00000000-0005-0000-0000-000006300000}"/>
    <cellStyle name="20% - Accent4 14 2 5 5" xfId="30011" xr:uid="{00000000-0005-0000-0000-000007300000}"/>
    <cellStyle name="20% - Accent4 14 2 6" xfId="11484" xr:uid="{00000000-0005-0000-0000-000008300000}"/>
    <cellStyle name="20% - Accent4 14 2 6 2" xfId="19279" xr:uid="{00000000-0005-0000-0000-000009300000}"/>
    <cellStyle name="20% - Accent4 14 2 6 2 2" xfId="45273" xr:uid="{00000000-0005-0000-0000-00000A300000}"/>
    <cellStyle name="20% - Accent4 14 2 6 3" xfId="37485" xr:uid="{00000000-0005-0000-0000-00000B300000}"/>
    <cellStyle name="20% - Accent4 14 2 7" xfId="11990" xr:uid="{00000000-0005-0000-0000-00000C300000}"/>
    <cellStyle name="20% - Accent4 14 2 7 2" xfId="19785" xr:uid="{00000000-0005-0000-0000-00000D300000}"/>
    <cellStyle name="20% - Accent4 14 2 7 2 2" xfId="45779" xr:uid="{00000000-0005-0000-0000-00000E300000}"/>
    <cellStyle name="20% - Accent4 14 2 7 3" xfId="37991" xr:uid="{00000000-0005-0000-0000-00000F300000}"/>
    <cellStyle name="20% - Accent4 14 2 8" xfId="6636" xr:uid="{00000000-0005-0000-0000-000010300000}"/>
    <cellStyle name="20% - Accent4 14 2 8 2" xfId="32623" xr:uid="{00000000-0005-0000-0000-000011300000}"/>
    <cellStyle name="20% - Accent4 14 2 9" xfId="14417" xr:uid="{00000000-0005-0000-0000-000012300000}"/>
    <cellStyle name="20% - Accent4 14 2 9 2" xfId="40411" xr:uid="{00000000-0005-0000-0000-000013300000}"/>
    <cellStyle name="20% - Accent4 14 3" xfId="1607" xr:uid="{00000000-0005-0000-0000-000014300000}"/>
    <cellStyle name="20% - Accent4 14 3 2" xfId="4293" xr:uid="{00000000-0005-0000-0000-000015300000}"/>
    <cellStyle name="20% - Accent4 14 3 2 2" xfId="9590" xr:uid="{00000000-0005-0000-0000-000016300000}"/>
    <cellStyle name="20% - Accent4 14 3 2 2 2" xfId="35591" xr:uid="{00000000-0005-0000-0000-000017300000}"/>
    <cellStyle name="20% - Accent4 14 3 2 3" xfId="17385" xr:uid="{00000000-0005-0000-0000-000018300000}"/>
    <cellStyle name="20% - Accent4 14 3 2 3 2" xfId="43379" xr:uid="{00000000-0005-0000-0000-000019300000}"/>
    <cellStyle name="20% - Accent4 14 3 2 4" xfId="25136" xr:uid="{00000000-0005-0000-0000-00001A300000}"/>
    <cellStyle name="20% - Accent4 14 3 2 4 2" xfId="51125" xr:uid="{00000000-0005-0000-0000-00001B300000}"/>
    <cellStyle name="20% - Accent4 14 3 2 5" xfId="30290" xr:uid="{00000000-0005-0000-0000-00001C300000}"/>
    <cellStyle name="20% - Accent4 14 3 3" xfId="12250" xr:uid="{00000000-0005-0000-0000-00001D300000}"/>
    <cellStyle name="20% - Accent4 14 3 3 2" xfId="20045" xr:uid="{00000000-0005-0000-0000-00001E300000}"/>
    <cellStyle name="20% - Accent4 14 3 3 2 2" xfId="46039" xr:uid="{00000000-0005-0000-0000-00001F300000}"/>
    <cellStyle name="20% - Accent4 14 3 3 3" xfId="38251" xr:uid="{00000000-0005-0000-0000-000020300000}"/>
    <cellStyle name="20% - Accent4 14 3 4" xfId="6912" xr:uid="{00000000-0005-0000-0000-000021300000}"/>
    <cellStyle name="20% - Accent4 14 3 4 2" xfId="32902" xr:uid="{00000000-0005-0000-0000-000022300000}"/>
    <cellStyle name="20% - Accent4 14 3 5" xfId="14696" xr:uid="{00000000-0005-0000-0000-000023300000}"/>
    <cellStyle name="20% - Accent4 14 3 5 2" xfId="40690" xr:uid="{00000000-0005-0000-0000-000024300000}"/>
    <cellStyle name="20% - Accent4 14 3 6" xfId="22447" xr:uid="{00000000-0005-0000-0000-000025300000}"/>
    <cellStyle name="20% - Accent4 14 3 6 2" xfId="48436" xr:uid="{00000000-0005-0000-0000-000026300000}"/>
    <cellStyle name="20% - Accent4 14 3 7" xfId="27601" xr:uid="{00000000-0005-0000-0000-000027300000}"/>
    <cellStyle name="20% - Accent4 14 4" xfId="2163" xr:uid="{00000000-0005-0000-0000-000028300000}"/>
    <cellStyle name="20% - Accent4 14 4 2" xfId="4849" xr:uid="{00000000-0005-0000-0000-000029300000}"/>
    <cellStyle name="20% - Accent4 14 4 2 2" xfId="10146" xr:uid="{00000000-0005-0000-0000-00002A300000}"/>
    <cellStyle name="20% - Accent4 14 4 2 2 2" xfId="36147" xr:uid="{00000000-0005-0000-0000-00002B300000}"/>
    <cellStyle name="20% - Accent4 14 4 2 3" xfId="17941" xr:uid="{00000000-0005-0000-0000-00002C300000}"/>
    <cellStyle name="20% - Accent4 14 4 2 3 2" xfId="43935" xr:uid="{00000000-0005-0000-0000-00002D300000}"/>
    <cellStyle name="20% - Accent4 14 4 2 4" xfId="25692" xr:uid="{00000000-0005-0000-0000-00002E300000}"/>
    <cellStyle name="20% - Accent4 14 4 2 4 2" xfId="51681" xr:uid="{00000000-0005-0000-0000-00002F300000}"/>
    <cellStyle name="20% - Accent4 14 4 2 5" xfId="30846" xr:uid="{00000000-0005-0000-0000-000030300000}"/>
    <cellStyle name="20% - Accent4 14 4 3" xfId="12769" xr:uid="{00000000-0005-0000-0000-000031300000}"/>
    <cellStyle name="20% - Accent4 14 4 3 2" xfId="20564" xr:uid="{00000000-0005-0000-0000-000032300000}"/>
    <cellStyle name="20% - Accent4 14 4 3 2 2" xfId="46558" xr:uid="{00000000-0005-0000-0000-000033300000}"/>
    <cellStyle name="20% - Accent4 14 4 3 3" xfId="38770" xr:uid="{00000000-0005-0000-0000-000034300000}"/>
    <cellStyle name="20% - Accent4 14 4 4" xfId="7464" xr:uid="{00000000-0005-0000-0000-000035300000}"/>
    <cellStyle name="20% - Accent4 14 4 4 2" xfId="33458" xr:uid="{00000000-0005-0000-0000-000036300000}"/>
    <cellStyle name="20% - Accent4 14 4 5" xfId="15252" xr:uid="{00000000-0005-0000-0000-000037300000}"/>
    <cellStyle name="20% - Accent4 14 4 5 2" xfId="41246" xr:uid="{00000000-0005-0000-0000-000038300000}"/>
    <cellStyle name="20% - Accent4 14 4 6" xfId="23003" xr:uid="{00000000-0005-0000-0000-000039300000}"/>
    <cellStyle name="20% - Accent4 14 4 6 2" xfId="48992" xr:uid="{00000000-0005-0000-0000-00003A300000}"/>
    <cellStyle name="20% - Accent4 14 4 7" xfId="28157" xr:uid="{00000000-0005-0000-0000-00003B300000}"/>
    <cellStyle name="20% - Accent4 14 5" xfId="2719" xr:uid="{00000000-0005-0000-0000-00003C300000}"/>
    <cellStyle name="20% - Accent4 14 5 2" xfId="5405" xr:uid="{00000000-0005-0000-0000-00003D300000}"/>
    <cellStyle name="20% - Accent4 14 5 2 2" xfId="10702" xr:uid="{00000000-0005-0000-0000-00003E300000}"/>
    <cellStyle name="20% - Accent4 14 5 2 2 2" xfId="36703" xr:uid="{00000000-0005-0000-0000-00003F300000}"/>
    <cellStyle name="20% - Accent4 14 5 2 3" xfId="18497" xr:uid="{00000000-0005-0000-0000-000040300000}"/>
    <cellStyle name="20% - Accent4 14 5 2 3 2" xfId="44491" xr:uid="{00000000-0005-0000-0000-000041300000}"/>
    <cellStyle name="20% - Accent4 14 5 2 4" xfId="26248" xr:uid="{00000000-0005-0000-0000-000042300000}"/>
    <cellStyle name="20% - Accent4 14 5 2 4 2" xfId="52237" xr:uid="{00000000-0005-0000-0000-000043300000}"/>
    <cellStyle name="20% - Accent4 14 5 2 5" xfId="31402" xr:uid="{00000000-0005-0000-0000-000044300000}"/>
    <cellStyle name="20% - Accent4 14 5 3" xfId="13306" xr:uid="{00000000-0005-0000-0000-000045300000}"/>
    <cellStyle name="20% - Accent4 14 5 3 2" xfId="21101" xr:uid="{00000000-0005-0000-0000-000046300000}"/>
    <cellStyle name="20% - Accent4 14 5 3 2 2" xfId="47095" xr:uid="{00000000-0005-0000-0000-000047300000}"/>
    <cellStyle name="20% - Accent4 14 5 3 3" xfId="39307" xr:uid="{00000000-0005-0000-0000-000048300000}"/>
    <cellStyle name="20% - Accent4 14 5 4" xfId="8018" xr:uid="{00000000-0005-0000-0000-000049300000}"/>
    <cellStyle name="20% - Accent4 14 5 4 2" xfId="34014" xr:uid="{00000000-0005-0000-0000-00004A300000}"/>
    <cellStyle name="20% - Accent4 14 5 5" xfId="15808" xr:uid="{00000000-0005-0000-0000-00004B300000}"/>
    <cellStyle name="20% - Accent4 14 5 5 2" xfId="41802" xr:uid="{00000000-0005-0000-0000-00004C300000}"/>
    <cellStyle name="20% - Accent4 14 5 6" xfId="23559" xr:uid="{00000000-0005-0000-0000-00004D300000}"/>
    <cellStyle name="20% - Accent4 14 5 6 2" xfId="49548" xr:uid="{00000000-0005-0000-0000-00004E300000}"/>
    <cellStyle name="20% - Accent4 14 5 7" xfId="28713" xr:uid="{00000000-0005-0000-0000-00004F300000}"/>
    <cellStyle name="20% - Accent4 14 6" xfId="3737" xr:uid="{00000000-0005-0000-0000-000050300000}"/>
    <cellStyle name="20% - Accent4 14 6 2" xfId="9035" xr:uid="{00000000-0005-0000-0000-000051300000}"/>
    <cellStyle name="20% - Accent4 14 6 2 2" xfId="35035" xr:uid="{00000000-0005-0000-0000-000052300000}"/>
    <cellStyle name="20% - Accent4 14 6 3" xfId="16829" xr:uid="{00000000-0005-0000-0000-000053300000}"/>
    <cellStyle name="20% - Accent4 14 6 3 2" xfId="42823" xr:uid="{00000000-0005-0000-0000-000054300000}"/>
    <cellStyle name="20% - Accent4 14 6 4" xfId="24580" xr:uid="{00000000-0005-0000-0000-000055300000}"/>
    <cellStyle name="20% - Accent4 14 6 4 2" xfId="50569" xr:uid="{00000000-0005-0000-0000-000056300000}"/>
    <cellStyle name="20% - Accent4 14 6 5" xfId="29734" xr:uid="{00000000-0005-0000-0000-000057300000}"/>
    <cellStyle name="20% - Accent4 14 7" xfId="11229" xr:uid="{00000000-0005-0000-0000-000058300000}"/>
    <cellStyle name="20% - Accent4 14 7 2" xfId="19024" xr:uid="{00000000-0005-0000-0000-000059300000}"/>
    <cellStyle name="20% - Accent4 14 7 2 2" xfId="45018" xr:uid="{00000000-0005-0000-0000-00005A300000}"/>
    <cellStyle name="20% - Accent4 14 7 3" xfId="37230" xr:uid="{00000000-0005-0000-0000-00005B300000}"/>
    <cellStyle name="20% - Accent4 14 8" xfId="11729" xr:uid="{00000000-0005-0000-0000-00005C300000}"/>
    <cellStyle name="20% - Accent4 14 8 2" xfId="19524" xr:uid="{00000000-0005-0000-0000-00005D300000}"/>
    <cellStyle name="20% - Accent4 14 8 2 2" xfId="45518" xr:uid="{00000000-0005-0000-0000-00005E300000}"/>
    <cellStyle name="20% - Accent4 14 8 3" xfId="37730" xr:uid="{00000000-0005-0000-0000-00005F300000}"/>
    <cellStyle name="20% - Accent4 14 9" xfId="6359" xr:uid="{00000000-0005-0000-0000-000060300000}"/>
    <cellStyle name="20% - Accent4 14 9 2" xfId="32346" xr:uid="{00000000-0005-0000-0000-000061300000}"/>
    <cellStyle name="20% - Accent4 15" xfId="1065" xr:uid="{00000000-0005-0000-0000-000062300000}"/>
    <cellStyle name="20% - Accent4 15 10" xfId="14157" xr:uid="{00000000-0005-0000-0000-000063300000}"/>
    <cellStyle name="20% - Accent4 15 10 2" xfId="40151" xr:uid="{00000000-0005-0000-0000-000064300000}"/>
    <cellStyle name="20% - Accent4 15 11" xfId="21908" xr:uid="{00000000-0005-0000-0000-000065300000}"/>
    <cellStyle name="20% - Accent4 15 11 2" xfId="47897" xr:uid="{00000000-0005-0000-0000-000066300000}"/>
    <cellStyle name="20% - Accent4 15 12" xfId="27062" xr:uid="{00000000-0005-0000-0000-000067300000}"/>
    <cellStyle name="20% - Accent4 15 2" xfId="1343" xr:uid="{00000000-0005-0000-0000-000068300000}"/>
    <cellStyle name="20% - Accent4 15 2 10" xfId="22185" xr:uid="{00000000-0005-0000-0000-000069300000}"/>
    <cellStyle name="20% - Accent4 15 2 10 2" xfId="48174" xr:uid="{00000000-0005-0000-0000-00006A300000}"/>
    <cellStyle name="20% - Accent4 15 2 11" xfId="27339" xr:uid="{00000000-0005-0000-0000-00006B300000}"/>
    <cellStyle name="20% - Accent4 15 2 2" xfId="1901" xr:uid="{00000000-0005-0000-0000-00006C300000}"/>
    <cellStyle name="20% - Accent4 15 2 2 2" xfId="4587" xr:uid="{00000000-0005-0000-0000-00006D300000}"/>
    <cellStyle name="20% - Accent4 15 2 2 2 2" xfId="9884" xr:uid="{00000000-0005-0000-0000-00006E300000}"/>
    <cellStyle name="20% - Accent4 15 2 2 2 2 2" xfId="35885" xr:uid="{00000000-0005-0000-0000-00006F300000}"/>
    <cellStyle name="20% - Accent4 15 2 2 2 3" xfId="17679" xr:uid="{00000000-0005-0000-0000-000070300000}"/>
    <cellStyle name="20% - Accent4 15 2 2 2 3 2" xfId="43673" xr:uid="{00000000-0005-0000-0000-000071300000}"/>
    <cellStyle name="20% - Accent4 15 2 2 2 4" xfId="25430" xr:uid="{00000000-0005-0000-0000-000072300000}"/>
    <cellStyle name="20% - Accent4 15 2 2 2 4 2" xfId="51419" xr:uid="{00000000-0005-0000-0000-000073300000}"/>
    <cellStyle name="20% - Accent4 15 2 2 2 5" xfId="30584" xr:uid="{00000000-0005-0000-0000-000074300000}"/>
    <cellStyle name="20% - Accent4 15 2 2 3" xfId="12526" xr:uid="{00000000-0005-0000-0000-000075300000}"/>
    <cellStyle name="20% - Accent4 15 2 2 3 2" xfId="20321" xr:uid="{00000000-0005-0000-0000-000076300000}"/>
    <cellStyle name="20% - Accent4 15 2 2 3 2 2" xfId="46315" xr:uid="{00000000-0005-0000-0000-000077300000}"/>
    <cellStyle name="20% - Accent4 15 2 2 3 3" xfId="38527" xr:uid="{00000000-0005-0000-0000-000078300000}"/>
    <cellStyle name="20% - Accent4 15 2 2 4" xfId="7204" xr:uid="{00000000-0005-0000-0000-000079300000}"/>
    <cellStyle name="20% - Accent4 15 2 2 4 2" xfId="33196" xr:uid="{00000000-0005-0000-0000-00007A300000}"/>
    <cellStyle name="20% - Accent4 15 2 2 5" xfId="14990" xr:uid="{00000000-0005-0000-0000-00007B300000}"/>
    <cellStyle name="20% - Accent4 15 2 2 5 2" xfId="40984" xr:uid="{00000000-0005-0000-0000-00007C300000}"/>
    <cellStyle name="20% - Accent4 15 2 2 6" xfId="22741" xr:uid="{00000000-0005-0000-0000-00007D300000}"/>
    <cellStyle name="20% - Accent4 15 2 2 6 2" xfId="48730" xr:uid="{00000000-0005-0000-0000-00007E300000}"/>
    <cellStyle name="20% - Accent4 15 2 2 7" xfId="27895" xr:uid="{00000000-0005-0000-0000-00007F300000}"/>
    <cellStyle name="20% - Accent4 15 2 3" xfId="2457" xr:uid="{00000000-0005-0000-0000-000080300000}"/>
    <cellStyle name="20% - Accent4 15 2 3 2" xfId="5143" xr:uid="{00000000-0005-0000-0000-000081300000}"/>
    <cellStyle name="20% - Accent4 15 2 3 2 2" xfId="10440" xr:uid="{00000000-0005-0000-0000-000082300000}"/>
    <cellStyle name="20% - Accent4 15 2 3 2 2 2" xfId="36441" xr:uid="{00000000-0005-0000-0000-000083300000}"/>
    <cellStyle name="20% - Accent4 15 2 3 2 3" xfId="18235" xr:uid="{00000000-0005-0000-0000-000084300000}"/>
    <cellStyle name="20% - Accent4 15 2 3 2 3 2" xfId="44229" xr:uid="{00000000-0005-0000-0000-000085300000}"/>
    <cellStyle name="20% - Accent4 15 2 3 2 4" xfId="25986" xr:uid="{00000000-0005-0000-0000-000086300000}"/>
    <cellStyle name="20% - Accent4 15 2 3 2 4 2" xfId="51975" xr:uid="{00000000-0005-0000-0000-000087300000}"/>
    <cellStyle name="20% - Accent4 15 2 3 2 5" xfId="31140" xr:uid="{00000000-0005-0000-0000-000088300000}"/>
    <cellStyle name="20% - Accent4 15 2 3 3" xfId="13061" xr:uid="{00000000-0005-0000-0000-000089300000}"/>
    <cellStyle name="20% - Accent4 15 2 3 3 2" xfId="20856" xr:uid="{00000000-0005-0000-0000-00008A300000}"/>
    <cellStyle name="20% - Accent4 15 2 3 3 2 2" xfId="46850" xr:uid="{00000000-0005-0000-0000-00008B300000}"/>
    <cellStyle name="20% - Accent4 15 2 3 3 3" xfId="39062" xr:uid="{00000000-0005-0000-0000-00008C300000}"/>
    <cellStyle name="20% - Accent4 15 2 3 4" xfId="7756" xr:uid="{00000000-0005-0000-0000-00008D300000}"/>
    <cellStyle name="20% - Accent4 15 2 3 4 2" xfId="33752" xr:uid="{00000000-0005-0000-0000-00008E300000}"/>
    <cellStyle name="20% - Accent4 15 2 3 5" xfId="15546" xr:uid="{00000000-0005-0000-0000-00008F300000}"/>
    <cellStyle name="20% - Accent4 15 2 3 5 2" xfId="41540" xr:uid="{00000000-0005-0000-0000-000090300000}"/>
    <cellStyle name="20% - Accent4 15 2 3 6" xfId="23297" xr:uid="{00000000-0005-0000-0000-000091300000}"/>
    <cellStyle name="20% - Accent4 15 2 3 6 2" xfId="49286" xr:uid="{00000000-0005-0000-0000-000092300000}"/>
    <cellStyle name="20% - Accent4 15 2 3 7" xfId="28451" xr:uid="{00000000-0005-0000-0000-000093300000}"/>
    <cellStyle name="20% - Accent4 15 2 4" xfId="3013" xr:uid="{00000000-0005-0000-0000-000094300000}"/>
    <cellStyle name="20% - Accent4 15 2 4 2" xfId="5699" xr:uid="{00000000-0005-0000-0000-000095300000}"/>
    <cellStyle name="20% - Accent4 15 2 4 2 2" xfId="10996" xr:uid="{00000000-0005-0000-0000-000096300000}"/>
    <cellStyle name="20% - Accent4 15 2 4 2 2 2" xfId="36997" xr:uid="{00000000-0005-0000-0000-000097300000}"/>
    <cellStyle name="20% - Accent4 15 2 4 2 3" xfId="18791" xr:uid="{00000000-0005-0000-0000-000098300000}"/>
    <cellStyle name="20% - Accent4 15 2 4 2 3 2" xfId="44785" xr:uid="{00000000-0005-0000-0000-000099300000}"/>
    <cellStyle name="20% - Accent4 15 2 4 2 4" xfId="26542" xr:uid="{00000000-0005-0000-0000-00009A300000}"/>
    <cellStyle name="20% - Accent4 15 2 4 2 4 2" xfId="52531" xr:uid="{00000000-0005-0000-0000-00009B300000}"/>
    <cellStyle name="20% - Accent4 15 2 4 2 5" xfId="31696" xr:uid="{00000000-0005-0000-0000-00009C300000}"/>
    <cellStyle name="20% - Accent4 15 2 4 3" xfId="13600" xr:uid="{00000000-0005-0000-0000-00009D300000}"/>
    <cellStyle name="20% - Accent4 15 2 4 3 2" xfId="21395" xr:uid="{00000000-0005-0000-0000-00009E300000}"/>
    <cellStyle name="20% - Accent4 15 2 4 3 2 2" xfId="47389" xr:uid="{00000000-0005-0000-0000-00009F300000}"/>
    <cellStyle name="20% - Accent4 15 2 4 3 3" xfId="39601" xr:uid="{00000000-0005-0000-0000-0000A0300000}"/>
    <cellStyle name="20% - Accent4 15 2 4 4" xfId="8312" xr:uid="{00000000-0005-0000-0000-0000A1300000}"/>
    <cellStyle name="20% - Accent4 15 2 4 4 2" xfId="34308" xr:uid="{00000000-0005-0000-0000-0000A2300000}"/>
    <cellStyle name="20% - Accent4 15 2 4 5" xfId="16102" xr:uid="{00000000-0005-0000-0000-0000A3300000}"/>
    <cellStyle name="20% - Accent4 15 2 4 5 2" xfId="42096" xr:uid="{00000000-0005-0000-0000-0000A4300000}"/>
    <cellStyle name="20% - Accent4 15 2 4 6" xfId="23853" xr:uid="{00000000-0005-0000-0000-0000A5300000}"/>
    <cellStyle name="20% - Accent4 15 2 4 6 2" xfId="49842" xr:uid="{00000000-0005-0000-0000-0000A6300000}"/>
    <cellStyle name="20% - Accent4 15 2 4 7" xfId="29007" xr:uid="{00000000-0005-0000-0000-0000A7300000}"/>
    <cellStyle name="20% - Accent4 15 2 5" xfId="4031" xr:uid="{00000000-0005-0000-0000-0000A8300000}"/>
    <cellStyle name="20% - Accent4 15 2 5 2" xfId="9329" xr:uid="{00000000-0005-0000-0000-0000A9300000}"/>
    <cellStyle name="20% - Accent4 15 2 5 2 2" xfId="35329" xr:uid="{00000000-0005-0000-0000-0000AA300000}"/>
    <cellStyle name="20% - Accent4 15 2 5 3" xfId="17123" xr:uid="{00000000-0005-0000-0000-0000AB300000}"/>
    <cellStyle name="20% - Accent4 15 2 5 3 2" xfId="43117" xr:uid="{00000000-0005-0000-0000-0000AC300000}"/>
    <cellStyle name="20% - Accent4 15 2 5 4" xfId="24874" xr:uid="{00000000-0005-0000-0000-0000AD300000}"/>
    <cellStyle name="20% - Accent4 15 2 5 4 2" xfId="50863" xr:uid="{00000000-0005-0000-0000-0000AE300000}"/>
    <cellStyle name="20% - Accent4 15 2 5 5" xfId="30028" xr:uid="{00000000-0005-0000-0000-0000AF300000}"/>
    <cellStyle name="20% - Accent4 15 2 6" xfId="11501" xr:uid="{00000000-0005-0000-0000-0000B0300000}"/>
    <cellStyle name="20% - Accent4 15 2 6 2" xfId="19296" xr:uid="{00000000-0005-0000-0000-0000B1300000}"/>
    <cellStyle name="20% - Accent4 15 2 6 2 2" xfId="45290" xr:uid="{00000000-0005-0000-0000-0000B2300000}"/>
    <cellStyle name="20% - Accent4 15 2 6 3" xfId="37502" xr:uid="{00000000-0005-0000-0000-0000B3300000}"/>
    <cellStyle name="20% - Accent4 15 2 7" xfId="12007" xr:uid="{00000000-0005-0000-0000-0000B4300000}"/>
    <cellStyle name="20% - Accent4 15 2 7 2" xfId="19802" xr:uid="{00000000-0005-0000-0000-0000B5300000}"/>
    <cellStyle name="20% - Accent4 15 2 7 2 2" xfId="45796" xr:uid="{00000000-0005-0000-0000-0000B6300000}"/>
    <cellStyle name="20% - Accent4 15 2 7 3" xfId="38008" xr:uid="{00000000-0005-0000-0000-0000B7300000}"/>
    <cellStyle name="20% - Accent4 15 2 8" xfId="6653" xr:uid="{00000000-0005-0000-0000-0000B8300000}"/>
    <cellStyle name="20% - Accent4 15 2 8 2" xfId="32640" xr:uid="{00000000-0005-0000-0000-0000B9300000}"/>
    <cellStyle name="20% - Accent4 15 2 9" xfId="14434" xr:uid="{00000000-0005-0000-0000-0000BA300000}"/>
    <cellStyle name="20% - Accent4 15 2 9 2" xfId="40428" xr:uid="{00000000-0005-0000-0000-0000BB300000}"/>
    <cellStyle name="20% - Accent4 15 3" xfId="1624" xr:uid="{00000000-0005-0000-0000-0000BC300000}"/>
    <cellStyle name="20% - Accent4 15 3 2" xfId="4310" xr:uid="{00000000-0005-0000-0000-0000BD300000}"/>
    <cellStyle name="20% - Accent4 15 3 2 2" xfId="9607" xr:uid="{00000000-0005-0000-0000-0000BE300000}"/>
    <cellStyle name="20% - Accent4 15 3 2 2 2" xfId="35608" xr:uid="{00000000-0005-0000-0000-0000BF300000}"/>
    <cellStyle name="20% - Accent4 15 3 2 3" xfId="17402" xr:uid="{00000000-0005-0000-0000-0000C0300000}"/>
    <cellStyle name="20% - Accent4 15 3 2 3 2" xfId="43396" xr:uid="{00000000-0005-0000-0000-0000C1300000}"/>
    <cellStyle name="20% - Accent4 15 3 2 4" xfId="25153" xr:uid="{00000000-0005-0000-0000-0000C2300000}"/>
    <cellStyle name="20% - Accent4 15 3 2 4 2" xfId="51142" xr:uid="{00000000-0005-0000-0000-0000C3300000}"/>
    <cellStyle name="20% - Accent4 15 3 2 5" xfId="30307" xr:uid="{00000000-0005-0000-0000-0000C4300000}"/>
    <cellStyle name="20% - Accent4 15 3 3" xfId="12267" xr:uid="{00000000-0005-0000-0000-0000C5300000}"/>
    <cellStyle name="20% - Accent4 15 3 3 2" xfId="20062" xr:uid="{00000000-0005-0000-0000-0000C6300000}"/>
    <cellStyle name="20% - Accent4 15 3 3 2 2" xfId="46056" xr:uid="{00000000-0005-0000-0000-0000C7300000}"/>
    <cellStyle name="20% - Accent4 15 3 3 3" xfId="38268" xr:uid="{00000000-0005-0000-0000-0000C8300000}"/>
    <cellStyle name="20% - Accent4 15 3 4" xfId="6929" xr:uid="{00000000-0005-0000-0000-0000C9300000}"/>
    <cellStyle name="20% - Accent4 15 3 4 2" xfId="32919" xr:uid="{00000000-0005-0000-0000-0000CA300000}"/>
    <cellStyle name="20% - Accent4 15 3 5" xfId="14713" xr:uid="{00000000-0005-0000-0000-0000CB300000}"/>
    <cellStyle name="20% - Accent4 15 3 5 2" xfId="40707" xr:uid="{00000000-0005-0000-0000-0000CC300000}"/>
    <cellStyle name="20% - Accent4 15 3 6" xfId="22464" xr:uid="{00000000-0005-0000-0000-0000CD300000}"/>
    <cellStyle name="20% - Accent4 15 3 6 2" xfId="48453" xr:uid="{00000000-0005-0000-0000-0000CE300000}"/>
    <cellStyle name="20% - Accent4 15 3 7" xfId="27618" xr:uid="{00000000-0005-0000-0000-0000CF300000}"/>
    <cellStyle name="20% - Accent4 15 4" xfId="2180" xr:uid="{00000000-0005-0000-0000-0000D0300000}"/>
    <cellStyle name="20% - Accent4 15 4 2" xfId="4866" xr:uid="{00000000-0005-0000-0000-0000D1300000}"/>
    <cellStyle name="20% - Accent4 15 4 2 2" xfId="10163" xr:uid="{00000000-0005-0000-0000-0000D2300000}"/>
    <cellStyle name="20% - Accent4 15 4 2 2 2" xfId="36164" xr:uid="{00000000-0005-0000-0000-0000D3300000}"/>
    <cellStyle name="20% - Accent4 15 4 2 3" xfId="17958" xr:uid="{00000000-0005-0000-0000-0000D4300000}"/>
    <cellStyle name="20% - Accent4 15 4 2 3 2" xfId="43952" xr:uid="{00000000-0005-0000-0000-0000D5300000}"/>
    <cellStyle name="20% - Accent4 15 4 2 4" xfId="25709" xr:uid="{00000000-0005-0000-0000-0000D6300000}"/>
    <cellStyle name="20% - Accent4 15 4 2 4 2" xfId="51698" xr:uid="{00000000-0005-0000-0000-0000D7300000}"/>
    <cellStyle name="20% - Accent4 15 4 2 5" xfId="30863" xr:uid="{00000000-0005-0000-0000-0000D8300000}"/>
    <cellStyle name="20% - Accent4 15 4 3" xfId="12786" xr:uid="{00000000-0005-0000-0000-0000D9300000}"/>
    <cellStyle name="20% - Accent4 15 4 3 2" xfId="20581" xr:uid="{00000000-0005-0000-0000-0000DA300000}"/>
    <cellStyle name="20% - Accent4 15 4 3 2 2" xfId="46575" xr:uid="{00000000-0005-0000-0000-0000DB300000}"/>
    <cellStyle name="20% - Accent4 15 4 3 3" xfId="38787" xr:uid="{00000000-0005-0000-0000-0000DC300000}"/>
    <cellStyle name="20% - Accent4 15 4 4" xfId="7481" xr:uid="{00000000-0005-0000-0000-0000DD300000}"/>
    <cellStyle name="20% - Accent4 15 4 4 2" xfId="33475" xr:uid="{00000000-0005-0000-0000-0000DE300000}"/>
    <cellStyle name="20% - Accent4 15 4 5" xfId="15269" xr:uid="{00000000-0005-0000-0000-0000DF300000}"/>
    <cellStyle name="20% - Accent4 15 4 5 2" xfId="41263" xr:uid="{00000000-0005-0000-0000-0000E0300000}"/>
    <cellStyle name="20% - Accent4 15 4 6" xfId="23020" xr:uid="{00000000-0005-0000-0000-0000E1300000}"/>
    <cellStyle name="20% - Accent4 15 4 6 2" xfId="49009" xr:uid="{00000000-0005-0000-0000-0000E2300000}"/>
    <cellStyle name="20% - Accent4 15 4 7" xfId="28174" xr:uid="{00000000-0005-0000-0000-0000E3300000}"/>
    <cellStyle name="20% - Accent4 15 5" xfId="2736" xr:uid="{00000000-0005-0000-0000-0000E4300000}"/>
    <cellStyle name="20% - Accent4 15 5 2" xfId="5422" xr:uid="{00000000-0005-0000-0000-0000E5300000}"/>
    <cellStyle name="20% - Accent4 15 5 2 2" xfId="10719" xr:uid="{00000000-0005-0000-0000-0000E6300000}"/>
    <cellStyle name="20% - Accent4 15 5 2 2 2" xfId="36720" xr:uid="{00000000-0005-0000-0000-0000E7300000}"/>
    <cellStyle name="20% - Accent4 15 5 2 3" xfId="18514" xr:uid="{00000000-0005-0000-0000-0000E8300000}"/>
    <cellStyle name="20% - Accent4 15 5 2 3 2" xfId="44508" xr:uid="{00000000-0005-0000-0000-0000E9300000}"/>
    <cellStyle name="20% - Accent4 15 5 2 4" xfId="26265" xr:uid="{00000000-0005-0000-0000-0000EA300000}"/>
    <cellStyle name="20% - Accent4 15 5 2 4 2" xfId="52254" xr:uid="{00000000-0005-0000-0000-0000EB300000}"/>
    <cellStyle name="20% - Accent4 15 5 2 5" xfId="31419" xr:uid="{00000000-0005-0000-0000-0000EC300000}"/>
    <cellStyle name="20% - Accent4 15 5 3" xfId="13323" xr:uid="{00000000-0005-0000-0000-0000ED300000}"/>
    <cellStyle name="20% - Accent4 15 5 3 2" xfId="21118" xr:uid="{00000000-0005-0000-0000-0000EE300000}"/>
    <cellStyle name="20% - Accent4 15 5 3 2 2" xfId="47112" xr:uid="{00000000-0005-0000-0000-0000EF300000}"/>
    <cellStyle name="20% - Accent4 15 5 3 3" xfId="39324" xr:uid="{00000000-0005-0000-0000-0000F0300000}"/>
    <cellStyle name="20% - Accent4 15 5 4" xfId="8035" xr:uid="{00000000-0005-0000-0000-0000F1300000}"/>
    <cellStyle name="20% - Accent4 15 5 4 2" xfId="34031" xr:uid="{00000000-0005-0000-0000-0000F2300000}"/>
    <cellStyle name="20% - Accent4 15 5 5" xfId="15825" xr:uid="{00000000-0005-0000-0000-0000F3300000}"/>
    <cellStyle name="20% - Accent4 15 5 5 2" xfId="41819" xr:uid="{00000000-0005-0000-0000-0000F4300000}"/>
    <cellStyle name="20% - Accent4 15 5 6" xfId="23576" xr:uid="{00000000-0005-0000-0000-0000F5300000}"/>
    <cellStyle name="20% - Accent4 15 5 6 2" xfId="49565" xr:uid="{00000000-0005-0000-0000-0000F6300000}"/>
    <cellStyle name="20% - Accent4 15 5 7" xfId="28730" xr:uid="{00000000-0005-0000-0000-0000F7300000}"/>
    <cellStyle name="20% - Accent4 15 6" xfId="3754" xr:uid="{00000000-0005-0000-0000-0000F8300000}"/>
    <cellStyle name="20% - Accent4 15 6 2" xfId="9052" xr:uid="{00000000-0005-0000-0000-0000F9300000}"/>
    <cellStyle name="20% - Accent4 15 6 2 2" xfId="35052" xr:uid="{00000000-0005-0000-0000-0000FA300000}"/>
    <cellStyle name="20% - Accent4 15 6 3" xfId="16846" xr:uid="{00000000-0005-0000-0000-0000FB300000}"/>
    <cellStyle name="20% - Accent4 15 6 3 2" xfId="42840" xr:uid="{00000000-0005-0000-0000-0000FC300000}"/>
    <cellStyle name="20% - Accent4 15 6 4" xfId="24597" xr:uid="{00000000-0005-0000-0000-0000FD300000}"/>
    <cellStyle name="20% - Accent4 15 6 4 2" xfId="50586" xr:uid="{00000000-0005-0000-0000-0000FE300000}"/>
    <cellStyle name="20% - Accent4 15 6 5" xfId="29751" xr:uid="{00000000-0005-0000-0000-0000FF300000}"/>
    <cellStyle name="20% - Accent4 15 7" xfId="11246" xr:uid="{00000000-0005-0000-0000-000000310000}"/>
    <cellStyle name="20% - Accent4 15 7 2" xfId="19041" xr:uid="{00000000-0005-0000-0000-000001310000}"/>
    <cellStyle name="20% - Accent4 15 7 2 2" xfId="45035" xr:uid="{00000000-0005-0000-0000-000002310000}"/>
    <cellStyle name="20% - Accent4 15 7 3" xfId="37247" xr:uid="{00000000-0005-0000-0000-000003310000}"/>
    <cellStyle name="20% - Accent4 15 8" xfId="11746" xr:uid="{00000000-0005-0000-0000-000004310000}"/>
    <cellStyle name="20% - Accent4 15 8 2" xfId="19541" xr:uid="{00000000-0005-0000-0000-000005310000}"/>
    <cellStyle name="20% - Accent4 15 8 2 2" xfId="45535" xr:uid="{00000000-0005-0000-0000-000006310000}"/>
    <cellStyle name="20% - Accent4 15 8 3" xfId="37747" xr:uid="{00000000-0005-0000-0000-000007310000}"/>
    <cellStyle name="20% - Accent4 15 9" xfId="6376" xr:uid="{00000000-0005-0000-0000-000008310000}"/>
    <cellStyle name="20% - Accent4 15 9 2" xfId="32363" xr:uid="{00000000-0005-0000-0000-000009310000}"/>
    <cellStyle name="20% - Accent4 16" xfId="1074" xr:uid="{00000000-0005-0000-0000-00000A310000}"/>
    <cellStyle name="20% - Accent4 16 10" xfId="14166" xr:uid="{00000000-0005-0000-0000-00000B310000}"/>
    <cellStyle name="20% - Accent4 16 10 2" xfId="40160" xr:uid="{00000000-0005-0000-0000-00000C310000}"/>
    <cellStyle name="20% - Accent4 16 11" xfId="21917" xr:uid="{00000000-0005-0000-0000-00000D310000}"/>
    <cellStyle name="20% - Accent4 16 11 2" xfId="47906" xr:uid="{00000000-0005-0000-0000-00000E310000}"/>
    <cellStyle name="20% - Accent4 16 12" xfId="27071" xr:uid="{00000000-0005-0000-0000-00000F310000}"/>
    <cellStyle name="20% - Accent4 16 2" xfId="1352" xr:uid="{00000000-0005-0000-0000-000010310000}"/>
    <cellStyle name="20% - Accent4 16 2 10" xfId="22194" xr:uid="{00000000-0005-0000-0000-000011310000}"/>
    <cellStyle name="20% - Accent4 16 2 10 2" xfId="48183" xr:uid="{00000000-0005-0000-0000-000012310000}"/>
    <cellStyle name="20% - Accent4 16 2 11" xfId="27348" xr:uid="{00000000-0005-0000-0000-000013310000}"/>
    <cellStyle name="20% - Accent4 16 2 2" xfId="1910" xr:uid="{00000000-0005-0000-0000-000014310000}"/>
    <cellStyle name="20% - Accent4 16 2 2 2" xfId="4596" xr:uid="{00000000-0005-0000-0000-000015310000}"/>
    <cellStyle name="20% - Accent4 16 2 2 2 2" xfId="9893" xr:uid="{00000000-0005-0000-0000-000016310000}"/>
    <cellStyle name="20% - Accent4 16 2 2 2 2 2" xfId="35894" xr:uid="{00000000-0005-0000-0000-000017310000}"/>
    <cellStyle name="20% - Accent4 16 2 2 2 3" xfId="17688" xr:uid="{00000000-0005-0000-0000-000018310000}"/>
    <cellStyle name="20% - Accent4 16 2 2 2 3 2" xfId="43682" xr:uid="{00000000-0005-0000-0000-000019310000}"/>
    <cellStyle name="20% - Accent4 16 2 2 2 4" xfId="25439" xr:uid="{00000000-0005-0000-0000-00001A310000}"/>
    <cellStyle name="20% - Accent4 16 2 2 2 4 2" xfId="51428" xr:uid="{00000000-0005-0000-0000-00001B310000}"/>
    <cellStyle name="20% - Accent4 16 2 2 2 5" xfId="30593" xr:uid="{00000000-0005-0000-0000-00001C310000}"/>
    <cellStyle name="20% - Accent4 16 2 2 3" xfId="12535" xr:uid="{00000000-0005-0000-0000-00001D310000}"/>
    <cellStyle name="20% - Accent4 16 2 2 3 2" xfId="20330" xr:uid="{00000000-0005-0000-0000-00001E310000}"/>
    <cellStyle name="20% - Accent4 16 2 2 3 2 2" xfId="46324" xr:uid="{00000000-0005-0000-0000-00001F310000}"/>
    <cellStyle name="20% - Accent4 16 2 2 3 3" xfId="38536" xr:uid="{00000000-0005-0000-0000-000020310000}"/>
    <cellStyle name="20% - Accent4 16 2 2 4" xfId="7213" xr:uid="{00000000-0005-0000-0000-000021310000}"/>
    <cellStyle name="20% - Accent4 16 2 2 4 2" xfId="33205" xr:uid="{00000000-0005-0000-0000-000022310000}"/>
    <cellStyle name="20% - Accent4 16 2 2 5" xfId="14999" xr:uid="{00000000-0005-0000-0000-000023310000}"/>
    <cellStyle name="20% - Accent4 16 2 2 5 2" xfId="40993" xr:uid="{00000000-0005-0000-0000-000024310000}"/>
    <cellStyle name="20% - Accent4 16 2 2 6" xfId="22750" xr:uid="{00000000-0005-0000-0000-000025310000}"/>
    <cellStyle name="20% - Accent4 16 2 2 6 2" xfId="48739" xr:uid="{00000000-0005-0000-0000-000026310000}"/>
    <cellStyle name="20% - Accent4 16 2 2 7" xfId="27904" xr:uid="{00000000-0005-0000-0000-000027310000}"/>
    <cellStyle name="20% - Accent4 16 2 3" xfId="2466" xr:uid="{00000000-0005-0000-0000-000028310000}"/>
    <cellStyle name="20% - Accent4 16 2 3 2" xfId="5152" xr:uid="{00000000-0005-0000-0000-000029310000}"/>
    <cellStyle name="20% - Accent4 16 2 3 2 2" xfId="10449" xr:uid="{00000000-0005-0000-0000-00002A310000}"/>
    <cellStyle name="20% - Accent4 16 2 3 2 2 2" xfId="36450" xr:uid="{00000000-0005-0000-0000-00002B310000}"/>
    <cellStyle name="20% - Accent4 16 2 3 2 3" xfId="18244" xr:uid="{00000000-0005-0000-0000-00002C310000}"/>
    <cellStyle name="20% - Accent4 16 2 3 2 3 2" xfId="44238" xr:uid="{00000000-0005-0000-0000-00002D310000}"/>
    <cellStyle name="20% - Accent4 16 2 3 2 4" xfId="25995" xr:uid="{00000000-0005-0000-0000-00002E310000}"/>
    <cellStyle name="20% - Accent4 16 2 3 2 4 2" xfId="51984" xr:uid="{00000000-0005-0000-0000-00002F310000}"/>
    <cellStyle name="20% - Accent4 16 2 3 2 5" xfId="31149" xr:uid="{00000000-0005-0000-0000-000030310000}"/>
    <cellStyle name="20% - Accent4 16 2 3 3" xfId="13070" xr:uid="{00000000-0005-0000-0000-000031310000}"/>
    <cellStyle name="20% - Accent4 16 2 3 3 2" xfId="20865" xr:uid="{00000000-0005-0000-0000-000032310000}"/>
    <cellStyle name="20% - Accent4 16 2 3 3 2 2" xfId="46859" xr:uid="{00000000-0005-0000-0000-000033310000}"/>
    <cellStyle name="20% - Accent4 16 2 3 3 3" xfId="39071" xr:uid="{00000000-0005-0000-0000-000034310000}"/>
    <cellStyle name="20% - Accent4 16 2 3 4" xfId="7765" xr:uid="{00000000-0005-0000-0000-000035310000}"/>
    <cellStyle name="20% - Accent4 16 2 3 4 2" xfId="33761" xr:uid="{00000000-0005-0000-0000-000036310000}"/>
    <cellStyle name="20% - Accent4 16 2 3 5" xfId="15555" xr:uid="{00000000-0005-0000-0000-000037310000}"/>
    <cellStyle name="20% - Accent4 16 2 3 5 2" xfId="41549" xr:uid="{00000000-0005-0000-0000-000038310000}"/>
    <cellStyle name="20% - Accent4 16 2 3 6" xfId="23306" xr:uid="{00000000-0005-0000-0000-000039310000}"/>
    <cellStyle name="20% - Accent4 16 2 3 6 2" xfId="49295" xr:uid="{00000000-0005-0000-0000-00003A310000}"/>
    <cellStyle name="20% - Accent4 16 2 3 7" xfId="28460" xr:uid="{00000000-0005-0000-0000-00003B310000}"/>
    <cellStyle name="20% - Accent4 16 2 4" xfId="3022" xr:uid="{00000000-0005-0000-0000-00003C310000}"/>
    <cellStyle name="20% - Accent4 16 2 4 2" xfId="5708" xr:uid="{00000000-0005-0000-0000-00003D310000}"/>
    <cellStyle name="20% - Accent4 16 2 4 2 2" xfId="11005" xr:uid="{00000000-0005-0000-0000-00003E310000}"/>
    <cellStyle name="20% - Accent4 16 2 4 2 2 2" xfId="37006" xr:uid="{00000000-0005-0000-0000-00003F310000}"/>
    <cellStyle name="20% - Accent4 16 2 4 2 3" xfId="18800" xr:uid="{00000000-0005-0000-0000-000040310000}"/>
    <cellStyle name="20% - Accent4 16 2 4 2 3 2" xfId="44794" xr:uid="{00000000-0005-0000-0000-000041310000}"/>
    <cellStyle name="20% - Accent4 16 2 4 2 4" xfId="26551" xr:uid="{00000000-0005-0000-0000-000042310000}"/>
    <cellStyle name="20% - Accent4 16 2 4 2 4 2" xfId="52540" xr:uid="{00000000-0005-0000-0000-000043310000}"/>
    <cellStyle name="20% - Accent4 16 2 4 2 5" xfId="31705" xr:uid="{00000000-0005-0000-0000-000044310000}"/>
    <cellStyle name="20% - Accent4 16 2 4 3" xfId="13609" xr:uid="{00000000-0005-0000-0000-000045310000}"/>
    <cellStyle name="20% - Accent4 16 2 4 3 2" xfId="21404" xr:uid="{00000000-0005-0000-0000-000046310000}"/>
    <cellStyle name="20% - Accent4 16 2 4 3 2 2" xfId="47398" xr:uid="{00000000-0005-0000-0000-000047310000}"/>
    <cellStyle name="20% - Accent4 16 2 4 3 3" xfId="39610" xr:uid="{00000000-0005-0000-0000-000048310000}"/>
    <cellStyle name="20% - Accent4 16 2 4 4" xfId="8321" xr:uid="{00000000-0005-0000-0000-000049310000}"/>
    <cellStyle name="20% - Accent4 16 2 4 4 2" xfId="34317" xr:uid="{00000000-0005-0000-0000-00004A310000}"/>
    <cellStyle name="20% - Accent4 16 2 4 5" xfId="16111" xr:uid="{00000000-0005-0000-0000-00004B310000}"/>
    <cellStyle name="20% - Accent4 16 2 4 5 2" xfId="42105" xr:uid="{00000000-0005-0000-0000-00004C310000}"/>
    <cellStyle name="20% - Accent4 16 2 4 6" xfId="23862" xr:uid="{00000000-0005-0000-0000-00004D310000}"/>
    <cellStyle name="20% - Accent4 16 2 4 6 2" xfId="49851" xr:uid="{00000000-0005-0000-0000-00004E310000}"/>
    <cellStyle name="20% - Accent4 16 2 4 7" xfId="29016" xr:uid="{00000000-0005-0000-0000-00004F310000}"/>
    <cellStyle name="20% - Accent4 16 2 5" xfId="4040" xr:uid="{00000000-0005-0000-0000-000050310000}"/>
    <cellStyle name="20% - Accent4 16 2 5 2" xfId="9338" xr:uid="{00000000-0005-0000-0000-000051310000}"/>
    <cellStyle name="20% - Accent4 16 2 5 2 2" xfId="35338" xr:uid="{00000000-0005-0000-0000-000052310000}"/>
    <cellStyle name="20% - Accent4 16 2 5 3" xfId="17132" xr:uid="{00000000-0005-0000-0000-000053310000}"/>
    <cellStyle name="20% - Accent4 16 2 5 3 2" xfId="43126" xr:uid="{00000000-0005-0000-0000-000054310000}"/>
    <cellStyle name="20% - Accent4 16 2 5 4" xfId="24883" xr:uid="{00000000-0005-0000-0000-000055310000}"/>
    <cellStyle name="20% - Accent4 16 2 5 4 2" xfId="50872" xr:uid="{00000000-0005-0000-0000-000056310000}"/>
    <cellStyle name="20% - Accent4 16 2 5 5" xfId="30037" xr:uid="{00000000-0005-0000-0000-000057310000}"/>
    <cellStyle name="20% - Accent4 16 2 6" xfId="11510" xr:uid="{00000000-0005-0000-0000-000058310000}"/>
    <cellStyle name="20% - Accent4 16 2 6 2" xfId="19305" xr:uid="{00000000-0005-0000-0000-000059310000}"/>
    <cellStyle name="20% - Accent4 16 2 6 2 2" xfId="45299" xr:uid="{00000000-0005-0000-0000-00005A310000}"/>
    <cellStyle name="20% - Accent4 16 2 6 3" xfId="37511" xr:uid="{00000000-0005-0000-0000-00005B310000}"/>
    <cellStyle name="20% - Accent4 16 2 7" xfId="12016" xr:uid="{00000000-0005-0000-0000-00005C310000}"/>
    <cellStyle name="20% - Accent4 16 2 7 2" xfId="19811" xr:uid="{00000000-0005-0000-0000-00005D310000}"/>
    <cellStyle name="20% - Accent4 16 2 7 2 2" xfId="45805" xr:uid="{00000000-0005-0000-0000-00005E310000}"/>
    <cellStyle name="20% - Accent4 16 2 7 3" xfId="38017" xr:uid="{00000000-0005-0000-0000-00005F310000}"/>
    <cellStyle name="20% - Accent4 16 2 8" xfId="6662" xr:uid="{00000000-0005-0000-0000-000060310000}"/>
    <cellStyle name="20% - Accent4 16 2 8 2" xfId="32649" xr:uid="{00000000-0005-0000-0000-000061310000}"/>
    <cellStyle name="20% - Accent4 16 2 9" xfId="14443" xr:uid="{00000000-0005-0000-0000-000062310000}"/>
    <cellStyle name="20% - Accent4 16 2 9 2" xfId="40437" xr:uid="{00000000-0005-0000-0000-000063310000}"/>
    <cellStyle name="20% - Accent4 16 3" xfId="1633" xr:uid="{00000000-0005-0000-0000-000064310000}"/>
    <cellStyle name="20% - Accent4 16 3 2" xfId="4319" xr:uid="{00000000-0005-0000-0000-000065310000}"/>
    <cellStyle name="20% - Accent4 16 3 2 2" xfId="9616" xr:uid="{00000000-0005-0000-0000-000066310000}"/>
    <cellStyle name="20% - Accent4 16 3 2 2 2" xfId="35617" xr:uid="{00000000-0005-0000-0000-000067310000}"/>
    <cellStyle name="20% - Accent4 16 3 2 3" xfId="17411" xr:uid="{00000000-0005-0000-0000-000068310000}"/>
    <cellStyle name="20% - Accent4 16 3 2 3 2" xfId="43405" xr:uid="{00000000-0005-0000-0000-000069310000}"/>
    <cellStyle name="20% - Accent4 16 3 2 4" xfId="25162" xr:uid="{00000000-0005-0000-0000-00006A310000}"/>
    <cellStyle name="20% - Accent4 16 3 2 4 2" xfId="51151" xr:uid="{00000000-0005-0000-0000-00006B310000}"/>
    <cellStyle name="20% - Accent4 16 3 2 5" xfId="30316" xr:uid="{00000000-0005-0000-0000-00006C310000}"/>
    <cellStyle name="20% - Accent4 16 3 3" xfId="12276" xr:uid="{00000000-0005-0000-0000-00006D310000}"/>
    <cellStyle name="20% - Accent4 16 3 3 2" xfId="20071" xr:uid="{00000000-0005-0000-0000-00006E310000}"/>
    <cellStyle name="20% - Accent4 16 3 3 2 2" xfId="46065" xr:uid="{00000000-0005-0000-0000-00006F310000}"/>
    <cellStyle name="20% - Accent4 16 3 3 3" xfId="38277" xr:uid="{00000000-0005-0000-0000-000070310000}"/>
    <cellStyle name="20% - Accent4 16 3 4" xfId="6938" xr:uid="{00000000-0005-0000-0000-000071310000}"/>
    <cellStyle name="20% - Accent4 16 3 4 2" xfId="32928" xr:uid="{00000000-0005-0000-0000-000072310000}"/>
    <cellStyle name="20% - Accent4 16 3 5" xfId="14722" xr:uid="{00000000-0005-0000-0000-000073310000}"/>
    <cellStyle name="20% - Accent4 16 3 5 2" xfId="40716" xr:uid="{00000000-0005-0000-0000-000074310000}"/>
    <cellStyle name="20% - Accent4 16 3 6" xfId="22473" xr:uid="{00000000-0005-0000-0000-000075310000}"/>
    <cellStyle name="20% - Accent4 16 3 6 2" xfId="48462" xr:uid="{00000000-0005-0000-0000-000076310000}"/>
    <cellStyle name="20% - Accent4 16 3 7" xfId="27627" xr:uid="{00000000-0005-0000-0000-000077310000}"/>
    <cellStyle name="20% - Accent4 16 4" xfId="2189" xr:uid="{00000000-0005-0000-0000-000078310000}"/>
    <cellStyle name="20% - Accent4 16 4 2" xfId="4875" xr:uid="{00000000-0005-0000-0000-000079310000}"/>
    <cellStyle name="20% - Accent4 16 4 2 2" xfId="10172" xr:uid="{00000000-0005-0000-0000-00007A310000}"/>
    <cellStyle name="20% - Accent4 16 4 2 2 2" xfId="36173" xr:uid="{00000000-0005-0000-0000-00007B310000}"/>
    <cellStyle name="20% - Accent4 16 4 2 3" xfId="17967" xr:uid="{00000000-0005-0000-0000-00007C310000}"/>
    <cellStyle name="20% - Accent4 16 4 2 3 2" xfId="43961" xr:uid="{00000000-0005-0000-0000-00007D310000}"/>
    <cellStyle name="20% - Accent4 16 4 2 4" xfId="25718" xr:uid="{00000000-0005-0000-0000-00007E310000}"/>
    <cellStyle name="20% - Accent4 16 4 2 4 2" xfId="51707" xr:uid="{00000000-0005-0000-0000-00007F310000}"/>
    <cellStyle name="20% - Accent4 16 4 2 5" xfId="30872" xr:uid="{00000000-0005-0000-0000-000080310000}"/>
    <cellStyle name="20% - Accent4 16 4 3" xfId="12795" xr:uid="{00000000-0005-0000-0000-000081310000}"/>
    <cellStyle name="20% - Accent4 16 4 3 2" xfId="20590" xr:uid="{00000000-0005-0000-0000-000082310000}"/>
    <cellStyle name="20% - Accent4 16 4 3 2 2" xfId="46584" xr:uid="{00000000-0005-0000-0000-000083310000}"/>
    <cellStyle name="20% - Accent4 16 4 3 3" xfId="38796" xr:uid="{00000000-0005-0000-0000-000084310000}"/>
    <cellStyle name="20% - Accent4 16 4 4" xfId="7490" xr:uid="{00000000-0005-0000-0000-000085310000}"/>
    <cellStyle name="20% - Accent4 16 4 4 2" xfId="33484" xr:uid="{00000000-0005-0000-0000-000086310000}"/>
    <cellStyle name="20% - Accent4 16 4 5" xfId="15278" xr:uid="{00000000-0005-0000-0000-000087310000}"/>
    <cellStyle name="20% - Accent4 16 4 5 2" xfId="41272" xr:uid="{00000000-0005-0000-0000-000088310000}"/>
    <cellStyle name="20% - Accent4 16 4 6" xfId="23029" xr:uid="{00000000-0005-0000-0000-000089310000}"/>
    <cellStyle name="20% - Accent4 16 4 6 2" xfId="49018" xr:uid="{00000000-0005-0000-0000-00008A310000}"/>
    <cellStyle name="20% - Accent4 16 4 7" xfId="28183" xr:uid="{00000000-0005-0000-0000-00008B310000}"/>
    <cellStyle name="20% - Accent4 16 5" xfId="2745" xr:uid="{00000000-0005-0000-0000-00008C310000}"/>
    <cellStyle name="20% - Accent4 16 5 2" xfId="5431" xr:uid="{00000000-0005-0000-0000-00008D310000}"/>
    <cellStyle name="20% - Accent4 16 5 2 2" xfId="10728" xr:uid="{00000000-0005-0000-0000-00008E310000}"/>
    <cellStyle name="20% - Accent4 16 5 2 2 2" xfId="36729" xr:uid="{00000000-0005-0000-0000-00008F310000}"/>
    <cellStyle name="20% - Accent4 16 5 2 3" xfId="18523" xr:uid="{00000000-0005-0000-0000-000090310000}"/>
    <cellStyle name="20% - Accent4 16 5 2 3 2" xfId="44517" xr:uid="{00000000-0005-0000-0000-000091310000}"/>
    <cellStyle name="20% - Accent4 16 5 2 4" xfId="26274" xr:uid="{00000000-0005-0000-0000-000092310000}"/>
    <cellStyle name="20% - Accent4 16 5 2 4 2" xfId="52263" xr:uid="{00000000-0005-0000-0000-000093310000}"/>
    <cellStyle name="20% - Accent4 16 5 2 5" xfId="31428" xr:uid="{00000000-0005-0000-0000-000094310000}"/>
    <cellStyle name="20% - Accent4 16 5 3" xfId="13332" xr:uid="{00000000-0005-0000-0000-000095310000}"/>
    <cellStyle name="20% - Accent4 16 5 3 2" xfId="21127" xr:uid="{00000000-0005-0000-0000-000096310000}"/>
    <cellStyle name="20% - Accent4 16 5 3 2 2" xfId="47121" xr:uid="{00000000-0005-0000-0000-000097310000}"/>
    <cellStyle name="20% - Accent4 16 5 3 3" xfId="39333" xr:uid="{00000000-0005-0000-0000-000098310000}"/>
    <cellStyle name="20% - Accent4 16 5 4" xfId="8044" xr:uid="{00000000-0005-0000-0000-000099310000}"/>
    <cellStyle name="20% - Accent4 16 5 4 2" xfId="34040" xr:uid="{00000000-0005-0000-0000-00009A310000}"/>
    <cellStyle name="20% - Accent4 16 5 5" xfId="15834" xr:uid="{00000000-0005-0000-0000-00009B310000}"/>
    <cellStyle name="20% - Accent4 16 5 5 2" xfId="41828" xr:uid="{00000000-0005-0000-0000-00009C310000}"/>
    <cellStyle name="20% - Accent4 16 5 6" xfId="23585" xr:uid="{00000000-0005-0000-0000-00009D310000}"/>
    <cellStyle name="20% - Accent4 16 5 6 2" xfId="49574" xr:uid="{00000000-0005-0000-0000-00009E310000}"/>
    <cellStyle name="20% - Accent4 16 5 7" xfId="28739" xr:uid="{00000000-0005-0000-0000-00009F310000}"/>
    <cellStyle name="20% - Accent4 16 6" xfId="3763" xr:uid="{00000000-0005-0000-0000-0000A0310000}"/>
    <cellStyle name="20% - Accent4 16 6 2" xfId="9061" xr:uid="{00000000-0005-0000-0000-0000A1310000}"/>
    <cellStyle name="20% - Accent4 16 6 2 2" xfId="35061" xr:uid="{00000000-0005-0000-0000-0000A2310000}"/>
    <cellStyle name="20% - Accent4 16 6 3" xfId="16855" xr:uid="{00000000-0005-0000-0000-0000A3310000}"/>
    <cellStyle name="20% - Accent4 16 6 3 2" xfId="42849" xr:uid="{00000000-0005-0000-0000-0000A4310000}"/>
    <cellStyle name="20% - Accent4 16 6 4" xfId="24606" xr:uid="{00000000-0005-0000-0000-0000A5310000}"/>
    <cellStyle name="20% - Accent4 16 6 4 2" xfId="50595" xr:uid="{00000000-0005-0000-0000-0000A6310000}"/>
    <cellStyle name="20% - Accent4 16 6 5" xfId="29760" xr:uid="{00000000-0005-0000-0000-0000A7310000}"/>
    <cellStyle name="20% - Accent4 16 7" xfId="11255" xr:uid="{00000000-0005-0000-0000-0000A8310000}"/>
    <cellStyle name="20% - Accent4 16 7 2" xfId="19050" xr:uid="{00000000-0005-0000-0000-0000A9310000}"/>
    <cellStyle name="20% - Accent4 16 7 2 2" xfId="45044" xr:uid="{00000000-0005-0000-0000-0000AA310000}"/>
    <cellStyle name="20% - Accent4 16 7 3" xfId="37256" xr:uid="{00000000-0005-0000-0000-0000AB310000}"/>
    <cellStyle name="20% - Accent4 16 8" xfId="11755" xr:uid="{00000000-0005-0000-0000-0000AC310000}"/>
    <cellStyle name="20% - Accent4 16 8 2" xfId="19550" xr:uid="{00000000-0005-0000-0000-0000AD310000}"/>
    <cellStyle name="20% - Accent4 16 8 2 2" xfId="45544" xr:uid="{00000000-0005-0000-0000-0000AE310000}"/>
    <cellStyle name="20% - Accent4 16 8 3" xfId="37756" xr:uid="{00000000-0005-0000-0000-0000AF310000}"/>
    <cellStyle name="20% - Accent4 16 9" xfId="6385" xr:uid="{00000000-0005-0000-0000-0000B0310000}"/>
    <cellStyle name="20% - Accent4 16 9 2" xfId="32372" xr:uid="{00000000-0005-0000-0000-0000B1310000}"/>
    <cellStyle name="20% - Accent4 17" xfId="1091" xr:uid="{00000000-0005-0000-0000-0000B2310000}"/>
    <cellStyle name="20% - Accent4 17 10" xfId="14183" xr:uid="{00000000-0005-0000-0000-0000B3310000}"/>
    <cellStyle name="20% - Accent4 17 10 2" xfId="40177" xr:uid="{00000000-0005-0000-0000-0000B4310000}"/>
    <cellStyle name="20% - Accent4 17 11" xfId="21934" xr:uid="{00000000-0005-0000-0000-0000B5310000}"/>
    <cellStyle name="20% - Accent4 17 11 2" xfId="47923" xr:uid="{00000000-0005-0000-0000-0000B6310000}"/>
    <cellStyle name="20% - Accent4 17 12" xfId="27088" xr:uid="{00000000-0005-0000-0000-0000B7310000}"/>
    <cellStyle name="20% - Accent4 17 2" xfId="1369" xr:uid="{00000000-0005-0000-0000-0000B8310000}"/>
    <cellStyle name="20% - Accent4 17 2 10" xfId="22211" xr:uid="{00000000-0005-0000-0000-0000B9310000}"/>
    <cellStyle name="20% - Accent4 17 2 10 2" xfId="48200" xr:uid="{00000000-0005-0000-0000-0000BA310000}"/>
    <cellStyle name="20% - Accent4 17 2 11" xfId="27365" xr:uid="{00000000-0005-0000-0000-0000BB310000}"/>
    <cellStyle name="20% - Accent4 17 2 2" xfId="1927" xr:uid="{00000000-0005-0000-0000-0000BC310000}"/>
    <cellStyle name="20% - Accent4 17 2 2 2" xfId="4613" xr:uid="{00000000-0005-0000-0000-0000BD310000}"/>
    <cellStyle name="20% - Accent4 17 2 2 2 2" xfId="9910" xr:uid="{00000000-0005-0000-0000-0000BE310000}"/>
    <cellStyle name="20% - Accent4 17 2 2 2 2 2" xfId="35911" xr:uid="{00000000-0005-0000-0000-0000BF310000}"/>
    <cellStyle name="20% - Accent4 17 2 2 2 3" xfId="17705" xr:uid="{00000000-0005-0000-0000-0000C0310000}"/>
    <cellStyle name="20% - Accent4 17 2 2 2 3 2" xfId="43699" xr:uid="{00000000-0005-0000-0000-0000C1310000}"/>
    <cellStyle name="20% - Accent4 17 2 2 2 4" xfId="25456" xr:uid="{00000000-0005-0000-0000-0000C2310000}"/>
    <cellStyle name="20% - Accent4 17 2 2 2 4 2" xfId="51445" xr:uid="{00000000-0005-0000-0000-0000C3310000}"/>
    <cellStyle name="20% - Accent4 17 2 2 2 5" xfId="30610" xr:uid="{00000000-0005-0000-0000-0000C4310000}"/>
    <cellStyle name="20% - Accent4 17 2 2 3" xfId="12552" xr:uid="{00000000-0005-0000-0000-0000C5310000}"/>
    <cellStyle name="20% - Accent4 17 2 2 3 2" xfId="20347" xr:uid="{00000000-0005-0000-0000-0000C6310000}"/>
    <cellStyle name="20% - Accent4 17 2 2 3 2 2" xfId="46341" xr:uid="{00000000-0005-0000-0000-0000C7310000}"/>
    <cellStyle name="20% - Accent4 17 2 2 3 3" xfId="38553" xr:uid="{00000000-0005-0000-0000-0000C8310000}"/>
    <cellStyle name="20% - Accent4 17 2 2 4" xfId="7230" xr:uid="{00000000-0005-0000-0000-0000C9310000}"/>
    <cellStyle name="20% - Accent4 17 2 2 4 2" xfId="33222" xr:uid="{00000000-0005-0000-0000-0000CA310000}"/>
    <cellStyle name="20% - Accent4 17 2 2 5" xfId="15016" xr:uid="{00000000-0005-0000-0000-0000CB310000}"/>
    <cellStyle name="20% - Accent4 17 2 2 5 2" xfId="41010" xr:uid="{00000000-0005-0000-0000-0000CC310000}"/>
    <cellStyle name="20% - Accent4 17 2 2 6" xfId="22767" xr:uid="{00000000-0005-0000-0000-0000CD310000}"/>
    <cellStyle name="20% - Accent4 17 2 2 6 2" xfId="48756" xr:uid="{00000000-0005-0000-0000-0000CE310000}"/>
    <cellStyle name="20% - Accent4 17 2 2 7" xfId="27921" xr:uid="{00000000-0005-0000-0000-0000CF310000}"/>
    <cellStyle name="20% - Accent4 17 2 3" xfId="2483" xr:uid="{00000000-0005-0000-0000-0000D0310000}"/>
    <cellStyle name="20% - Accent4 17 2 3 2" xfId="5169" xr:uid="{00000000-0005-0000-0000-0000D1310000}"/>
    <cellStyle name="20% - Accent4 17 2 3 2 2" xfId="10466" xr:uid="{00000000-0005-0000-0000-0000D2310000}"/>
    <cellStyle name="20% - Accent4 17 2 3 2 2 2" xfId="36467" xr:uid="{00000000-0005-0000-0000-0000D3310000}"/>
    <cellStyle name="20% - Accent4 17 2 3 2 3" xfId="18261" xr:uid="{00000000-0005-0000-0000-0000D4310000}"/>
    <cellStyle name="20% - Accent4 17 2 3 2 3 2" xfId="44255" xr:uid="{00000000-0005-0000-0000-0000D5310000}"/>
    <cellStyle name="20% - Accent4 17 2 3 2 4" xfId="26012" xr:uid="{00000000-0005-0000-0000-0000D6310000}"/>
    <cellStyle name="20% - Accent4 17 2 3 2 4 2" xfId="52001" xr:uid="{00000000-0005-0000-0000-0000D7310000}"/>
    <cellStyle name="20% - Accent4 17 2 3 2 5" xfId="31166" xr:uid="{00000000-0005-0000-0000-0000D8310000}"/>
    <cellStyle name="20% - Accent4 17 2 3 3" xfId="13087" xr:uid="{00000000-0005-0000-0000-0000D9310000}"/>
    <cellStyle name="20% - Accent4 17 2 3 3 2" xfId="20882" xr:uid="{00000000-0005-0000-0000-0000DA310000}"/>
    <cellStyle name="20% - Accent4 17 2 3 3 2 2" xfId="46876" xr:uid="{00000000-0005-0000-0000-0000DB310000}"/>
    <cellStyle name="20% - Accent4 17 2 3 3 3" xfId="39088" xr:uid="{00000000-0005-0000-0000-0000DC310000}"/>
    <cellStyle name="20% - Accent4 17 2 3 4" xfId="7782" xr:uid="{00000000-0005-0000-0000-0000DD310000}"/>
    <cellStyle name="20% - Accent4 17 2 3 4 2" xfId="33778" xr:uid="{00000000-0005-0000-0000-0000DE310000}"/>
    <cellStyle name="20% - Accent4 17 2 3 5" xfId="15572" xr:uid="{00000000-0005-0000-0000-0000DF310000}"/>
    <cellStyle name="20% - Accent4 17 2 3 5 2" xfId="41566" xr:uid="{00000000-0005-0000-0000-0000E0310000}"/>
    <cellStyle name="20% - Accent4 17 2 3 6" xfId="23323" xr:uid="{00000000-0005-0000-0000-0000E1310000}"/>
    <cellStyle name="20% - Accent4 17 2 3 6 2" xfId="49312" xr:uid="{00000000-0005-0000-0000-0000E2310000}"/>
    <cellStyle name="20% - Accent4 17 2 3 7" xfId="28477" xr:uid="{00000000-0005-0000-0000-0000E3310000}"/>
    <cellStyle name="20% - Accent4 17 2 4" xfId="3039" xr:uid="{00000000-0005-0000-0000-0000E4310000}"/>
    <cellStyle name="20% - Accent4 17 2 4 2" xfId="5725" xr:uid="{00000000-0005-0000-0000-0000E5310000}"/>
    <cellStyle name="20% - Accent4 17 2 4 2 2" xfId="11022" xr:uid="{00000000-0005-0000-0000-0000E6310000}"/>
    <cellStyle name="20% - Accent4 17 2 4 2 2 2" xfId="37023" xr:uid="{00000000-0005-0000-0000-0000E7310000}"/>
    <cellStyle name="20% - Accent4 17 2 4 2 3" xfId="18817" xr:uid="{00000000-0005-0000-0000-0000E8310000}"/>
    <cellStyle name="20% - Accent4 17 2 4 2 3 2" xfId="44811" xr:uid="{00000000-0005-0000-0000-0000E9310000}"/>
    <cellStyle name="20% - Accent4 17 2 4 2 4" xfId="26568" xr:uid="{00000000-0005-0000-0000-0000EA310000}"/>
    <cellStyle name="20% - Accent4 17 2 4 2 4 2" xfId="52557" xr:uid="{00000000-0005-0000-0000-0000EB310000}"/>
    <cellStyle name="20% - Accent4 17 2 4 2 5" xfId="31722" xr:uid="{00000000-0005-0000-0000-0000EC310000}"/>
    <cellStyle name="20% - Accent4 17 2 4 3" xfId="13626" xr:uid="{00000000-0005-0000-0000-0000ED310000}"/>
    <cellStyle name="20% - Accent4 17 2 4 3 2" xfId="21421" xr:uid="{00000000-0005-0000-0000-0000EE310000}"/>
    <cellStyle name="20% - Accent4 17 2 4 3 2 2" xfId="47415" xr:uid="{00000000-0005-0000-0000-0000EF310000}"/>
    <cellStyle name="20% - Accent4 17 2 4 3 3" xfId="39627" xr:uid="{00000000-0005-0000-0000-0000F0310000}"/>
    <cellStyle name="20% - Accent4 17 2 4 4" xfId="8338" xr:uid="{00000000-0005-0000-0000-0000F1310000}"/>
    <cellStyle name="20% - Accent4 17 2 4 4 2" xfId="34334" xr:uid="{00000000-0005-0000-0000-0000F2310000}"/>
    <cellStyle name="20% - Accent4 17 2 4 5" xfId="16128" xr:uid="{00000000-0005-0000-0000-0000F3310000}"/>
    <cellStyle name="20% - Accent4 17 2 4 5 2" xfId="42122" xr:uid="{00000000-0005-0000-0000-0000F4310000}"/>
    <cellStyle name="20% - Accent4 17 2 4 6" xfId="23879" xr:uid="{00000000-0005-0000-0000-0000F5310000}"/>
    <cellStyle name="20% - Accent4 17 2 4 6 2" xfId="49868" xr:uid="{00000000-0005-0000-0000-0000F6310000}"/>
    <cellStyle name="20% - Accent4 17 2 4 7" xfId="29033" xr:uid="{00000000-0005-0000-0000-0000F7310000}"/>
    <cellStyle name="20% - Accent4 17 2 5" xfId="4057" xr:uid="{00000000-0005-0000-0000-0000F8310000}"/>
    <cellStyle name="20% - Accent4 17 2 5 2" xfId="9355" xr:uid="{00000000-0005-0000-0000-0000F9310000}"/>
    <cellStyle name="20% - Accent4 17 2 5 2 2" xfId="35355" xr:uid="{00000000-0005-0000-0000-0000FA310000}"/>
    <cellStyle name="20% - Accent4 17 2 5 3" xfId="17149" xr:uid="{00000000-0005-0000-0000-0000FB310000}"/>
    <cellStyle name="20% - Accent4 17 2 5 3 2" xfId="43143" xr:uid="{00000000-0005-0000-0000-0000FC310000}"/>
    <cellStyle name="20% - Accent4 17 2 5 4" xfId="24900" xr:uid="{00000000-0005-0000-0000-0000FD310000}"/>
    <cellStyle name="20% - Accent4 17 2 5 4 2" xfId="50889" xr:uid="{00000000-0005-0000-0000-0000FE310000}"/>
    <cellStyle name="20% - Accent4 17 2 5 5" xfId="30054" xr:uid="{00000000-0005-0000-0000-0000FF310000}"/>
    <cellStyle name="20% - Accent4 17 2 6" xfId="11527" xr:uid="{00000000-0005-0000-0000-000000320000}"/>
    <cellStyle name="20% - Accent4 17 2 6 2" xfId="19322" xr:uid="{00000000-0005-0000-0000-000001320000}"/>
    <cellStyle name="20% - Accent4 17 2 6 2 2" xfId="45316" xr:uid="{00000000-0005-0000-0000-000002320000}"/>
    <cellStyle name="20% - Accent4 17 2 6 3" xfId="37528" xr:uid="{00000000-0005-0000-0000-000003320000}"/>
    <cellStyle name="20% - Accent4 17 2 7" xfId="12033" xr:uid="{00000000-0005-0000-0000-000004320000}"/>
    <cellStyle name="20% - Accent4 17 2 7 2" xfId="19828" xr:uid="{00000000-0005-0000-0000-000005320000}"/>
    <cellStyle name="20% - Accent4 17 2 7 2 2" xfId="45822" xr:uid="{00000000-0005-0000-0000-000006320000}"/>
    <cellStyle name="20% - Accent4 17 2 7 3" xfId="38034" xr:uid="{00000000-0005-0000-0000-000007320000}"/>
    <cellStyle name="20% - Accent4 17 2 8" xfId="6679" xr:uid="{00000000-0005-0000-0000-000008320000}"/>
    <cellStyle name="20% - Accent4 17 2 8 2" xfId="32666" xr:uid="{00000000-0005-0000-0000-000009320000}"/>
    <cellStyle name="20% - Accent4 17 2 9" xfId="14460" xr:uid="{00000000-0005-0000-0000-00000A320000}"/>
    <cellStyle name="20% - Accent4 17 2 9 2" xfId="40454" xr:uid="{00000000-0005-0000-0000-00000B320000}"/>
    <cellStyle name="20% - Accent4 17 3" xfId="1650" xr:uid="{00000000-0005-0000-0000-00000C320000}"/>
    <cellStyle name="20% - Accent4 17 3 2" xfId="4336" xr:uid="{00000000-0005-0000-0000-00000D320000}"/>
    <cellStyle name="20% - Accent4 17 3 2 2" xfId="9633" xr:uid="{00000000-0005-0000-0000-00000E320000}"/>
    <cellStyle name="20% - Accent4 17 3 2 2 2" xfId="35634" xr:uid="{00000000-0005-0000-0000-00000F320000}"/>
    <cellStyle name="20% - Accent4 17 3 2 3" xfId="17428" xr:uid="{00000000-0005-0000-0000-000010320000}"/>
    <cellStyle name="20% - Accent4 17 3 2 3 2" xfId="43422" xr:uid="{00000000-0005-0000-0000-000011320000}"/>
    <cellStyle name="20% - Accent4 17 3 2 4" xfId="25179" xr:uid="{00000000-0005-0000-0000-000012320000}"/>
    <cellStyle name="20% - Accent4 17 3 2 4 2" xfId="51168" xr:uid="{00000000-0005-0000-0000-000013320000}"/>
    <cellStyle name="20% - Accent4 17 3 2 5" xfId="30333" xr:uid="{00000000-0005-0000-0000-000014320000}"/>
    <cellStyle name="20% - Accent4 17 3 3" xfId="12293" xr:uid="{00000000-0005-0000-0000-000015320000}"/>
    <cellStyle name="20% - Accent4 17 3 3 2" xfId="20088" xr:uid="{00000000-0005-0000-0000-000016320000}"/>
    <cellStyle name="20% - Accent4 17 3 3 2 2" xfId="46082" xr:uid="{00000000-0005-0000-0000-000017320000}"/>
    <cellStyle name="20% - Accent4 17 3 3 3" xfId="38294" xr:uid="{00000000-0005-0000-0000-000018320000}"/>
    <cellStyle name="20% - Accent4 17 3 4" xfId="6955" xr:uid="{00000000-0005-0000-0000-000019320000}"/>
    <cellStyle name="20% - Accent4 17 3 4 2" xfId="32945" xr:uid="{00000000-0005-0000-0000-00001A320000}"/>
    <cellStyle name="20% - Accent4 17 3 5" xfId="14739" xr:uid="{00000000-0005-0000-0000-00001B320000}"/>
    <cellStyle name="20% - Accent4 17 3 5 2" xfId="40733" xr:uid="{00000000-0005-0000-0000-00001C320000}"/>
    <cellStyle name="20% - Accent4 17 3 6" xfId="22490" xr:uid="{00000000-0005-0000-0000-00001D320000}"/>
    <cellStyle name="20% - Accent4 17 3 6 2" xfId="48479" xr:uid="{00000000-0005-0000-0000-00001E320000}"/>
    <cellStyle name="20% - Accent4 17 3 7" xfId="27644" xr:uid="{00000000-0005-0000-0000-00001F320000}"/>
    <cellStyle name="20% - Accent4 17 4" xfId="2206" xr:uid="{00000000-0005-0000-0000-000020320000}"/>
    <cellStyle name="20% - Accent4 17 4 2" xfId="4892" xr:uid="{00000000-0005-0000-0000-000021320000}"/>
    <cellStyle name="20% - Accent4 17 4 2 2" xfId="10189" xr:uid="{00000000-0005-0000-0000-000022320000}"/>
    <cellStyle name="20% - Accent4 17 4 2 2 2" xfId="36190" xr:uid="{00000000-0005-0000-0000-000023320000}"/>
    <cellStyle name="20% - Accent4 17 4 2 3" xfId="17984" xr:uid="{00000000-0005-0000-0000-000024320000}"/>
    <cellStyle name="20% - Accent4 17 4 2 3 2" xfId="43978" xr:uid="{00000000-0005-0000-0000-000025320000}"/>
    <cellStyle name="20% - Accent4 17 4 2 4" xfId="25735" xr:uid="{00000000-0005-0000-0000-000026320000}"/>
    <cellStyle name="20% - Accent4 17 4 2 4 2" xfId="51724" xr:uid="{00000000-0005-0000-0000-000027320000}"/>
    <cellStyle name="20% - Accent4 17 4 2 5" xfId="30889" xr:uid="{00000000-0005-0000-0000-000028320000}"/>
    <cellStyle name="20% - Accent4 17 4 3" xfId="12812" xr:uid="{00000000-0005-0000-0000-000029320000}"/>
    <cellStyle name="20% - Accent4 17 4 3 2" xfId="20607" xr:uid="{00000000-0005-0000-0000-00002A320000}"/>
    <cellStyle name="20% - Accent4 17 4 3 2 2" xfId="46601" xr:uid="{00000000-0005-0000-0000-00002B320000}"/>
    <cellStyle name="20% - Accent4 17 4 3 3" xfId="38813" xr:uid="{00000000-0005-0000-0000-00002C320000}"/>
    <cellStyle name="20% - Accent4 17 4 4" xfId="7507" xr:uid="{00000000-0005-0000-0000-00002D320000}"/>
    <cellStyle name="20% - Accent4 17 4 4 2" xfId="33501" xr:uid="{00000000-0005-0000-0000-00002E320000}"/>
    <cellStyle name="20% - Accent4 17 4 5" xfId="15295" xr:uid="{00000000-0005-0000-0000-00002F320000}"/>
    <cellStyle name="20% - Accent4 17 4 5 2" xfId="41289" xr:uid="{00000000-0005-0000-0000-000030320000}"/>
    <cellStyle name="20% - Accent4 17 4 6" xfId="23046" xr:uid="{00000000-0005-0000-0000-000031320000}"/>
    <cellStyle name="20% - Accent4 17 4 6 2" xfId="49035" xr:uid="{00000000-0005-0000-0000-000032320000}"/>
    <cellStyle name="20% - Accent4 17 4 7" xfId="28200" xr:uid="{00000000-0005-0000-0000-000033320000}"/>
    <cellStyle name="20% - Accent4 17 5" xfId="2762" xr:uid="{00000000-0005-0000-0000-000034320000}"/>
    <cellStyle name="20% - Accent4 17 5 2" xfId="5448" xr:uid="{00000000-0005-0000-0000-000035320000}"/>
    <cellStyle name="20% - Accent4 17 5 2 2" xfId="10745" xr:uid="{00000000-0005-0000-0000-000036320000}"/>
    <cellStyle name="20% - Accent4 17 5 2 2 2" xfId="36746" xr:uid="{00000000-0005-0000-0000-000037320000}"/>
    <cellStyle name="20% - Accent4 17 5 2 3" xfId="18540" xr:uid="{00000000-0005-0000-0000-000038320000}"/>
    <cellStyle name="20% - Accent4 17 5 2 3 2" xfId="44534" xr:uid="{00000000-0005-0000-0000-000039320000}"/>
    <cellStyle name="20% - Accent4 17 5 2 4" xfId="26291" xr:uid="{00000000-0005-0000-0000-00003A320000}"/>
    <cellStyle name="20% - Accent4 17 5 2 4 2" xfId="52280" xr:uid="{00000000-0005-0000-0000-00003B320000}"/>
    <cellStyle name="20% - Accent4 17 5 2 5" xfId="31445" xr:uid="{00000000-0005-0000-0000-00003C320000}"/>
    <cellStyle name="20% - Accent4 17 5 3" xfId="13349" xr:uid="{00000000-0005-0000-0000-00003D320000}"/>
    <cellStyle name="20% - Accent4 17 5 3 2" xfId="21144" xr:uid="{00000000-0005-0000-0000-00003E320000}"/>
    <cellStyle name="20% - Accent4 17 5 3 2 2" xfId="47138" xr:uid="{00000000-0005-0000-0000-00003F320000}"/>
    <cellStyle name="20% - Accent4 17 5 3 3" xfId="39350" xr:uid="{00000000-0005-0000-0000-000040320000}"/>
    <cellStyle name="20% - Accent4 17 5 4" xfId="8061" xr:uid="{00000000-0005-0000-0000-000041320000}"/>
    <cellStyle name="20% - Accent4 17 5 4 2" xfId="34057" xr:uid="{00000000-0005-0000-0000-000042320000}"/>
    <cellStyle name="20% - Accent4 17 5 5" xfId="15851" xr:uid="{00000000-0005-0000-0000-000043320000}"/>
    <cellStyle name="20% - Accent4 17 5 5 2" xfId="41845" xr:uid="{00000000-0005-0000-0000-000044320000}"/>
    <cellStyle name="20% - Accent4 17 5 6" xfId="23602" xr:uid="{00000000-0005-0000-0000-000045320000}"/>
    <cellStyle name="20% - Accent4 17 5 6 2" xfId="49591" xr:uid="{00000000-0005-0000-0000-000046320000}"/>
    <cellStyle name="20% - Accent4 17 5 7" xfId="28756" xr:uid="{00000000-0005-0000-0000-000047320000}"/>
    <cellStyle name="20% - Accent4 17 6" xfId="3780" xr:uid="{00000000-0005-0000-0000-000048320000}"/>
    <cellStyle name="20% - Accent4 17 6 2" xfId="9078" xr:uid="{00000000-0005-0000-0000-000049320000}"/>
    <cellStyle name="20% - Accent4 17 6 2 2" xfId="35078" xr:uid="{00000000-0005-0000-0000-00004A320000}"/>
    <cellStyle name="20% - Accent4 17 6 3" xfId="16872" xr:uid="{00000000-0005-0000-0000-00004B320000}"/>
    <cellStyle name="20% - Accent4 17 6 3 2" xfId="42866" xr:uid="{00000000-0005-0000-0000-00004C320000}"/>
    <cellStyle name="20% - Accent4 17 6 4" xfId="24623" xr:uid="{00000000-0005-0000-0000-00004D320000}"/>
    <cellStyle name="20% - Accent4 17 6 4 2" xfId="50612" xr:uid="{00000000-0005-0000-0000-00004E320000}"/>
    <cellStyle name="20% - Accent4 17 6 5" xfId="29777" xr:uid="{00000000-0005-0000-0000-00004F320000}"/>
    <cellStyle name="20% - Accent4 17 7" xfId="11272" xr:uid="{00000000-0005-0000-0000-000050320000}"/>
    <cellStyle name="20% - Accent4 17 7 2" xfId="19067" xr:uid="{00000000-0005-0000-0000-000051320000}"/>
    <cellStyle name="20% - Accent4 17 7 2 2" xfId="45061" xr:uid="{00000000-0005-0000-0000-000052320000}"/>
    <cellStyle name="20% - Accent4 17 7 3" xfId="37273" xr:uid="{00000000-0005-0000-0000-000053320000}"/>
    <cellStyle name="20% - Accent4 17 8" xfId="11772" xr:uid="{00000000-0005-0000-0000-000054320000}"/>
    <cellStyle name="20% - Accent4 17 8 2" xfId="19567" xr:uid="{00000000-0005-0000-0000-000055320000}"/>
    <cellStyle name="20% - Accent4 17 8 2 2" xfId="45561" xr:uid="{00000000-0005-0000-0000-000056320000}"/>
    <cellStyle name="20% - Accent4 17 8 3" xfId="37773" xr:uid="{00000000-0005-0000-0000-000057320000}"/>
    <cellStyle name="20% - Accent4 17 9" xfId="6402" xr:uid="{00000000-0005-0000-0000-000058320000}"/>
    <cellStyle name="20% - Accent4 17 9 2" xfId="32389" xr:uid="{00000000-0005-0000-0000-000059320000}"/>
    <cellStyle name="20% - Accent4 18" xfId="1100" xr:uid="{00000000-0005-0000-0000-00005A320000}"/>
    <cellStyle name="20% - Accent4 18 10" xfId="14192" xr:uid="{00000000-0005-0000-0000-00005B320000}"/>
    <cellStyle name="20% - Accent4 18 10 2" xfId="40186" xr:uid="{00000000-0005-0000-0000-00005C320000}"/>
    <cellStyle name="20% - Accent4 18 11" xfId="21943" xr:uid="{00000000-0005-0000-0000-00005D320000}"/>
    <cellStyle name="20% - Accent4 18 11 2" xfId="47932" xr:uid="{00000000-0005-0000-0000-00005E320000}"/>
    <cellStyle name="20% - Accent4 18 12" xfId="27097" xr:uid="{00000000-0005-0000-0000-00005F320000}"/>
    <cellStyle name="20% - Accent4 18 2" xfId="1378" xr:uid="{00000000-0005-0000-0000-000060320000}"/>
    <cellStyle name="20% - Accent4 18 2 10" xfId="22220" xr:uid="{00000000-0005-0000-0000-000061320000}"/>
    <cellStyle name="20% - Accent4 18 2 10 2" xfId="48209" xr:uid="{00000000-0005-0000-0000-000062320000}"/>
    <cellStyle name="20% - Accent4 18 2 11" xfId="27374" xr:uid="{00000000-0005-0000-0000-000063320000}"/>
    <cellStyle name="20% - Accent4 18 2 2" xfId="1936" xr:uid="{00000000-0005-0000-0000-000064320000}"/>
    <cellStyle name="20% - Accent4 18 2 2 2" xfId="4622" xr:uid="{00000000-0005-0000-0000-000065320000}"/>
    <cellStyle name="20% - Accent4 18 2 2 2 2" xfId="9919" xr:uid="{00000000-0005-0000-0000-000066320000}"/>
    <cellStyle name="20% - Accent4 18 2 2 2 2 2" xfId="35920" xr:uid="{00000000-0005-0000-0000-000067320000}"/>
    <cellStyle name="20% - Accent4 18 2 2 2 3" xfId="17714" xr:uid="{00000000-0005-0000-0000-000068320000}"/>
    <cellStyle name="20% - Accent4 18 2 2 2 3 2" xfId="43708" xr:uid="{00000000-0005-0000-0000-000069320000}"/>
    <cellStyle name="20% - Accent4 18 2 2 2 4" xfId="25465" xr:uid="{00000000-0005-0000-0000-00006A320000}"/>
    <cellStyle name="20% - Accent4 18 2 2 2 4 2" xfId="51454" xr:uid="{00000000-0005-0000-0000-00006B320000}"/>
    <cellStyle name="20% - Accent4 18 2 2 2 5" xfId="30619" xr:uid="{00000000-0005-0000-0000-00006C320000}"/>
    <cellStyle name="20% - Accent4 18 2 2 3" xfId="12561" xr:uid="{00000000-0005-0000-0000-00006D320000}"/>
    <cellStyle name="20% - Accent4 18 2 2 3 2" xfId="20356" xr:uid="{00000000-0005-0000-0000-00006E320000}"/>
    <cellStyle name="20% - Accent4 18 2 2 3 2 2" xfId="46350" xr:uid="{00000000-0005-0000-0000-00006F320000}"/>
    <cellStyle name="20% - Accent4 18 2 2 3 3" xfId="38562" xr:uid="{00000000-0005-0000-0000-000070320000}"/>
    <cellStyle name="20% - Accent4 18 2 2 4" xfId="7239" xr:uid="{00000000-0005-0000-0000-000071320000}"/>
    <cellStyle name="20% - Accent4 18 2 2 4 2" xfId="33231" xr:uid="{00000000-0005-0000-0000-000072320000}"/>
    <cellStyle name="20% - Accent4 18 2 2 5" xfId="15025" xr:uid="{00000000-0005-0000-0000-000073320000}"/>
    <cellStyle name="20% - Accent4 18 2 2 5 2" xfId="41019" xr:uid="{00000000-0005-0000-0000-000074320000}"/>
    <cellStyle name="20% - Accent4 18 2 2 6" xfId="22776" xr:uid="{00000000-0005-0000-0000-000075320000}"/>
    <cellStyle name="20% - Accent4 18 2 2 6 2" xfId="48765" xr:uid="{00000000-0005-0000-0000-000076320000}"/>
    <cellStyle name="20% - Accent4 18 2 2 7" xfId="27930" xr:uid="{00000000-0005-0000-0000-000077320000}"/>
    <cellStyle name="20% - Accent4 18 2 3" xfId="2492" xr:uid="{00000000-0005-0000-0000-000078320000}"/>
    <cellStyle name="20% - Accent4 18 2 3 2" xfId="5178" xr:uid="{00000000-0005-0000-0000-000079320000}"/>
    <cellStyle name="20% - Accent4 18 2 3 2 2" xfId="10475" xr:uid="{00000000-0005-0000-0000-00007A320000}"/>
    <cellStyle name="20% - Accent4 18 2 3 2 2 2" xfId="36476" xr:uid="{00000000-0005-0000-0000-00007B320000}"/>
    <cellStyle name="20% - Accent4 18 2 3 2 3" xfId="18270" xr:uid="{00000000-0005-0000-0000-00007C320000}"/>
    <cellStyle name="20% - Accent4 18 2 3 2 3 2" xfId="44264" xr:uid="{00000000-0005-0000-0000-00007D320000}"/>
    <cellStyle name="20% - Accent4 18 2 3 2 4" xfId="26021" xr:uid="{00000000-0005-0000-0000-00007E320000}"/>
    <cellStyle name="20% - Accent4 18 2 3 2 4 2" xfId="52010" xr:uid="{00000000-0005-0000-0000-00007F320000}"/>
    <cellStyle name="20% - Accent4 18 2 3 2 5" xfId="31175" xr:uid="{00000000-0005-0000-0000-000080320000}"/>
    <cellStyle name="20% - Accent4 18 2 3 3" xfId="13096" xr:uid="{00000000-0005-0000-0000-000081320000}"/>
    <cellStyle name="20% - Accent4 18 2 3 3 2" xfId="20891" xr:uid="{00000000-0005-0000-0000-000082320000}"/>
    <cellStyle name="20% - Accent4 18 2 3 3 2 2" xfId="46885" xr:uid="{00000000-0005-0000-0000-000083320000}"/>
    <cellStyle name="20% - Accent4 18 2 3 3 3" xfId="39097" xr:uid="{00000000-0005-0000-0000-000084320000}"/>
    <cellStyle name="20% - Accent4 18 2 3 4" xfId="7791" xr:uid="{00000000-0005-0000-0000-000085320000}"/>
    <cellStyle name="20% - Accent4 18 2 3 4 2" xfId="33787" xr:uid="{00000000-0005-0000-0000-000086320000}"/>
    <cellStyle name="20% - Accent4 18 2 3 5" xfId="15581" xr:uid="{00000000-0005-0000-0000-000087320000}"/>
    <cellStyle name="20% - Accent4 18 2 3 5 2" xfId="41575" xr:uid="{00000000-0005-0000-0000-000088320000}"/>
    <cellStyle name="20% - Accent4 18 2 3 6" xfId="23332" xr:uid="{00000000-0005-0000-0000-000089320000}"/>
    <cellStyle name="20% - Accent4 18 2 3 6 2" xfId="49321" xr:uid="{00000000-0005-0000-0000-00008A320000}"/>
    <cellStyle name="20% - Accent4 18 2 3 7" xfId="28486" xr:uid="{00000000-0005-0000-0000-00008B320000}"/>
    <cellStyle name="20% - Accent4 18 2 4" xfId="3048" xr:uid="{00000000-0005-0000-0000-00008C320000}"/>
    <cellStyle name="20% - Accent4 18 2 4 2" xfId="5734" xr:uid="{00000000-0005-0000-0000-00008D320000}"/>
    <cellStyle name="20% - Accent4 18 2 4 2 2" xfId="11031" xr:uid="{00000000-0005-0000-0000-00008E320000}"/>
    <cellStyle name="20% - Accent4 18 2 4 2 2 2" xfId="37032" xr:uid="{00000000-0005-0000-0000-00008F320000}"/>
    <cellStyle name="20% - Accent4 18 2 4 2 3" xfId="18826" xr:uid="{00000000-0005-0000-0000-000090320000}"/>
    <cellStyle name="20% - Accent4 18 2 4 2 3 2" xfId="44820" xr:uid="{00000000-0005-0000-0000-000091320000}"/>
    <cellStyle name="20% - Accent4 18 2 4 2 4" xfId="26577" xr:uid="{00000000-0005-0000-0000-000092320000}"/>
    <cellStyle name="20% - Accent4 18 2 4 2 4 2" xfId="52566" xr:uid="{00000000-0005-0000-0000-000093320000}"/>
    <cellStyle name="20% - Accent4 18 2 4 2 5" xfId="31731" xr:uid="{00000000-0005-0000-0000-000094320000}"/>
    <cellStyle name="20% - Accent4 18 2 4 3" xfId="13635" xr:uid="{00000000-0005-0000-0000-000095320000}"/>
    <cellStyle name="20% - Accent4 18 2 4 3 2" xfId="21430" xr:uid="{00000000-0005-0000-0000-000096320000}"/>
    <cellStyle name="20% - Accent4 18 2 4 3 2 2" xfId="47424" xr:uid="{00000000-0005-0000-0000-000097320000}"/>
    <cellStyle name="20% - Accent4 18 2 4 3 3" xfId="39636" xr:uid="{00000000-0005-0000-0000-000098320000}"/>
    <cellStyle name="20% - Accent4 18 2 4 4" xfId="8347" xr:uid="{00000000-0005-0000-0000-000099320000}"/>
    <cellStyle name="20% - Accent4 18 2 4 4 2" xfId="34343" xr:uid="{00000000-0005-0000-0000-00009A320000}"/>
    <cellStyle name="20% - Accent4 18 2 4 5" xfId="16137" xr:uid="{00000000-0005-0000-0000-00009B320000}"/>
    <cellStyle name="20% - Accent4 18 2 4 5 2" xfId="42131" xr:uid="{00000000-0005-0000-0000-00009C320000}"/>
    <cellStyle name="20% - Accent4 18 2 4 6" xfId="23888" xr:uid="{00000000-0005-0000-0000-00009D320000}"/>
    <cellStyle name="20% - Accent4 18 2 4 6 2" xfId="49877" xr:uid="{00000000-0005-0000-0000-00009E320000}"/>
    <cellStyle name="20% - Accent4 18 2 4 7" xfId="29042" xr:uid="{00000000-0005-0000-0000-00009F320000}"/>
    <cellStyle name="20% - Accent4 18 2 5" xfId="4066" xr:uid="{00000000-0005-0000-0000-0000A0320000}"/>
    <cellStyle name="20% - Accent4 18 2 5 2" xfId="9364" xr:uid="{00000000-0005-0000-0000-0000A1320000}"/>
    <cellStyle name="20% - Accent4 18 2 5 2 2" xfId="35364" xr:uid="{00000000-0005-0000-0000-0000A2320000}"/>
    <cellStyle name="20% - Accent4 18 2 5 3" xfId="17158" xr:uid="{00000000-0005-0000-0000-0000A3320000}"/>
    <cellStyle name="20% - Accent4 18 2 5 3 2" xfId="43152" xr:uid="{00000000-0005-0000-0000-0000A4320000}"/>
    <cellStyle name="20% - Accent4 18 2 5 4" xfId="24909" xr:uid="{00000000-0005-0000-0000-0000A5320000}"/>
    <cellStyle name="20% - Accent4 18 2 5 4 2" xfId="50898" xr:uid="{00000000-0005-0000-0000-0000A6320000}"/>
    <cellStyle name="20% - Accent4 18 2 5 5" xfId="30063" xr:uid="{00000000-0005-0000-0000-0000A7320000}"/>
    <cellStyle name="20% - Accent4 18 2 6" xfId="11536" xr:uid="{00000000-0005-0000-0000-0000A8320000}"/>
    <cellStyle name="20% - Accent4 18 2 6 2" xfId="19331" xr:uid="{00000000-0005-0000-0000-0000A9320000}"/>
    <cellStyle name="20% - Accent4 18 2 6 2 2" xfId="45325" xr:uid="{00000000-0005-0000-0000-0000AA320000}"/>
    <cellStyle name="20% - Accent4 18 2 6 3" xfId="37537" xr:uid="{00000000-0005-0000-0000-0000AB320000}"/>
    <cellStyle name="20% - Accent4 18 2 7" xfId="12042" xr:uid="{00000000-0005-0000-0000-0000AC320000}"/>
    <cellStyle name="20% - Accent4 18 2 7 2" xfId="19837" xr:uid="{00000000-0005-0000-0000-0000AD320000}"/>
    <cellStyle name="20% - Accent4 18 2 7 2 2" xfId="45831" xr:uid="{00000000-0005-0000-0000-0000AE320000}"/>
    <cellStyle name="20% - Accent4 18 2 7 3" xfId="38043" xr:uid="{00000000-0005-0000-0000-0000AF320000}"/>
    <cellStyle name="20% - Accent4 18 2 8" xfId="6688" xr:uid="{00000000-0005-0000-0000-0000B0320000}"/>
    <cellStyle name="20% - Accent4 18 2 8 2" xfId="32675" xr:uid="{00000000-0005-0000-0000-0000B1320000}"/>
    <cellStyle name="20% - Accent4 18 2 9" xfId="14469" xr:uid="{00000000-0005-0000-0000-0000B2320000}"/>
    <cellStyle name="20% - Accent4 18 2 9 2" xfId="40463" xr:uid="{00000000-0005-0000-0000-0000B3320000}"/>
    <cellStyle name="20% - Accent4 18 3" xfId="1659" xr:uid="{00000000-0005-0000-0000-0000B4320000}"/>
    <cellStyle name="20% - Accent4 18 3 2" xfId="4345" xr:uid="{00000000-0005-0000-0000-0000B5320000}"/>
    <cellStyle name="20% - Accent4 18 3 2 2" xfId="9642" xr:uid="{00000000-0005-0000-0000-0000B6320000}"/>
    <cellStyle name="20% - Accent4 18 3 2 2 2" xfId="35643" xr:uid="{00000000-0005-0000-0000-0000B7320000}"/>
    <cellStyle name="20% - Accent4 18 3 2 3" xfId="17437" xr:uid="{00000000-0005-0000-0000-0000B8320000}"/>
    <cellStyle name="20% - Accent4 18 3 2 3 2" xfId="43431" xr:uid="{00000000-0005-0000-0000-0000B9320000}"/>
    <cellStyle name="20% - Accent4 18 3 2 4" xfId="25188" xr:uid="{00000000-0005-0000-0000-0000BA320000}"/>
    <cellStyle name="20% - Accent4 18 3 2 4 2" xfId="51177" xr:uid="{00000000-0005-0000-0000-0000BB320000}"/>
    <cellStyle name="20% - Accent4 18 3 2 5" xfId="30342" xr:uid="{00000000-0005-0000-0000-0000BC320000}"/>
    <cellStyle name="20% - Accent4 18 3 3" xfId="12302" xr:uid="{00000000-0005-0000-0000-0000BD320000}"/>
    <cellStyle name="20% - Accent4 18 3 3 2" xfId="20097" xr:uid="{00000000-0005-0000-0000-0000BE320000}"/>
    <cellStyle name="20% - Accent4 18 3 3 2 2" xfId="46091" xr:uid="{00000000-0005-0000-0000-0000BF320000}"/>
    <cellStyle name="20% - Accent4 18 3 3 3" xfId="38303" xr:uid="{00000000-0005-0000-0000-0000C0320000}"/>
    <cellStyle name="20% - Accent4 18 3 4" xfId="6964" xr:uid="{00000000-0005-0000-0000-0000C1320000}"/>
    <cellStyle name="20% - Accent4 18 3 4 2" xfId="32954" xr:uid="{00000000-0005-0000-0000-0000C2320000}"/>
    <cellStyle name="20% - Accent4 18 3 5" xfId="14748" xr:uid="{00000000-0005-0000-0000-0000C3320000}"/>
    <cellStyle name="20% - Accent4 18 3 5 2" xfId="40742" xr:uid="{00000000-0005-0000-0000-0000C4320000}"/>
    <cellStyle name="20% - Accent4 18 3 6" xfId="22499" xr:uid="{00000000-0005-0000-0000-0000C5320000}"/>
    <cellStyle name="20% - Accent4 18 3 6 2" xfId="48488" xr:uid="{00000000-0005-0000-0000-0000C6320000}"/>
    <cellStyle name="20% - Accent4 18 3 7" xfId="27653" xr:uid="{00000000-0005-0000-0000-0000C7320000}"/>
    <cellStyle name="20% - Accent4 18 4" xfId="2215" xr:uid="{00000000-0005-0000-0000-0000C8320000}"/>
    <cellStyle name="20% - Accent4 18 4 2" xfId="4901" xr:uid="{00000000-0005-0000-0000-0000C9320000}"/>
    <cellStyle name="20% - Accent4 18 4 2 2" xfId="10198" xr:uid="{00000000-0005-0000-0000-0000CA320000}"/>
    <cellStyle name="20% - Accent4 18 4 2 2 2" xfId="36199" xr:uid="{00000000-0005-0000-0000-0000CB320000}"/>
    <cellStyle name="20% - Accent4 18 4 2 3" xfId="17993" xr:uid="{00000000-0005-0000-0000-0000CC320000}"/>
    <cellStyle name="20% - Accent4 18 4 2 3 2" xfId="43987" xr:uid="{00000000-0005-0000-0000-0000CD320000}"/>
    <cellStyle name="20% - Accent4 18 4 2 4" xfId="25744" xr:uid="{00000000-0005-0000-0000-0000CE320000}"/>
    <cellStyle name="20% - Accent4 18 4 2 4 2" xfId="51733" xr:uid="{00000000-0005-0000-0000-0000CF320000}"/>
    <cellStyle name="20% - Accent4 18 4 2 5" xfId="30898" xr:uid="{00000000-0005-0000-0000-0000D0320000}"/>
    <cellStyle name="20% - Accent4 18 4 3" xfId="12821" xr:uid="{00000000-0005-0000-0000-0000D1320000}"/>
    <cellStyle name="20% - Accent4 18 4 3 2" xfId="20616" xr:uid="{00000000-0005-0000-0000-0000D2320000}"/>
    <cellStyle name="20% - Accent4 18 4 3 2 2" xfId="46610" xr:uid="{00000000-0005-0000-0000-0000D3320000}"/>
    <cellStyle name="20% - Accent4 18 4 3 3" xfId="38822" xr:uid="{00000000-0005-0000-0000-0000D4320000}"/>
    <cellStyle name="20% - Accent4 18 4 4" xfId="7516" xr:uid="{00000000-0005-0000-0000-0000D5320000}"/>
    <cellStyle name="20% - Accent4 18 4 4 2" xfId="33510" xr:uid="{00000000-0005-0000-0000-0000D6320000}"/>
    <cellStyle name="20% - Accent4 18 4 5" xfId="15304" xr:uid="{00000000-0005-0000-0000-0000D7320000}"/>
    <cellStyle name="20% - Accent4 18 4 5 2" xfId="41298" xr:uid="{00000000-0005-0000-0000-0000D8320000}"/>
    <cellStyle name="20% - Accent4 18 4 6" xfId="23055" xr:uid="{00000000-0005-0000-0000-0000D9320000}"/>
    <cellStyle name="20% - Accent4 18 4 6 2" xfId="49044" xr:uid="{00000000-0005-0000-0000-0000DA320000}"/>
    <cellStyle name="20% - Accent4 18 4 7" xfId="28209" xr:uid="{00000000-0005-0000-0000-0000DB320000}"/>
    <cellStyle name="20% - Accent4 18 5" xfId="2771" xr:uid="{00000000-0005-0000-0000-0000DC320000}"/>
    <cellStyle name="20% - Accent4 18 5 2" xfId="5457" xr:uid="{00000000-0005-0000-0000-0000DD320000}"/>
    <cellStyle name="20% - Accent4 18 5 2 2" xfId="10754" xr:uid="{00000000-0005-0000-0000-0000DE320000}"/>
    <cellStyle name="20% - Accent4 18 5 2 2 2" xfId="36755" xr:uid="{00000000-0005-0000-0000-0000DF320000}"/>
    <cellStyle name="20% - Accent4 18 5 2 3" xfId="18549" xr:uid="{00000000-0005-0000-0000-0000E0320000}"/>
    <cellStyle name="20% - Accent4 18 5 2 3 2" xfId="44543" xr:uid="{00000000-0005-0000-0000-0000E1320000}"/>
    <cellStyle name="20% - Accent4 18 5 2 4" xfId="26300" xr:uid="{00000000-0005-0000-0000-0000E2320000}"/>
    <cellStyle name="20% - Accent4 18 5 2 4 2" xfId="52289" xr:uid="{00000000-0005-0000-0000-0000E3320000}"/>
    <cellStyle name="20% - Accent4 18 5 2 5" xfId="31454" xr:uid="{00000000-0005-0000-0000-0000E4320000}"/>
    <cellStyle name="20% - Accent4 18 5 3" xfId="13358" xr:uid="{00000000-0005-0000-0000-0000E5320000}"/>
    <cellStyle name="20% - Accent4 18 5 3 2" xfId="21153" xr:uid="{00000000-0005-0000-0000-0000E6320000}"/>
    <cellStyle name="20% - Accent4 18 5 3 2 2" xfId="47147" xr:uid="{00000000-0005-0000-0000-0000E7320000}"/>
    <cellStyle name="20% - Accent4 18 5 3 3" xfId="39359" xr:uid="{00000000-0005-0000-0000-0000E8320000}"/>
    <cellStyle name="20% - Accent4 18 5 4" xfId="8070" xr:uid="{00000000-0005-0000-0000-0000E9320000}"/>
    <cellStyle name="20% - Accent4 18 5 4 2" xfId="34066" xr:uid="{00000000-0005-0000-0000-0000EA320000}"/>
    <cellStyle name="20% - Accent4 18 5 5" xfId="15860" xr:uid="{00000000-0005-0000-0000-0000EB320000}"/>
    <cellStyle name="20% - Accent4 18 5 5 2" xfId="41854" xr:uid="{00000000-0005-0000-0000-0000EC320000}"/>
    <cellStyle name="20% - Accent4 18 5 6" xfId="23611" xr:uid="{00000000-0005-0000-0000-0000ED320000}"/>
    <cellStyle name="20% - Accent4 18 5 6 2" xfId="49600" xr:uid="{00000000-0005-0000-0000-0000EE320000}"/>
    <cellStyle name="20% - Accent4 18 5 7" xfId="28765" xr:uid="{00000000-0005-0000-0000-0000EF320000}"/>
    <cellStyle name="20% - Accent4 18 6" xfId="3789" xr:uid="{00000000-0005-0000-0000-0000F0320000}"/>
    <cellStyle name="20% - Accent4 18 6 2" xfId="9087" xr:uid="{00000000-0005-0000-0000-0000F1320000}"/>
    <cellStyle name="20% - Accent4 18 6 2 2" xfId="35087" xr:uid="{00000000-0005-0000-0000-0000F2320000}"/>
    <cellStyle name="20% - Accent4 18 6 3" xfId="16881" xr:uid="{00000000-0005-0000-0000-0000F3320000}"/>
    <cellStyle name="20% - Accent4 18 6 3 2" xfId="42875" xr:uid="{00000000-0005-0000-0000-0000F4320000}"/>
    <cellStyle name="20% - Accent4 18 6 4" xfId="24632" xr:uid="{00000000-0005-0000-0000-0000F5320000}"/>
    <cellStyle name="20% - Accent4 18 6 4 2" xfId="50621" xr:uid="{00000000-0005-0000-0000-0000F6320000}"/>
    <cellStyle name="20% - Accent4 18 6 5" xfId="29786" xr:uid="{00000000-0005-0000-0000-0000F7320000}"/>
    <cellStyle name="20% - Accent4 18 7" xfId="11281" xr:uid="{00000000-0005-0000-0000-0000F8320000}"/>
    <cellStyle name="20% - Accent4 18 7 2" xfId="19076" xr:uid="{00000000-0005-0000-0000-0000F9320000}"/>
    <cellStyle name="20% - Accent4 18 7 2 2" xfId="45070" xr:uid="{00000000-0005-0000-0000-0000FA320000}"/>
    <cellStyle name="20% - Accent4 18 7 3" xfId="37282" xr:uid="{00000000-0005-0000-0000-0000FB320000}"/>
    <cellStyle name="20% - Accent4 18 8" xfId="11781" xr:uid="{00000000-0005-0000-0000-0000FC320000}"/>
    <cellStyle name="20% - Accent4 18 8 2" xfId="19576" xr:uid="{00000000-0005-0000-0000-0000FD320000}"/>
    <cellStyle name="20% - Accent4 18 8 2 2" xfId="45570" xr:uid="{00000000-0005-0000-0000-0000FE320000}"/>
    <cellStyle name="20% - Accent4 18 8 3" xfId="37782" xr:uid="{00000000-0005-0000-0000-0000FF320000}"/>
    <cellStyle name="20% - Accent4 18 9" xfId="6411" xr:uid="{00000000-0005-0000-0000-000000330000}"/>
    <cellStyle name="20% - Accent4 18 9 2" xfId="32398" xr:uid="{00000000-0005-0000-0000-000001330000}"/>
    <cellStyle name="20% - Accent4 19" xfId="1113" xr:uid="{00000000-0005-0000-0000-000002330000}"/>
    <cellStyle name="20% - Accent4 19 10" xfId="14205" xr:uid="{00000000-0005-0000-0000-000003330000}"/>
    <cellStyle name="20% - Accent4 19 10 2" xfId="40199" xr:uid="{00000000-0005-0000-0000-000004330000}"/>
    <cellStyle name="20% - Accent4 19 11" xfId="21956" xr:uid="{00000000-0005-0000-0000-000005330000}"/>
    <cellStyle name="20% - Accent4 19 11 2" xfId="47945" xr:uid="{00000000-0005-0000-0000-000006330000}"/>
    <cellStyle name="20% - Accent4 19 12" xfId="27110" xr:uid="{00000000-0005-0000-0000-000007330000}"/>
    <cellStyle name="20% - Accent4 19 2" xfId="1391" xr:uid="{00000000-0005-0000-0000-000008330000}"/>
    <cellStyle name="20% - Accent4 19 2 10" xfId="22233" xr:uid="{00000000-0005-0000-0000-000009330000}"/>
    <cellStyle name="20% - Accent4 19 2 10 2" xfId="48222" xr:uid="{00000000-0005-0000-0000-00000A330000}"/>
    <cellStyle name="20% - Accent4 19 2 11" xfId="27387" xr:uid="{00000000-0005-0000-0000-00000B330000}"/>
    <cellStyle name="20% - Accent4 19 2 2" xfId="1949" xr:uid="{00000000-0005-0000-0000-00000C330000}"/>
    <cellStyle name="20% - Accent4 19 2 2 2" xfId="4635" xr:uid="{00000000-0005-0000-0000-00000D330000}"/>
    <cellStyle name="20% - Accent4 19 2 2 2 2" xfId="9932" xr:uid="{00000000-0005-0000-0000-00000E330000}"/>
    <cellStyle name="20% - Accent4 19 2 2 2 2 2" xfId="35933" xr:uid="{00000000-0005-0000-0000-00000F330000}"/>
    <cellStyle name="20% - Accent4 19 2 2 2 3" xfId="17727" xr:uid="{00000000-0005-0000-0000-000010330000}"/>
    <cellStyle name="20% - Accent4 19 2 2 2 3 2" xfId="43721" xr:uid="{00000000-0005-0000-0000-000011330000}"/>
    <cellStyle name="20% - Accent4 19 2 2 2 4" xfId="25478" xr:uid="{00000000-0005-0000-0000-000012330000}"/>
    <cellStyle name="20% - Accent4 19 2 2 2 4 2" xfId="51467" xr:uid="{00000000-0005-0000-0000-000013330000}"/>
    <cellStyle name="20% - Accent4 19 2 2 2 5" xfId="30632" xr:uid="{00000000-0005-0000-0000-000014330000}"/>
    <cellStyle name="20% - Accent4 19 2 2 3" xfId="12574" xr:uid="{00000000-0005-0000-0000-000015330000}"/>
    <cellStyle name="20% - Accent4 19 2 2 3 2" xfId="20369" xr:uid="{00000000-0005-0000-0000-000016330000}"/>
    <cellStyle name="20% - Accent4 19 2 2 3 2 2" xfId="46363" xr:uid="{00000000-0005-0000-0000-000017330000}"/>
    <cellStyle name="20% - Accent4 19 2 2 3 3" xfId="38575" xr:uid="{00000000-0005-0000-0000-000018330000}"/>
    <cellStyle name="20% - Accent4 19 2 2 4" xfId="7252" xr:uid="{00000000-0005-0000-0000-000019330000}"/>
    <cellStyle name="20% - Accent4 19 2 2 4 2" xfId="33244" xr:uid="{00000000-0005-0000-0000-00001A330000}"/>
    <cellStyle name="20% - Accent4 19 2 2 5" xfId="15038" xr:uid="{00000000-0005-0000-0000-00001B330000}"/>
    <cellStyle name="20% - Accent4 19 2 2 5 2" xfId="41032" xr:uid="{00000000-0005-0000-0000-00001C330000}"/>
    <cellStyle name="20% - Accent4 19 2 2 6" xfId="22789" xr:uid="{00000000-0005-0000-0000-00001D330000}"/>
    <cellStyle name="20% - Accent4 19 2 2 6 2" xfId="48778" xr:uid="{00000000-0005-0000-0000-00001E330000}"/>
    <cellStyle name="20% - Accent4 19 2 2 7" xfId="27943" xr:uid="{00000000-0005-0000-0000-00001F330000}"/>
    <cellStyle name="20% - Accent4 19 2 3" xfId="2505" xr:uid="{00000000-0005-0000-0000-000020330000}"/>
    <cellStyle name="20% - Accent4 19 2 3 2" xfId="5191" xr:uid="{00000000-0005-0000-0000-000021330000}"/>
    <cellStyle name="20% - Accent4 19 2 3 2 2" xfId="10488" xr:uid="{00000000-0005-0000-0000-000022330000}"/>
    <cellStyle name="20% - Accent4 19 2 3 2 2 2" xfId="36489" xr:uid="{00000000-0005-0000-0000-000023330000}"/>
    <cellStyle name="20% - Accent4 19 2 3 2 3" xfId="18283" xr:uid="{00000000-0005-0000-0000-000024330000}"/>
    <cellStyle name="20% - Accent4 19 2 3 2 3 2" xfId="44277" xr:uid="{00000000-0005-0000-0000-000025330000}"/>
    <cellStyle name="20% - Accent4 19 2 3 2 4" xfId="26034" xr:uid="{00000000-0005-0000-0000-000026330000}"/>
    <cellStyle name="20% - Accent4 19 2 3 2 4 2" xfId="52023" xr:uid="{00000000-0005-0000-0000-000027330000}"/>
    <cellStyle name="20% - Accent4 19 2 3 2 5" xfId="31188" xr:uid="{00000000-0005-0000-0000-000028330000}"/>
    <cellStyle name="20% - Accent4 19 2 3 3" xfId="13109" xr:uid="{00000000-0005-0000-0000-000029330000}"/>
    <cellStyle name="20% - Accent4 19 2 3 3 2" xfId="20904" xr:uid="{00000000-0005-0000-0000-00002A330000}"/>
    <cellStyle name="20% - Accent4 19 2 3 3 2 2" xfId="46898" xr:uid="{00000000-0005-0000-0000-00002B330000}"/>
    <cellStyle name="20% - Accent4 19 2 3 3 3" xfId="39110" xr:uid="{00000000-0005-0000-0000-00002C330000}"/>
    <cellStyle name="20% - Accent4 19 2 3 4" xfId="7804" xr:uid="{00000000-0005-0000-0000-00002D330000}"/>
    <cellStyle name="20% - Accent4 19 2 3 4 2" xfId="33800" xr:uid="{00000000-0005-0000-0000-00002E330000}"/>
    <cellStyle name="20% - Accent4 19 2 3 5" xfId="15594" xr:uid="{00000000-0005-0000-0000-00002F330000}"/>
    <cellStyle name="20% - Accent4 19 2 3 5 2" xfId="41588" xr:uid="{00000000-0005-0000-0000-000030330000}"/>
    <cellStyle name="20% - Accent4 19 2 3 6" xfId="23345" xr:uid="{00000000-0005-0000-0000-000031330000}"/>
    <cellStyle name="20% - Accent4 19 2 3 6 2" xfId="49334" xr:uid="{00000000-0005-0000-0000-000032330000}"/>
    <cellStyle name="20% - Accent4 19 2 3 7" xfId="28499" xr:uid="{00000000-0005-0000-0000-000033330000}"/>
    <cellStyle name="20% - Accent4 19 2 4" xfId="3061" xr:uid="{00000000-0005-0000-0000-000034330000}"/>
    <cellStyle name="20% - Accent4 19 2 4 2" xfId="5747" xr:uid="{00000000-0005-0000-0000-000035330000}"/>
    <cellStyle name="20% - Accent4 19 2 4 2 2" xfId="11044" xr:uid="{00000000-0005-0000-0000-000036330000}"/>
    <cellStyle name="20% - Accent4 19 2 4 2 2 2" xfId="37045" xr:uid="{00000000-0005-0000-0000-000037330000}"/>
    <cellStyle name="20% - Accent4 19 2 4 2 3" xfId="18839" xr:uid="{00000000-0005-0000-0000-000038330000}"/>
    <cellStyle name="20% - Accent4 19 2 4 2 3 2" xfId="44833" xr:uid="{00000000-0005-0000-0000-000039330000}"/>
    <cellStyle name="20% - Accent4 19 2 4 2 4" xfId="26590" xr:uid="{00000000-0005-0000-0000-00003A330000}"/>
    <cellStyle name="20% - Accent4 19 2 4 2 4 2" xfId="52579" xr:uid="{00000000-0005-0000-0000-00003B330000}"/>
    <cellStyle name="20% - Accent4 19 2 4 2 5" xfId="31744" xr:uid="{00000000-0005-0000-0000-00003C330000}"/>
    <cellStyle name="20% - Accent4 19 2 4 3" xfId="13648" xr:uid="{00000000-0005-0000-0000-00003D330000}"/>
    <cellStyle name="20% - Accent4 19 2 4 3 2" xfId="21443" xr:uid="{00000000-0005-0000-0000-00003E330000}"/>
    <cellStyle name="20% - Accent4 19 2 4 3 2 2" xfId="47437" xr:uid="{00000000-0005-0000-0000-00003F330000}"/>
    <cellStyle name="20% - Accent4 19 2 4 3 3" xfId="39649" xr:uid="{00000000-0005-0000-0000-000040330000}"/>
    <cellStyle name="20% - Accent4 19 2 4 4" xfId="8360" xr:uid="{00000000-0005-0000-0000-000041330000}"/>
    <cellStyle name="20% - Accent4 19 2 4 4 2" xfId="34356" xr:uid="{00000000-0005-0000-0000-000042330000}"/>
    <cellStyle name="20% - Accent4 19 2 4 5" xfId="16150" xr:uid="{00000000-0005-0000-0000-000043330000}"/>
    <cellStyle name="20% - Accent4 19 2 4 5 2" xfId="42144" xr:uid="{00000000-0005-0000-0000-000044330000}"/>
    <cellStyle name="20% - Accent4 19 2 4 6" xfId="23901" xr:uid="{00000000-0005-0000-0000-000045330000}"/>
    <cellStyle name="20% - Accent4 19 2 4 6 2" xfId="49890" xr:uid="{00000000-0005-0000-0000-000046330000}"/>
    <cellStyle name="20% - Accent4 19 2 4 7" xfId="29055" xr:uid="{00000000-0005-0000-0000-000047330000}"/>
    <cellStyle name="20% - Accent4 19 2 5" xfId="4079" xr:uid="{00000000-0005-0000-0000-000048330000}"/>
    <cellStyle name="20% - Accent4 19 2 5 2" xfId="9377" xr:uid="{00000000-0005-0000-0000-000049330000}"/>
    <cellStyle name="20% - Accent4 19 2 5 2 2" xfId="35377" xr:uid="{00000000-0005-0000-0000-00004A330000}"/>
    <cellStyle name="20% - Accent4 19 2 5 3" xfId="17171" xr:uid="{00000000-0005-0000-0000-00004B330000}"/>
    <cellStyle name="20% - Accent4 19 2 5 3 2" xfId="43165" xr:uid="{00000000-0005-0000-0000-00004C330000}"/>
    <cellStyle name="20% - Accent4 19 2 5 4" xfId="24922" xr:uid="{00000000-0005-0000-0000-00004D330000}"/>
    <cellStyle name="20% - Accent4 19 2 5 4 2" xfId="50911" xr:uid="{00000000-0005-0000-0000-00004E330000}"/>
    <cellStyle name="20% - Accent4 19 2 5 5" xfId="30076" xr:uid="{00000000-0005-0000-0000-00004F330000}"/>
    <cellStyle name="20% - Accent4 19 2 6" xfId="11549" xr:uid="{00000000-0005-0000-0000-000050330000}"/>
    <cellStyle name="20% - Accent4 19 2 6 2" xfId="19344" xr:uid="{00000000-0005-0000-0000-000051330000}"/>
    <cellStyle name="20% - Accent4 19 2 6 2 2" xfId="45338" xr:uid="{00000000-0005-0000-0000-000052330000}"/>
    <cellStyle name="20% - Accent4 19 2 6 3" xfId="37550" xr:uid="{00000000-0005-0000-0000-000053330000}"/>
    <cellStyle name="20% - Accent4 19 2 7" xfId="12055" xr:uid="{00000000-0005-0000-0000-000054330000}"/>
    <cellStyle name="20% - Accent4 19 2 7 2" xfId="19850" xr:uid="{00000000-0005-0000-0000-000055330000}"/>
    <cellStyle name="20% - Accent4 19 2 7 2 2" xfId="45844" xr:uid="{00000000-0005-0000-0000-000056330000}"/>
    <cellStyle name="20% - Accent4 19 2 7 3" xfId="38056" xr:uid="{00000000-0005-0000-0000-000057330000}"/>
    <cellStyle name="20% - Accent4 19 2 8" xfId="6701" xr:uid="{00000000-0005-0000-0000-000058330000}"/>
    <cellStyle name="20% - Accent4 19 2 8 2" xfId="32688" xr:uid="{00000000-0005-0000-0000-000059330000}"/>
    <cellStyle name="20% - Accent4 19 2 9" xfId="14482" xr:uid="{00000000-0005-0000-0000-00005A330000}"/>
    <cellStyle name="20% - Accent4 19 2 9 2" xfId="40476" xr:uid="{00000000-0005-0000-0000-00005B330000}"/>
    <cellStyle name="20% - Accent4 19 3" xfId="1672" xr:uid="{00000000-0005-0000-0000-00005C330000}"/>
    <cellStyle name="20% - Accent4 19 3 2" xfId="4358" xr:uid="{00000000-0005-0000-0000-00005D330000}"/>
    <cellStyle name="20% - Accent4 19 3 2 2" xfId="9655" xr:uid="{00000000-0005-0000-0000-00005E330000}"/>
    <cellStyle name="20% - Accent4 19 3 2 2 2" xfId="35656" xr:uid="{00000000-0005-0000-0000-00005F330000}"/>
    <cellStyle name="20% - Accent4 19 3 2 3" xfId="17450" xr:uid="{00000000-0005-0000-0000-000060330000}"/>
    <cellStyle name="20% - Accent4 19 3 2 3 2" xfId="43444" xr:uid="{00000000-0005-0000-0000-000061330000}"/>
    <cellStyle name="20% - Accent4 19 3 2 4" xfId="25201" xr:uid="{00000000-0005-0000-0000-000062330000}"/>
    <cellStyle name="20% - Accent4 19 3 2 4 2" xfId="51190" xr:uid="{00000000-0005-0000-0000-000063330000}"/>
    <cellStyle name="20% - Accent4 19 3 2 5" xfId="30355" xr:uid="{00000000-0005-0000-0000-000064330000}"/>
    <cellStyle name="20% - Accent4 19 3 3" xfId="12315" xr:uid="{00000000-0005-0000-0000-000065330000}"/>
    <cellStyle name="20% - Accent4 19 3 3 2" xfId="20110" xr:uid="{00000000-0005-0000-0000-000066330000}"/>
    <cellStyle name="20% - Accent4 19 3 3 2 2" xfId="46104" xr:uid="{00000000-0005-0000-0000-000067330000}"/>
    <cellStyle name="20% - Accent4 19 3 3 3" xfId="38316" xr:uid="{00000000-0005-0000-0000-000068330000}"/>
    <cellStyle name="20% - Accent4 19 3 4" xfId="6977" xr:uid="{00000000-0005-0000-0000-000069330000}"/>
    <cellStyle name="20% - Accent4 19 3 4 2" xfId="32967" xr:uid="{00000000-0005-0000-0000-00006A330000}"/>
    <cellStyle name="20% - Accent4 19 3 5" xfId="14761" xr:uid="{00000000-0005-0000-0000-00006B330000}"/>
    <cellStyle name="20% - Accent4 19 3 5 2" xfId="40755" xr:uid="{00000000-0005-0000-0000-00006C330000}"/>
    <cellStyle name="20% - Accent4 19 3 6" xfId="22512" xr:uid="{00000000-0005-0000-0000-00006D330000}"/>
    <cellStyle name="20% - Accent4 19 3 6 2" xfId="48501" xr:uid="{00000000-0005-0000-0000-00006E330000}"/>
    <cellStyle name="20% - Accent4 19 3 7" xfId="27666" xr:uid="{00000000-0005-0000-0000-00006F330000}"/>
    <cellStyle name="20% - Accent4 19 4" xfId="2228" xr:uid="{00000000-0005-0000-0000-000070330000}"/>
    <cellStyle name="20% - Accent4 19 4 2" xfId="4914" xr:uid="{00000000-0005-0000-0000-000071330000}"/>
    <cellStyle name="20% - Accent4 19 4 2 2" xfId="10211" xr:uid="{00000000-0005-0000-0000-000072330000}"/>
    <cellStyle name="20% - Accent4 19 4 2 2 2" xfId="36212" xr:uid="{00000000-0005-0000-0000-000073330000}"/>
    <cellStyle name="20% - Accent4 19 4 2 3" xfId="18006" xr:uid="{00000000-0005-0000-0000-000074330000}"/>
    <cellStyle name="20% - Accent4 19 4 2 3 2" xfId="44000" xr:uid="{00000000-0005-0000-0000-000075330000}"/>
    <cellStyle name="20% - Accent4 19 4 2 4" xfId="25757" xr:uid="{00000000-0005-0000-0000-000076330000}"/>
    <cellStyle name="20% - Accent4 19 4 2 4 2" xfId="51746" xr:uid="{00000000-0005-0000-0000-000077330000}"/>
    <cellStyle name="20% - Accent4 19 4 2 5" xfId="30911" xr:uid="{00000000-0005-0000-0000-000078330000}"/>
    <cellStyle name="20% - Accent4 19 4 3" xfId="12834" xr:uid="{00000000-0005-0000-0000-000079330000}"/>
    <cellStyle name="20% - Accent4 19 4 3 2" xfId="20629" xr:uid="{00000000-0005-0000-0000-00007A330000}"/>
    <cellStyle name="20% - Accent4 19 4 3 2 2" xfId="46623" xr:uid="{00000000-0005-0000-0000-00007B330000}"/>
    <cellStyle name="20% - Accent4 19 4 3 3" xfId="38835" xr:uid="{00000000-0005-0000-0000-00007C330000}"/>
    <cellStyle name="20% - Accent4 19 4 4" xfId="7529" xr:uid="{00000000-0005-0000-0000-00007D330000}"/>
    <cellStyle name="20% - Accent4 19 4 4 2" xfId="33523" xr:uid="{00000000-0005-0000-0000-00007E330000}"/>
    <cellStyle name="20% - Accent4 19 4 5" xfId="15317" xr:uid="{00000000-0005-0000-0000-00007F330000}"/>
    <cellStyle name="20% - Accent4 19 4 5 2" xfId="41311" xr:uid="{00000000-0005-0000-0000-000080330000}"/>
    <cellStyle name="20% - Accent4 19 4 6" xfId="23068" xr:uid="{00000000-0005-0000-0000-000081330000}"/>
    <cellStyle name="20% - Accent4 19 4 6 2" xfId="49057" xr:uid="{00000000-0005-0000-0000-000082330000}"/>
    <cellStyle name="20% - Accent4 19 4 7" xfId="28222" xr:uid="{00000000-0005-0000-0000-000083330000}"/>
    <cellStyle name="20% - Accent4 19 5" xfId="2784" xr:uid="{00000000-0005-0000-0000-000084330000}"/>
    <cellStyle name="20% - Accent4 19 5 2" xfId="5470" xr:uid="{00000000-0005-0000-0000-000085330000}"/>
    <cellStyle name="20% - Accent4 19 5 2 2" xfId="10767" xr:uid="{00000000-0005-0000-0000-000086330000}"/>
    <cellStyle name="20% - Accent4 19 5 2 2 2" xfId="36768" xr:uid="{00000000-0005-0000-0000-000087330000}"/>
    <cellStyle name="20% - Accent4 19 5 2 3" xfId="18562" xr:uid="{00000000-0005-0000-0000-000088330000}"/>
    <cellStyle name="20% - Accent4 19 5 2 3 2" xfId="44556" xr:uid="{00000000-0005-0000-0000-000089330000}"/>
    <cellStyle name="20% - Accent4 19 5 2 4" xfId="26313" xr:uid="{00000000-0005-0000-0000-00008A330000}"/>
    <cellStyle name="20% - Accent4 19 5 2 4 2" xfId="52302" xr:uid="{00000000-0005-0000-0000-00008B330000}"/>
    <cellStyle name="20% - Accent4 19 5 2 5" xfId="31467" xr:uid="{00000000-0005-0000-0000-00008C330000}"/>
    <cellStyle name="20% - Accent4 19 5 3" xfId="13371" xr:uid="{00000000-0005-0000-0000-00008D330000}"/>
    <cellStyle name="20% - Accent4 19 5 3 2" xfId="21166" xr:uid="{00000000-0005-0000-0000-00008E330000}"/>
    <cellStyle name="20% - Accent4 19 5 3 2 2" xfId="47160" xr:uid="{00000000-0005-0000-0000-00008F330000}"/>
    <cellStyle name="20% - Accent4 19 5 3 3" xfId="39372" xr:uid="{00000000-0005-0000-0000-000090330000}"/>
    <cellStyle name="20% - Accent4 19 5 4" xfId="8083" xr:uid="{00000000-0005-0000-0000-000091330000}"/>
    <cellStyle name="20% - Accent4 19 5 4 2" xfId="34079" xr:uid="{00000000-0005-0000-0000-000092330000}"/>
    <cellStyle name="20% - Accent4 19 5 5" xfId="15873" xr:uid="{00000000-0005-0000-0000-000093330000}"/>
    <cellStyle name="20% - Accent4 19 5 5 2" xfId="41867" xr:uid="{00000000-0005-0000-0000-000094330000}"/>
    <cellStyle name="20% - Accent4 19 5 6" xfId="23624" xr:uid="{00000000-0005-0000-0000-000095330000}"/>
    <cellStyle name="20% - Accent4 19 5 6 2" xfId="49613" xr:uid="{00000000-0005-0000-0000-000096330000}"/>
    <cellStyle name="20% - Accent4 19 5 7" xfId="28778" xr:uid="{00000000-0005-0000-0000-000097330000}"/>
    <cellStyle name="20% - Accent4 19 6" xfId="3802" xr:uid="{00000000-0005-0000-0000-000098330000}"/>
    <cellStyle name="20% - Accent4 19 6 2" xfId="9100" xr:uid="{00000000-0005-0000-0000-000099330000}"/>
    <cellStyle name="20% - Accent4 19 6 2 2" xfId="35100" xr:uid="{00000000-0005-0000-0000-00009A330000}"/>
    <cellStyle name="20% - Accent4 19 6 3" xfId="16894" xr:uid="{00000000-0005-0000-0000-00009B330000}"/>
    <cellStyle name="20% - Accent4 19 6 3 2" xfId="42888" xr:uid="{00000000-0005-0000-0000-00009C330000}"/>
    <cellStyle name="20% - Accent4 19 6 4" xfId="24645" xr:uid="{00000000-0005-0000-0000-00009D330000}"/>
    <cellStyle name="20% - Accent4 19 6 4 2" xfId="50634" xr:uid="{00000000-0005-0000-0000-00009E330000}"/>
    <cellStyle name="20% - Accent4 19 6 5" xfId="29799" xr:uid="{00000000-0005-0000-0000-00009F330000}"/>
    <cellStyle name="20% - Accent4 19 7" xfId="11294" xr:uid="{00000000-0005-0000-0000-0000A0330000}"/>
    <cellStyle name="20% - Accent4 19 7 2" xfId="19089" xr:uid="{00000000-0005-0000-0000-0000A1330000}"/>
    <cellStyle name="20% - Accent4 19 7 2 2" xfId="45083" xr:uid="{00000000-0005-0000-0000-0000A2330000}"/>
    <cellStyle name="20% - Accent4 19 7 3" xfId="37295" xr:uid="{00000000-0005-0000-0000-0000A3330000}"/>
    <cellStyle name="20% - Accent4 19 8" xfId="11794" xr:uid="{00000000-0005-0000-0000-0000A4330000}"/>
    <cellStyle name="20% - Accent4 19 8 2" xfId="19589" xr:uid="{00000000-0005-0000-0000-0000A5330000}"/>
    <cellStyle name="20% - Accent4 19 8 2 2" xfId="45583" xr:uid="{00000000-0005-0000-0000-0000A6330000}"/>
    <cellStyle name="20% - Accent4 19 8 3" xfId="37795" xr:uid="{00000000-0005-0000-0000-0000A7330000}"/>
    <cellStyle name="20% - Accent4 19 9" xfId="6424" xr:uid="{00000000-0005-0000-0000-0000A8330000}"/>
    <cellStyle name="20% - Accent4 19 9 2" xfId="32411" xr:uid="{00000000-0005-0000-0000-0000A9330000}"/>
    <cellStyle name="20% - Accent4 2" xfId="65" xr:uid="{00000000-0005-0000-0000-0000AA330000}"/>
    <cellStyle name="20% - Accent4 2 10" xfId="3229" xr:uid="{00000000-0005-0000-0000-0000AB330000}"/>
    <cellStyle name="20% - Accent4 2 10 2" xfId="8530" xr:uid="{00000000-0005-0000-0000-0000AC330000}"/>
    <cellStyle name="20% - Accent4 2 10 2 2" xfId="34527" xr:uid="{00000000-0005-0000-0000-0000AD330000}"/>
    <cellStyle name="20% - Accent4 2 10 3" xfId="16321" xr:uid="{00000000-0005-0000-0000-0000AE330000}"/>
    <cellStyle name="20% - Accent4 2 10 3 2" xfId="42315" xr:uid="{00000000-0005-0000-0000-0000AF330000}"/>
    <cellStyle name="20% - Accent4 2 10 4" xfId="24072" xr:uid="{00000000-0005-0000-0000-0000B0330000}"/>
    <cellStyle name="20% - Accent4 2 10 4 2" xfId="50061" xr:uid="{00000000-0005-0000-0000-0000B1330000}"/>
    <cellStyle name="20% - Accent4 2 10 5" xfId="29226" xr:uid="{00000000-0005-0000-0000-0000B2330000}"/>
    <cellStyle name="20% - Accent4 2 11" xfId="3343" xr:uid="{00000000-0005-0000-0000-0000B3330000}"/>
    <cellStyle name="20% - Accent4 2 11 2" xfId="8643" xr:uid="{00000000-0005-0000-0000-0000B4330000}"/>
    <cellStyle name="20% - Accent4 2 11 2 2" xfId="34641" xr:uid="{00000000-0005-0000-0000-0000B5330000}"/>
    <cellStyle name="20% - Accent4 2 11 3" xfId="16435" xr:uid="{00000000-0005-0000-0000-0000B6330000}"/>
    <cellStyle name="20% - Accent4 2 11 3 2" xfId="42429" xr:uid="{00000000-0005-0000-0000-0000B7330000}"/>
    <cellStyle name="20% - Accent4 2 11 4" xfId="24186" xr:uid="{00000000-0005-0000-0000-0000B8330000}"/>
    <cellStyle name="20% - Accent4 2 11 4 2" xfId="50175" xr:uid="{00000000-0005-0000-0000-0000B9330000}"/>
    <cellStyle name="20% - Accent4 2 11 5" xfId="29340" xr:uid="{00000000-0005-0000-0000-0000BA330000}"/>
    <cellStyle name="20% - Accent4 2 12" xfId="3457" xr:uid="{00000000-0005-0000-0000-0000BB330000}"/>
    <cellStyle name="20% - Accent4 2 12 2" xfId="8756" xr:uid="{00000000-0005-0000-0000-0000BC330000}"/>
    <cellStyle name="20% - Accent4 2 12 2 2" xfId="34755" xr:uid="{00000000-0005-0000-0000-0000BD330000}"/>
    <cellStyle name="20% - Accent4 2 12 3" xfId="16549" xr:uid="{00000000-0005-0000-0000-0000BE330000}"/>
    <cellStyle name="20% - Accent4 2 12 3 2" xfId="42543" xr:uid="{00000000-0005-0000-0000-0000BF330000}"/>
    <cellStyle name="20% - Accent4 2 12 4" xfId="24300" xr:uid="{00000000-0005-0000-0000-0000C0330000}"/>
    <cellStyle name="20% - Accent4 2 12 4 2" xfId="50289" xr:uid="{00000000-0005-0000-0000-0000C1330000}"/>
    <cellStyle name="20% - Accent4 2 12 5" xfId="29454" xr:uid="{00000000-0005-0000-0000-0000C2330000}"/>
    <cellStyle name="20% - Accent4 2 13" xfId="3578" xr:uid="{00000000-0005-0000-0000-0000C3330000}"/>
    <cellStyle name="20% - Accent4 2 13 2" xfId="8876" xr:uid="{00000000-0005-0000-0000-0000C4330000}"/>
    <cellStyle name="20% - Accent4 2 13 2 2" xfId="34876" xr:uid="{00000000-0005-0000-0000-0000C5330000}"/>
    <cellStyle name="20% - Accent4 2 13 3" xfId="16670" xr:uid="{00000000-0005-0000-0000-0000C6330000}"/>
    <cellStyle name="20% - Accent4 2 13 3 2" xfId="42664" xr:uid="{00000000-0005-0000-0000-0000C7330000}"/>
    <cellStyle name="20% - Accent4 2 13 4" xfId="24421" xr:uid="{00000000-0005-0000-0000-0000C8330000}"/>
    <cellStyle name="20% - Accent4 2 13 4 2" xfId="50410" xr:uid="{00000000-0005-0000-0000-0000C9330000}"/>
    <cellStyle name="20% - Accent4 2 13 5" xfId="29575" xr:uid="{00000000-0005-0000-0000-0000CA330000}"/>
    <cellStyle name="20% - Accent4 2 14" xfId="5815" xr:uid="{00000000-0005-0000-0000-0000CB330000}"/>
    <cellStyle name="20% - Accent4 2 14 2" xfId="31813" xr:uid="{00000000-0005-0000-0000-0000CC330000}"/>
    <cellStyle name="20% - Accent4 2 15" xfId="5957" xr:uid="{00000000-0005-0000-0000-0000CD330000}"/>
    <cellStyle name="20% - Accent4 2 15 2" xfId="31943" xr:uid="{00000000-0005-0000-0000-0000CE330000}"/>
    <cellStyle name="20% - Accent4 2 16" xfId="13731" xr:uid="{00000000-0005-0000-0000-0000CF330000}"/>
    <cellStyle name="20% - Accent4 2 16 2" xfId="39725" xr:uid="{00000000-0005-0000-0000-0000D0330000}"/>
    <cellStyle name="20% - Accent4 2 17" xfId="21506" xr:uid="{00000000-0005-0000-0000-0000D1330000}"/>
    <cellStyle name="20% - Accent4 2 17 2" xfId="47495" xr:uid="{00000000-0005-0000-0000-0000D2330000}"/>
    <cellStyle name="20% - Accent4 2 18" xfId="26660" xr:uid="{00000000-0005-0000-0000-0000D3330000}"/>
    <cellStyle name="20% - Accent4 2 2" xfId="66" xr:uid="{00000000-0005-0000-0000-0000D4330000}"/>
    <cellStyle name="20% - Accent4 2 2 10" xfId="3855" xr:uid="{00000000-0005-0000-0000-0000D5330000}"/>
    <cellStyle name="20% - Accent4 2 2 10 2" xfId="9153" xr:uid="{00000000-0005-0000-0000-0000D6330000}"/>
    <cellStyle name="20% - Accent4 2 2 10 2 2" xfId="35153" xr:uid="{00000000-0005-0000-0000-0000D7330000}"/>
    <cellStyle name="20% - Accent4 2 2 10 3" xfId="16947" xr:uid="{00000000-0005-0000-0000-0000D8330000}"/>
    <cellStyle name="20% - Accent4 2 2 10 3 2" xfId="42941" xr:uid="{00000000-0005-0000-0000-0000D9330000}"/>
    <cellStyle name="20% - Accent4 2 2 10 4" xfId="24698" xr:uid="{00000000-0005-0000-0000-0000DA330000}"/>
    <cellStyle name="20% - Accent4 2 2 10 4 2" xfId="50687" xr:uid="{00000000-0005-0000-0000-0000DB330000}"/>
    <cellStyle name="20% - Accent4 2 2 10 5" xfId="29852" xr:uid="{00000000-0005-0000-0000-0000DC330000}"/>
    <cellStyle name="20% - Accent4 2 2 11" xfId="5816" xr:uid="{00000000-0005-0000-0000-0000DD330000}"/>
    <cellStyle name="20% - Accent4 2 2 11 2" xfId="31814" xr:uid="{00000000-0005-0000-0000-0000DE330000}"/>
    <cellStyle name="20% - Accent4 2 2 12" xfId="5958" xr:uid="{00000000-0005-0000-0000-0000DF330000}"/>
    <cellStyle name="20% - Accent4 2 2 12 2" xfId="31944" xr:uid="{00000000-0005-0000-0000-0000E0330000}"/>
    <cellStyle name="20% - Accent4 2 2 13" xfId="13732" xr:uid="{00000000-0005-0000-0000-0000E1330000}"/>
    <cellStyle name="20% - Accent4 2 2 13 2" xfId="39726" xr:uid="{00000000-0005-0000-0000-0000E2330000}"/>
    <cellStyle name="20% - Accent4 2 2 14" xfId="21507" xr:uid="{00000000-0005-0000-0000-0000E3330000}"/>
    <cellStyle name="20% - Accent4 2 2 14 2" xfId="47496" xr:uid="{00000000-0005-0000-0000-0000E4330000}"/>
    <cellStyle name="20% - Accent4 2 2 15" xfId="26661" xr:uid="{00000000-0005-0000-0000-0000E5330000}"/>
    <cellStyle name="20% - Accent4 2 2 2" xfId="768" xr:uid="{00000000-0005-0000-0000-0000E6330000}"/>
    <cellStyle name="20% - Accent4 2 2 2 2" xfId="1725" xr:uid="{00000000-0005-0000-0000-0000E7330000}"/>
    <cellStyle name="20% - Accent4 2 2 2 2 2" xfId="7030" xr:uid="{00000000-0005-0000-0000-0000E8330000}"/>
    <cellStyle name="20% - Accent4 2 2 2 2 2 2" xfId="33020" xr:uid="{00000000-0005-0000-0000-0000E9330000}"/>
    <cellStyle name="20% - Accent4 2 2 2 2 3" xfId="14814" xr:uid="{00000000-0005-0000-0000-0000EA330000}"/>
    <cellStyle name="20% - Accent4 2 2 2 2 3 2" xfId="40808" xr:uid="{00000000-0005-0000-0000-0000EB330000}"/>
    <cellStyle name="20% - Accent4 2 2 2 2 4" xfId="22565" xr:uid="{00000000-0005-0000-0000-0000EC330000}"/>
    <cellStyle name="20% - Accent4 2 2 2 2 4 2" xfId="48554" xr:uid="{00000000-0005-0000-0000-0000ED330000}"/>
    <cellStyle name="20% - Accent4 2 2 2 2 5" xfId="27719" xr:uid="{00000000-0005-0000-0000-0000EE330000}"/>
    <cellStyle name="20% - Accent4 2 2 2 3" xfId="4411" xr:uid="{00000000-0005-0000-0000-0000EF330000}"/>
    <cellStyle name="20% - Accent4 2 2 2 3 2" xfId="9708" xr:uid="{00000000-0005-0000-0000-0000F0330000}"/>
    <cellStyle name="20% - Accent4 2 2 2 3 2 2" xfId="35709" xr:uid="{00000000-0005-0000-0000-0000F1330000}"/>
    <cellStyle name="20% - Accent4 2 2 2 3 3" xfId="17503" xr:uid="{00000000-0005-0000-0000-0000F2330000}"/>
    <cellStyle name="20% - Accent4 2 2 2 3 3 2" xfId="43497" xr:uid="{00000000-0005-0000-0000-0000F3330000}"/>
    <cellStyle name="20% - Accent4 2 2 2 3 4" xfId="25254" xr:uid="{00000000-0005-0000-0000-0000F4330000}"/>
    <cellStyle name="20% - Accent4 2 2 2 3 4 2" xfId="51243" xr:uid="{00000000-0005-0000-0000-0000F5330000}"/>
    <cellStyle name="20% - Accent4 2 2 2 3 5" xfId="30408" xr:uid="{00000000-0005-0000-0000-0000F6330000}"/>
    <cellStyle name="20% - Accent4 2 2 2 4" xfId="6096" xr:uid="{00000000-0005-0000-0000-0000F7330000}"/>
    <cellStyle name="20% - Accent4 2 2 2 4 2" xfId="32077" xr:uid="{00000000-0005-0000-0000-0000F8330000}"/>
    <cellStyle name="20% - Accent4 2 2 2 5" xfId="13871" xr:uid="{00000000-0005-0000-0000-0000F9330000}"/>
    <cellStyle name="20% - Accent4 2 2 2 5 2" xfId="39865" xr:uid="{00000000-0005-0000-0000-0000FA330000}"/>
    <cellStyle name="20% - Accent4 2 2 2 6" xfId="21621" xr:uid="{00000000-0005-0000-0000-0000FB330000}"/>
    <cellStyle name="20% - Accent4 2 2 2 6 2" xfId="47610" xr:uid="{00000000-0005-0000-0000-0000FC330000}"/>
    <cellStyle name="20% - Accent4 2 2 2 7" xfId="26775" xr:uid="{00000000-0005-0000-0000-0000FD330000}"/>
    <cellStyle name="20% - Accent4 2 2 3" xfId="2281" xr:uid="{00000000-0005-0000-0000-0000FE330000}"/>
    <cellStyle name="20% - Accent4 2 2 3 2" xfId="4967" xr:uid="{00000000-0005-0000-0000-0000FF330000}"/>
    <cellStyle name="20% - Accent4 2 2 3 2 2" xfId="10264" xr:uid="{00000000-0005-0000-0000-000000340000}"/>
    <cellStyle name="20% - Accent4 2 2 3 2 2 2" xfId="36265" xr:uid="{00000000-0005-0000-0000-000001340000}"/>
    <cellStyle name="20% - Accent4 2 2 3 2 3" xfId="18059" xr:uid="{00000000-0005-0000-0000-000002340000}"/>
    <cellStyle name="20% - Accent4 2 2 3 2 3 2" xfId="44053" xr:uid="{00000000-0005-0000-0000-000003340000}"/>
    <cellStyle name="20% - Accent4 2 2 3 2 4" xfId="25810" xr:uid="{00000000-0005-0000-0000-000004340000}"/>
    <cellStyle name="20% - Accent4 2 2 3 2 4 2" xfId="51799" xr:uid="{00000000-0005-0000-0000-000005340000}"/>
    <cellStyle name="20% - Accent4 2 2 3 2 5" xfId="30964" xr:uid="{00000000-0005-0000-0000-000006340000}"/>
    <cellStyle name="20% - Accent4 2 2 3 3" xfId="12887" xr:uid="{00000000-0005-0000-0000-000007340000}"/>
    <cellStyle name="20% - Accent4 2 2 3 3 2" xfId="20682" xr:uid="{00000000-0005-0000-0000-000008340000}"/>
    <cellStyle name="20% - Accent4 2 2 3 3 2 2" xfId="46676" xr:uid="{00000000-0005-0000-0000-000009340000}"/>
    <cellStyle name="20% - Accent4 2 2 3 3 3" xfId="38888" xr:uid="{00000000-0005-0000-0000-00000A340000}"/>
    <cellStyle name="20% - Accent4 2 2 3 4" xfId="7582" xr:uid="{00000000-0005-0000-0000-00000B340000}"/>
    <cellStyle name="20% - Accent4 2 2 3 4 2" xfId="33576" xr:uid="{00000000-0005-0000-0000-00000C340000}"/>
    <cellStyle name="20% - Accent4 2 2 3 5" xfId="15370" xr:uid="{00000000-0005-0000-0000-00000D340000}"/>
    <cellStyle name="20% - Accent4 2 2 3 5 2" xfId="41364" xr:uid="{00000000-0005-0000-0000-00000E340000}"/>
    <cellStyle name="20% - Accent4 2 2 3 6" xfId="23121" xr:uid="{00000000-0005-0000-0000-00000F340000}"/>
    <cellStyle name="20% - Accent4 2 2 3 6 2" xfId="49110" xr:uid="{00000000-0005-0000-0000-000010340000}"/>
    <cellStyle name="20% - Accent4 2 2 3 7" xfId="28275" xr:uid="{00000000-0005-0000-0000-000011340000}"/>
    <cellStyle name="20% - Accent4 2 2 4" xfId="2837" xr:uid="{00000000-0005-0000-0000-000012340000}"/>
    <cellStyle name="20% - Accent4 2 2 4 2" xfId="5523" xr:uid="{00000000-0005-0000-0000-000013340000}"/>
    <cellStyle name="20% - Accent4 2 2 4 2 2" xfId="10820" xr:uid="{00000000-0005-0000-0000-000014340000}"/>
    <cellStyle name="20% - Accent4 2 2 4 2 2 2" xfId="36821" xr:uid="{00000000-0005-0000-0000-000015340000}"/>
    <cellStyle name="20% - Accent4 2 2 4 2 3" xfId="18615" xr:uid="{00000000-0005-0000-0000-000016340000}"/>
    <cellStyle name="20% - Accent4 2 2 4 2 3 2" xfId="44609" xr:uid="{00000000-0005-0000-0000-000017340000}"/>
    <cellStyle name="20% - Accent4 2 2 4 2 4" xfId="26366" xr:uid="{00000000-0005-0000-0000-000018340000}"/>
    <cellStyle name="20% - Accent4 2 2 4 2 4 2" xfId="52355" xr:uid="{00000000-0005-0000-0000-000019340000}"/>
    <cellStyle name="20% - Accent4 2 2 4 2 5" xfId="31520" xr:uid="{00000000-0005-0000-0000-00001A340000}"/>
    <cellStyle name="20% - Accent4 2 2 4 3" xfId="13424" xr:uid="{00000000-0005-0000-0000-00001B340000}"/>
    <cellStyle name="20% - Accent4 2 2 4 3 2" xfId="21219" xr:uid="{00000000-0005-0000-0000-00001C340000}"/>
    <cellStyle name="20% - Accent4 2 2 4 3 2 2" xfId="47213" xr:uid="{00000000-0005-0000-0000-00001D340000}"/>
    <cellStyle name="20% - Accent4 2 2 4 3 3" xfId="39425" xr:uid="{00000000-0005-0000-0000-00001E340000}"/>
    <cellStyle name="20% - Accent4 2 2 4 4" xfId="8136" xr:uid="{00000000-0005-0000-0000-00001F340000}"/>
    <cellStyle name="20% - Accent4 2 2 4 4 2" xfId="34132" xr:uid="{00000000-0005-0000-0000-000020340000}"/>
    <cellStyle name="20% - Accent4 2 2 4 5" xfId="15926" xr:uid="{00000000-0005-0000-0000-000021340000}"/>
    <cellStyle name="20% - Accent4 2 2 4 5 2" xfId="41920" xr:uid="{00000000-0005-0000-0000-000022340000}"/>
    <cellStyle name="20% - Accent4 2 2 4 6" xfId="23677" xr:uid="{00000000-0005-0000-0000-000023340000}"/>
    <cellStyle name="20% - Accent4 2 2 4 6 2" xfId="49666" xr:uid="{00000000-0005-0000-0000-000024340000}"/>
    <cellStyle name="20% - Accent4 2 2 4 7" xfId="28831" xr:uid="{00000000-0005-0000-0000-000025340000}"/>
    <cellStyle name="20% - Accent4 2 2 5" xfId="1167" xr:uid="{00000000-0005-0000-0000-000026340000}"/>
    <cellStyle name="20% - Accent4 2 2 5 2" xfId="6477" xr:uid="{00000000-0005-0000-0000-000027340000}"/>
    <cellStyle name="20% - Accent4 2 2 5 2 2" xfId="32464" xr:uid="{00000000-0005-0000-0000-000028340000}"/>
    <cellStyle name="20% - Accent4 2 2 5 3" xfId="14258" xr:uid="{00000000-0005-0000-0000-000029340000}"/>
    <cellStyle name="20% - Accent4 2 2 5 3 2" xfId="40252" xr:uid="{00000000-0005-0000-0000-00002A340000}"/>
    <cellStyle name="20% - Accent4 2 2 5 4" xfId="22009" xr:uid="{00000000-0005-0000-0000-00002B340000}"/>
    <cellStyle name="20% - Accent4 2 2 5 4 2" xfId="47998" xr:uid="{00000000-0005-0000-0000-00002C340000}"/>
    <cellStyle name="20% - Accent4 2 2 5 5" xfId="27163" xr:uid="{00000000-0005-0000-0000-00002D340000}"/>
    <cellStyle name="20% - Accent4 2 2 6" xfId="3119" xr:uid="{00000000-0005-0000-0000-00002E340000}"/>
    <cellStyle name="20% - Accent4 2 2 6 2" xfId="8418" xr:uid="{00000000-0005-0000-0000-00002F340000}"/>
    <cellStyle name="20% - Accent4 2 2 6 2 2" xfId="34414" xr:uid="{00000000-0005-0000-0000-000030340000}"/>
    <cellStyle name="20% - Accent4 2 2 6 3" xfId="16208" xr:uid="{00000000-0005-0000-0000-000031340000}"/>
    <cellStyle name="20% - Accent4 2 2 6 3 2" xfId="42202" xr:uid="{00000000-0005-0000-0000-000032340000}"/>
    <cellStyle name="20% - Accent4 2 2 6 4" xfId="23959" xr:uid="{00000000-0005-0000-0000-000033340000}"/>
    <cellStyle name="20% - Accent4 2 2 6 4 2" xfId="49948" xr:uid="{00000000-0005-0000-0000-000034340000}"/>
    <cellStyle name="20% - Accent4 2 2 6 5" xfId="29113" xr:uid="{00000000-0005-0000-0000-000035340000}"/>
    <cellStyle name="20% - Accent4 2 2 7" xfId="3230" xr:uid="{00000000-0005-0000-0000-000036340000}"/>
    <cellStyle name="20% - Accent4 2 2 7 2" xfId="8531" xr:uid="{00000000-0005-0000-0000-000037340000}"/>
    <cellStyle name="20% - Accent4 2 2 7 2 2" xfId="34528" xr:uid="{00000000-0005-0000-0000-000038340000}"/>
    <cellStyle name="20% - Accent4 2 2 7 3" xfId="16322" xr:uid="{00000000-0005-0000-0000-000039340000}"/>
    <cellStyle name="20% - Accent4 2 2 7 3 2" xfId="42316" xr:uid="{00000000-0005-0000-0000-00003A340000}"/>
    <cellStyle name="20% - Accent4 2 2 7 4" xfId="24073" xr:uid="{00000000-0005-0000-0000-00003B340000}"/>
    <cellStyle name="20% - Accent4 2 2 7 4 2" xfId="50062" xr:uid="{00000000-0005-0000-0000-00003C340000}"/>
    <cellStyle name="20% - Accent4 2 2 7 5" xfId="29227" xr:uid="{00000000-0005-0000-0000-00003D340000}"/>
    <cellStyle name="20% - Accent4 2 2 8" xfId="3344" xr:uid="{00000000-0005-0000-0000-00003E340000}"/>
    <cellStyle name="20% - Accent4 2 2 8 2" xfId="8644" xr:uid="{00000000-0005-0000-0000-00003F340000}"/>
    <cellStyle name="20% - Accent4 2 2 8 2 2" xfId="34642" xr:uid="{00000000-0005-0000-0000-000040340000}"/>
    <cellStyle name="20% - Accent4 2 2 8 3" xfId="16436" xr:uid="{00000000-0005-0000-0000-000041340000}"/>
    <cellStyle name="20% - Accent4 2 2 8 3 2" xfId="42430" xr:uid="{00000000-0005-0000-0000-000042340000}"/>
    <cellStyle name="20% - Accent4 2 2 8 4" xfId="24187" xr:uid="{00000000-0005-0000-0000-000043340000}"/>
    <cellStyle name="20% - Accent4 2 2 8 4 2" xfId="50176" xr:uid="{00000000-0005-0000-0000-000044340000}"/>
    <cellStyle name="20% - Accent4 2 2 8 5" xfId="29341" xr:uid="{00000000-0005-0000-0000-000045340000}"/>
    <cellStyle name="20% - Accent4 2 2 9" xfId="3458" xr:uid="{00000000-0005-0000-0000-000046340000}"/>
    <cellStyle name="20% - Accent4 2 2 9 2" xfId="8757" xr:uid="{00000000-0005-0000-0000-000047340000}"/>
    <cellStyle name="20% - Accent4 2 2 9 2 2" xfId="34756" xr:uid="{00000000-0005-0000-0000-000048340000}"/>
    <cellStyle name="20% - Accent4 2 2 9 3" xfId="16550" xr:uid="{00000000-0005-0000-0000-000049340000}"/>
    <cellStyle name="20% - Accent4 2 2 9 3 2" xfId="42544" xr:uid="{00000000-0005-0000-0000-00004A340000}"/>
    <cellStyle name="20% - Accent4 2 2 9 4" xfId="24301" xr:uid="{00000000-0005-0000-0000-00004B340000}"/>
    <cellStyle name="20% - Accent4 2 2 9 4 2" xfId="50290" xr:uid="{00000000-0005-0000-0000-00004C340000}"/>
    <cellStyle name="20% - Accent4 2 2 9 5" xfId="29455" xr:uid="{00000000-0005-0000-0000-00004D340000}"/>
    <cellStyle name="20% - Accent4 2 3" xfId="67" xr:uid="{00000000-0005-0000-0000-00004E340000}"/>
    <cellStyle name="20% - Accent4 2 3 10" xfId="5959" xr:uid="{00000000-0005-0000-0000-00004F340000}"/>
    <cellStyle name="20% - Accent4 2 3 10 2" xfId="31945" xr:uid="{00000000-0005-0000-0000-000050340000}"/>
    <cellStyle name="20% - Accent4 2 3 11" xfId="13733" xr:uid="{00000000-0005-0000-0000-000051340000}"/>
    <cellStyle name="20% - Accent4 2 3 11 2" xfId="39727" xr:uid="{00000000-0005-0000-0000-000052340000}"/>
    <cellStyle name="20% - Accent4 2 3 12" xfId="21508" xr:uid="{00000000-0005-0000-0000-000053340000}"/>
    <cellStyle name="20% - Accent4 2 3 12 2" xfId="47497" xr:uid="{00000000-0005-0000-0000-000054340000}"/>
    <cellStyle name="20% - Accent4 2 3 13" xfId="26662" xr:uid="{00000000-0005-0000-0000-000055340000}"/>
    <cellStyle name="20% - Accent4 2 3 2" xfId="769" xr:uid="{00000000-0005-0000-0000-000056340000}"/>
    <cellStyle name="20% - Accent4 2 3 2 2" xfId="6097" xr:uid="{00000000-0005-0000-0000-000057340000}"/>
    <cellStyle name="20% - Accent4 2 3 2 2 2" xfId="32078" xr:uid="{00000000-0005-0000-0000-000058340000}"/>
    <cellStyle name="20% - Accent4 2 3 2 3" xfId="13872" xr:uid="{00000000-0005-0000-0000-000059340000}"/>
    <cellStyle name="20% - Accent4 2 3 2 3 2" xfId="39866" xr:uid="{00000000-0005-0000-0000-00005A340000}"/>
    <cellStyle name="20% - Accent4 2 3 2 4" xfId="21622" xr:uid="{00000000-0005-0000-0000-00005B340000}"/>
    <cellStyle name="20% - Accent4 2 3 2 4 2" xfId="47611" xr:uid="{00000000-0005-0000-0000-00005C340000}"/>
    <cellStyle name="20% - Accent4 2 3 2 5" xfId="26776" xr:uid="{00000000-0005-0000-0000-00005D340000}"/>
    <cellStyle name="20% - Accent4 2 3 3" xfId="1448" xr:uid="{00000000-0005-0000-0000-00005E340000}"/>
    <cellStyle name="20% - Accent4 2 3 3 2" xfId="6754" xr:uid="{00000000-0005-0000-0000-00005F340000}"/>
    <cellStyle name="20% - Accent4 2 3 3 2 2" xfId="32743" xr:uid="{00000000-0005-0000-0000-000060340000}"/>
    <cellStyle name="20% - Accent4 2 3 3 3" xfId="14537" xr:uid="{00000000-0005-0000-0000-000061340000}"/>
    <cellStyle name="20% - Accent4 2 3 3 3 2" xfId="40531" xr:uid="{00000000-0005-0000-0000-000062340000}"/>
    <cellStyle name="20% - Accent4 2 3 3 4" xfId="22288" xr:uid="{00000000-0005-0000-0000-000063340000}"/>
    <cellStyle name="20% - Accent4 2 3 3 4 2" xfId="48277" xr:uid="{00000000-0005-0000-0000-000064340000}"/>
    <cellStyle name="20% - Accent4 2 3 3 5" xfId="27442" xr:uid="{00000000-0005-0000-0000-000065340000}"/>
    <cellStyle name="20% - Accent4 2 3 4" xfId="3120" xr:uid="{00000000-0005-0000-0000-000066340000}"/>
    <cellStyle name="20% - Accent4 2 3 4 2" xfId="8419" xr:uid="{00000000-0005-0000-0000-000067340000}"/>
    <cellStyle name="20% - Accent4 2 3 4 2 2" xfId="34415" xr:uid="{00000000-0005-0000-0000-000068340000}"/>
    <cellStyle name="20% - Accent4 2 3 4 3" xfId="16209" xr:uid="{00000000-0005-0000-0000-000069340000}"/>
    <cellStyle name="20% - Accent4 2 3 4 3 2" xfId="42203" xr:uid="{00000000-0005-0000-0000-00006A340000}"/>
    <cellStyle name="20% - Accent4 2 3 4 4" xfId="23960" xr:uid="{00000000-0005-0000-0000-00006B340000}"/>
    <cellStyle name="20% - Accent4 2 3 4 4 2" xfId="49949" xr:uid="{00000000-0005-0000-0000-00006C340000}"/>
    <cellStyle name="20% - Accent4 2 3 4 5" xfId="29114" xr:uid="{00000000-0005-0000-0000-00006D340000}"/>
    <cellStyle name="20% - Accent4 2 3 5" xfId="3231" xr:uid="{00000000-0005-0000-0000-00006E340000}"/>
    <cellStyle name="20% - Accent4 2 3 5 2" xfId="8532" xr:uid="{00000000-0005-0000-0000-00006F340000}"/>
    <cellStyle name="20% - Accent4 2 3 5 2 2" xfId="34529" xr:uid="{00000000-0005-0000-0000-000070340000}"/>
    <cellStyle name="20% - Accent4 2 3 5 3" xfId="16323" xr:uid="{00000000-0005-0000-0000-000071340000}"/>
    <cellStyle name="20% - Accent4 2 3 5 3 2" xfId="42317" xr:uid="{00000000-0005-0000-0000-000072340000}"/>
    <cellStyle name="20% - Accent4 2 3 5 4" xfId="24074" xr:uid="{00000000-0005-0000-0000-000073340000}"/>
    <cellStyle name="20% - Accent4 2 3 5 4 2" xfId="50063" xr:uid="{00000000-0005-0000-0000-000074340000}"/>
    <cellStyle name="20% - Accent4 2 3 5 5" xfId="29228" xr:uid="{00000000-0005-0000-0000-000075340000}"/>
    <cellStyle name="20% - Accent4 2 3 6" xfId="3345" xr:uid="{00000000-0005-0000-0000-000076340000}"/>
    <cellStyle name="20% - Accent4 2 3 6 2" xfId="8645" xr:uid="{00000000-0005-0000-0000-000077340000}"/>
    <cellStyle name="20% - Accent4 2 3 6 2 2" xfId="34643" xr:uid="{00000000-0005-0000-0000-000078340000}"/>
    <cellStyle name="20% - Accent4 2 3 6 3" xfId="16437" xr:uid="{00000000-0005-0000-0000-000079340000}"/>
    <cellStyle name="20% - Accent4 2 3 6 3 2" xfId="42431" xr:uid="{00000000-0005-0000-0000-00007A340000}"/>
    <cellStyle name="20% - Accent4 2 3 6 4" xfId="24188" xr:uid="{00000000-0005-0000-0000-00007B340000}"/>
    <cellStyle name="20% - Accent4 2 3 6 4 2" xfId="50177" xr:uid="{00000000-0005-0000-0000-00007C340000}"/>
    <cellStyle name="20% - Accent4 2 3 6 5" xfId="29342" xr:uid="{00000000-0005-0000-0000-00007D340000}"/>
    <cellStyle name="20% - Accent4 2 3 7" xfId="3459" xr:uid="{00000000-0005-0000-0000-00007E340000}"/>
    <cellStyle name="20% - Accent4 2 3 7 2" xfId="8758" xr:uid="{00000000-0005-0000-0000-00007F340000}"/>
    <cellStyle name="20% - Accent4 2 3 7 2 2" xfId="34757" xr:uid="{00000000-0005-0000-0000-000080340000}"/>
    <cellStyle name="20% - Accent4 2 3 7 3" xfId="16551" xr:uid="{00000000-0005-0000-0000-000081340000}"/>
    <cellStyle name="20% - Accent4 2 3 7 3 2" xfId="42545" xr:uid="{00000000-0005-0000-0000-000082340000}"/>
    <cellStyle name="20% - Accent4 2 3 7 4" xfId="24302" xr:uid="{00000000-0005-0000-0000-000083340000}"/>
    <cellStyle name="20% - Accent4 2 3 7 4 2" xfId="50291" xr:uid="{00000000-0005-0000-0000-000084340000}"/>
    <cellStyle name="20% - Accent4 2 3 7 5" xfId="29456" xr:uid="{00000000-0005-0000-0000-000085340000}"/>
    <cellStyle name="20% - Accent4 2 3 8" xfId="4134" xr:uid="{00000000-0005-0000-0000-000086340000}"/>
    <cellStyle name="20% - Accent4 2 3 8 2" xfId="9432" xr:uid="{00000000-0005-0000-0000-000087340000}"/>
    <cellStyle name="20% - Accent4 2 3 8 2 2" xfId="35432" xr:uid="{00000000-0005-0000-0000-000088340000}"/>
    <cellStyle name="20% - Accent4 2 3 8 3" xfId="17226" xr:uid="{00000000-0005-0000-0000-000089340000}"/>
    <cellStyle name="20% - Accent4 2 3 8 3 2" xfId="43220" xr:uid="{00000000-0005-0000-0000-00008A340000}"/>
    <cellStyle name="20% - Accent4 2 3 8 4" xfId="24977" xr:uid="{00000000-0005-0000-0000-00008B340000}"/>
    <cellStyle name="20% - Accent4 2 3 8 4 2" xfId="50966" xr:uid="{00000000-0005-0000-0000-00008C340000}"/>
    <cellStyle name="20% - Accent4 2 3 8 5" xfId="30131" xr:uid="{00000000-0005-0000-0000-00008D340000}"/>
    <cellStyle name="20% - Accent4 2 3 9" xfId="5817" xr:uid="{00000000-0005-0000-0000-00008E340000}"/>
    <cellStyle name="20% - Accent4 2 3 9 2" xfId="31815" xr:uid="{00000000-0005-0000-0000-00008F340000}"/>
    <cellStyle name="20% - Accent4 2 4" xfId="68" xr:uid="{00000000-0005-0000-0000-000090340000}"/>
    <cellStyle name="20% - Accent4 2 4 10" xfId="5960" xr:uid="{00000000-0005-0000-0000-000091340000}"/>
    <cellStyle name="20% - Accent4 2 4 10 2" xfId="31946" xr:uid="{00000000-0005-0000-0000-000092340000}"/>
    <cellStyle name="20% - Accent4 2 4 11" xfId="13734" xr:uid="{00000000-0005-0000-0000-000093340000}"/>
    <cellStyle name="20% - Accent4 2 4 11 2" xfId="39728" xr:uid="{00000000-0005-0000-0000-000094340000}"/>
    <cellStyle name="20% - Accent4 2 4 12" xfId="21509" xr:uid="{00000000-0005-0000-0000-000095340000}"/>
    <cellStyle name="20% - Accent4 2 4 12 2" xfId="47498" xr:uid="{00000000-0005-0000-0000-000096340000}"/>
    <cellStyle name="20% - Accent4 2 4 13" xfId="26663" xr:uid="{00000000-0005-0000-0000-000097340000}"/>
    <cellStyle name="20% - Accent4 2 4 2" xfId="770" xr:uid="{00000000-0005-0000-0000-000098340000}"/>
    <cellStyle name="20% - Accent4 2 4 2 2" xfId="6098" xr:uid="{00000000-0005-0000-0000-000099340000}"/>
    <cellStyle name="20% - Accent4 2 4 2 2 2" xfId="32079" xr:uid="{00000000-0005-0000-0000-00009A340000}"/>
    <cellStyle name="20% - Accent4 2 4 2 3" xfId="13873" xr:uid="{00000000-0005-0000-0000-00009B340000}"/>
    <cellStyle name="20% - Accent4 2 4 2 3 2" xfId="39867" xr:uid="{00000000-0005-0000-0000-00009C340000}"/>
    <cellStyle name="20% - Accent4 2 4 2 4" xfId="21623" xr:uid="{00000000-0005-0000-0000-00009D340000}"/>
    <cellStyle name="20% - Accent4 2 4 2 4 2" xfId="47612" xr:uid="{00000000-0005-0000-0000-00009E340000}"/>
    <cellStyle name="20% - Accent4 2 4 2 5" xfId="26777" xr:uid="{00000000-0005-0000-0000-00009F340000}"/>
    <cellStyle name="20% - Accent4 2 4 3" xfId="2004" xr:uid="{00000000-0005-0000-0000-0000A0340000}"/>
    <cellStyle name="20% - Accent4 2 4 3 2" xfId="7306" xr:uid="{00000000-0005-0000-0000-0000A1340000}"/>
    <cellStyle name="20% - Accent4 2 4 3 2 2" xfId="33299" xr:uid="{00000000-0005-0000-0000-0000A2340000}"/>
    <cellStyle name="20% - Accent4 2 4 3 3" xfId="15093" xr:uid="{00000000-0005-0000-0000-0000A3340000}"/>
    <cellStyle name="20% - Accent4 2 4 3 3 2" xfId="41087" xr:uid="{00000000-0005-0000-0000-0000A4340000}"/>
    <cellStyle name="20% - Accent4 2 4 3 4" xfId="22844" xr:uid="{00000000-0005-0000-0000-0000A5340000}"/>
    <cellStyle name="20% - Accent4 2 4 3 4 2" xfId="48833" xr:uid="{00000000-0005-0000-0000-0000A6340000}"/>
    <cellStyle name="20% - Accent4 2 4 3 5" xfId="27998" xr:uid="{00000000-0005-0000-0000-0000A7340000}"/>
    <cellStyle name="20% - Accent4 2 4 4" xfId="3121" xr:uid="{00000000-0005-0000-0000-0000A8340000}"/>
    <cellStyle name="20% - Accent4 2 4 4 2" xfId="8420" xr:uid="{00000000-0005-0000-0000-0000A9340000}"/>
    <cellStyle name="20% - Accent4 2 4 4 2 2" xfId="34416" xr:uid="{00000000-0005-0000-0000-0000AA340000}"/>
    <cellStyle name="20% - Accent4 2 4 4 3" xfId="16210" xr:uid="{00000000-0005-0000-0000-0000AB340000}"/>
    <cellStyle name="20% - Accent4 2 4 4 3 2" xfId="42204" xr:uid="{00000000-0005-0000-0000-0000AC340000}"/>
    <cellStyle name="20% - Accent4 2 4 4 4" xfId="23961" xr:uid="{00000000-0005-0000-0000-0000AD340000}"/>
    <cellStyle name="20% - Accent4 2 4 4 4 2" xfId="49950" xr:uid="{00000000-0005-0000-0000-0000AE340000}"/>
    <cellStyle name="20% - Accent4 2 4 4 5" xfId="29115" xr:uid="{00000000-0005-0000-0000-0000AF340000}"/>
    <cellStyle name="20% - Accent4 2 4 5" xfId="3232" xr:uid="{00000000-0005-0000-0000-0000B0340000}"/>
    <cellStyle name="20% - Accent4 2 4 5 2" xfId="8533" xr:uid="{00000000-0005-0000-0000-0000B1340000}"/>
    <cellStyle name="20% - Accent4 2 4 5 2 2" xfId="34530" xr:uid="{00000000-0005-0000-0000-0000B2340000}"/>
    <cellStyle name="20% - Accent4 2 4 5 3" xfId="16324" xr:uid="{00000000-0005-0000-0000-0000B3340000}"/>
    <cellStyle name="20% - Accent4 2 4 5 3 2" xfId="42318" xr:uid="{00000000-0005-0000-0000-0000B4340000}"/>
    <cellStyle name="20% - Accent4 2 4 5 4" xfId="24075" xr:uid="{00000000-0005-0000-0000-0000B5340000}"/>
    <cellStyle name="20% - Accent4 2 4 5 4 2" xfId="50064" xr:uid="{00000000-0005-0000-0000-0000B6340000}"/>
    <cellStyle name="20% - Accent4 2 4 5 5" xfId="29229" xr:uid="{00000000-0005-0000-0000-0000B7340000}"/>
    <cellStyle name="20% - Accent4 2 4 6" xfId="3346" xr:uid="{00000000-0005-0000-0000-0000B8340000}"/>
    <cellStyle name="20% - Accent4 2 4 6 2" xfId="8646" xr:uid="{00000000-0005-0000-0000-0000B9340000}"/>
    <cellStyle name="20% - Accent4 2 4 6 2 2" xfId="34644" xr:uid="{00000000-0005-0000-0000-0000BA340000}"/>
    <cellStyle name="20% - Accent4 2 4 6 3" xfId="16438" xr:uid="{00000000-0005-0000-0000-0000BB340000}"/>
    <cellStyle name="20% - Accent4 2 4 6 3 2" xfId="42432" xr:uid="{00000000-0005-0000-0000-0000BC340000}"/>
    <cellStyle name="20% - Accent4 2 4 6 4" xfId="24189" xr:uid="{00000000-0005-0000-0000-0000BD340000}"/>
    <cellStyle name="20% - Accent4 2 4 6 4 2" xfId="50178" xr:uid="{00000000-0005-0000-0000-0000BE340000}"/>
    <cellStyle name="20% - Accent4 2 4 6 5" xfId="29343" xr:uid="{00000000-0005-0000-0000-0000BF340000}"/>
    <cellStyle name="20% - Accent4 2 4 7" xfId="3460" xr:uid="{00000000-0005-0000-0000-0000C0340000}"/>
    <cellStyle name="20% - Accent4 2 4 7 2" xfId="8759" xr:uid="{00000000-0005-0000-0000-0000C1340000}"/>
    <cellStyle name="20% - Accent4 2 4 7 2 2" xfId="34758" xr:uid="{00000000-0005-0000-0000-0000C2340000}"/>
    <cellStyle name="20% - Accent4 2 4 7 3" xfId="16552" xr:uid="{00000000-0005-0000-0000-0000C3340000}"/>
    <cellStyle name="20% - Accent4 2 4 7 3 2" xfId="42546" xr:uid="{00000000-0005-0000-0000-0000C4340000}"/>
    <cellStyle name="20% - Accent4 2 4 7 4" xfId="24303" xr:uid="{00000000-0005-0000-0000-0000C5340000}"/>
    <cellStyle name="20% - Accent4 2 4 7 4 2" xfId="50292" xr:uid="{00000000-0005-0000-0000-0000C6340000}"/>
    <cellStyle name="20% - Accent4 2 4 7 5" xfId="29457" xr:uid="{00000000-0005-0000-0000-0000C7340000}"/>
    <cellStyle name="20% - Accent4 2 4 8" xfId="4690" xr:uid="{00000000-0005-0000-0000-0000C8340000}"/>
    <cellStyle name="20% - Accent4 2 4 8 2" xfId="9987" xr:uid="{00000000-0005-0000-0000-0000C9340000}"/>
    <cellStyle name="20% - Accent4 2 4 8 2 2" xfId="35988" xr:uid="{00000000-0005-0000-0000-0000CA340000}"/>
    <cellStyle name="20% - Accent4 2 4 8 3" xfId="17782" xr:uid="{00000000-0005-0000-0000-0000CB340000}"/>
    <cellStyle name="20% - Accent4 2 4 8 3 2" xfId="43776" xr:uid="{00000000-0005-0000-0000-0000CC340000}"/>
    <cellStyle name="20% - Accent4 2 4 8 4" xfId="25533" xr:uid="{00000000-0005-0000-0000-0000CD340000}"/>
    <cellStyle name="20% - Accent4 2 4 8 4 2" xfId="51522" xr:uid="{00000000-0005-0000-0000-0000CE340000}"/>
    <cellStyle name="20% - Accent4 2 4 8 5" xfId="30687" xr:uid="{00000000-0005-0000-0000-0000CF340000}"/>
    <cellStyle name="20% - Accent4 2 4 9" xfId="5818" xr:uid="{00000000-0005-0000-0000-0000D0340000}"/>
    <cellStyle name="20% - Accent4 2 4 9 2" xfId="31816" xr:uid="{00000000-0005-0000-0000-0000D1340000}"/>
    <cellStyle name="20% - Accent4 2 5" xfId="69" xr:uid="{00000000-0005-0000-0000-0000D2340000}"/>
    <cellStyle name="20% - Accent4 2 5 10" xfId="5961" xr:uid="{00000000-0005-0000-0000-0000D3340000}"/>
    <cellStyle name="20% - Accent4 2 5 10 2" xfId="31947" xr:uid="{00000000-0005-0000-0000-0000D4340000}"/>
    <cellStyle name="20% - Accent4 2 5 11" xfId="13735" xr:uid="{00000000-0005-0000-0000-0000D5340000}"/>
    <cellStyle name="20% - Accent4 2 5 11 2" xfId="39729" xr:uid="{00000000-0005-0000-0000-0000D6340000}"/>
    <cellStyle name="20% - Accent4 2 5 12" xfId="21510" xr:uid="{00000000-0005-0000-0000-0000D7340000}"/>
    <cellStyle name="20% - Accent4 2 5 12 2" xfId="47499" xr:uid="{00000000-0005-0000-0000-0000D8340000}"/>
    <cellStyle name="20% - Accent4 2 5 13" xfId="26664" xr:uid="{00000000-0005-0000-0000-0000D9340000}"/>
    <cellStyle name="20% - Accent4 2 5 2" xfId="771" xr:uid="{00000000-0005-0000-0000-0000DA340000}"/>
    <cellStyle name="20% - Accent4 2 5 2 2" xfId="6099" xr:uid="{00000000-0005-0000-0000-0000DB340000}"/>
    <cellStyle name="20% - Accent4 2 5 2 2 2" xfId="32080" xr:uid="{00000000-0005-0000-0000-0000DC340000}"/>
    <cellStyle name="20% - Accent4 2 5 2 3" xfId="13874" xr:uid="{00000000-0005-0000-0000-0000DD340000}"/>
    <cellStyle name="20% - Accent4 2 5 2 3 2" xfId="39868" xr:uid="{00000000-0005-0000-0000-0000DE340000}"/>
    <cellStyle name="20% - Accent4 2 5 2 4" xfId="21624" xr:uid="{00000000-0005-0000-0000-0000DF340000}"/>
    <cellStyle name="20% - Accent4 2 5 2 4 2" xfId="47613" xr:uid="{00000000-0005-0000-0000-0000E0340000}"/>
    <cellStyle name="20% - Accent4 2 5 2 5" xfId="26778" xr:uid="{00000000-0005-0000-0000-0000E1340000}"/>
    <cellStyle name="20% - Accent4 2 5 3" xfId="2560" xr:uid="{00000000-0005-0000-0000-0000E2340000}"/>
    <cellStyle name="20% - Accent4 2 5 3 2" xfId="7859" xr:uid="{00000000-0005-0000-0000-0000E3340000}"/>
    <cellStyle name="20% - Accent4 2 5 3 2 2" xfId="33855" xr:uid="{00000000-0005-0000-0000-0000E4340000}"/>
    <cellStyle name="20% - Accent4 2 5 3 3" xfId="15649" xr:uid="{00000000-0005-0000-0000-0000E5340000}"/>
    <cellStyle name="20% - Accent4 2 5 3 3 2" xfId="41643" xr:uid="{00000000-0005-0000-0000-0000E6340000}"/>
    <cellStyle name="20% - Accent4 2 5 3 4" xfId="23400" xr:uid="{00000000-0005-0000-0000-0000E7340000}"/>
    <cellStyle name="20% - Accent4 2 5 3 4 2" xfId="49389" xr:uid="{00000000-0005-0000-0000-0000E8340000}"/>
    <cellStyle name="20% - Accent4 2 5 3 5" xfId="28554" xr:uid="{00000000-0005-0000-0000-0000E9340000}"/>
    <cellStyle name="20% - Accent4 2 5 4" xfId="3122" xr:uid="{00000000-0005-0000-0000-0000EA340000}"/>
    <cellStyle name="20% - Accent4 2 5 4 2" xfId="8421" xr:uid="{00000000-0005-0000-0000-0000EB340000}"/>
    <cellStyle name="20% - Accent4 2 5 4 2 2" xfId="34417" xr:uid="{00000000-0005-0000-0000-0000EC340000}"/>
    <cellStyle name="20% - Accent4 2 5 4 3" xfId="16211" xr:uid="{00000000-0005-0000-0000-0000ED340000}"/>
    <cellStyle name="20% - Accent4 2 5 4 3 2" xfId="42205" xr:uid="{00000000-0005-0000-0000-0000EE340000}"/>
    <cellStyle name="20% - Accent4 2 5 4 4" xfId="23962" xr:uid="{00000000-0005-0000-0000-0000EF340000}"/>
    <cellStyle name="20% - Accent4 2 5 4 4 2" xfId="49951" xr:uid="{00000000-0005-0000-0000-0000F0340000}"/>
    <cellStyle name="20% - Accent4 2 5 4 5" xfId="29116" xr:uid="{00000000-0005-0000-0000-0000F1340000}"/>
    <cellStyle name="20% - Accent4 2 5 5" xfId="3233" xr:uid="{00000000-0005-0000-0000-0000F2340000}"/>
    <cellStyle name="20% - Accent4 2 5 5 2" xfId="8534" xr:uid="{00000000-0005-0000-0000-0000F3340000}"/>
    <cellStyle name="20% - Accent4 2 5 5 2 2" xfId="34531" xr:uid="{00000000-0005-0000-0000-0000F4340000}"/>
    <cellStyle name="20% - Accent4 2 5 5 3" xfId="16325" xr:uid="{00000000-0005-0000-0000-0000F5340000}"/>
    <cellStyle name="20% - Accent4 2 5 5 3 2" xfId="42319" xr:uid="{00000000-0005-0000-0000-0000F6340000}"/>
    <cellStyle name="20% - Accent4 2 5 5 4" xfId="24076" xr:uid="{00000000-0005-0000-0000-0000F7340000}"/>
    <cellStyle name="20% - Accent4 2 5 5 4 2" xfId="50065" xr:uid="{00000000-0005-0000-0000-0000F8340000}"/>
    <cellStyle name="20% - Accent4 2 5 5 5" xfId="29230" xr:uid="{00000000-0005-0000-0000-0000F9340000}"/>
    <cellStyle name="20% - Accent4 2 5 6" xfId="3347" xr:uid="{00000000-0005-0000-0000-0000FA340000}"/>
    <cellStyle name="20% - Accent4 2 5 6 2" xfId="8647" xr:uid="{00000000-0005-0000-0000-0000FB340000}"/>
    <cellStyle name="20% - Accent4 2 5 6 2 2" xfId="34645" xr:uid="{00000000-0005-0000-0000-0000FC340000}"/>
    <cellStyle name="20% - Accent4 2 5 6 3" xfId="16439" xr:uid="{00000000-0005-0000-0000-0000FD340000}"/>
    <cellStyle name="20% - Accent4 2 5 6 3 2" xfId="42433" xr:uid="{00000000-0005-0000-0000-0000FE340000}"/>
    <cellStyle name="20% - Accent4 2 5 6 4" xfId="24190" xr:uid="{00000000-0005-0000-0000-0000FF340000}"/>
    <cellStyle name="20% - Accent4 2 5 6 4 2" xfId="50179" xr:uid="{00000000-0005-0000-0000-000000350000}"/>
    <cellStyle name="20% - Accent4 2 5 6 5" xfId="29344" xr:uid="{00000000-0005-0000-0000-000001350000}"/>
    <cellStyle name="20% - Accent4 2 5 7" xfId="3461" xr:uid="{00000000-0005-0000-0000-000002350000}"/>
    <cellStyle name="20% - Accent4 2 5 7 2" xfId="8760" xr:uid="{00000000-0005-0000-0000-000003350000}"/>
    <cellStyle name="20% - Accent4 2 5 7 2 2" xfId="34759" xr:uid="{00000000-0005-0000-0000-000004350000}"/>
    <cellStyle name="20% - Accent4 2 5 7 3" xfId="16553" xr:uid="{00000000-0005-0000-0000-000005350000}"/>
    <cellStyle name="20% - Accent4 2 5 7 3 2" xfId="42547" xr:uid="{00000000-0005-0000-0000-000006350000}"/>
    <cellStyle name="20% - Accent4 2 5 7 4" xfId="24304" xr:uid="{00000000-0005-0000-0000-000007350000}"/>
    <cellStyle name="20% - Accent4 2 5 7 4 2" xfId="50293" xr:uid="{00000000-0005-0000-0000-000008350000}"/>
    <cellStyle name="20% - Accent4 2 5 7 5" xfId="29458" xr:uid="{00000000-0005-0000-0000-000009350000}"/>
    <cellStyle name="20% - Accent4 2 5 8" xfId="5246" xr:uid="{00000000-0005-0000-0000-00000A350000}"/>
    <cellStyle name="20% - Accent4 2 5 8 2" xfId="10543" xr:uid="{00000000-0005-0000-0000-00000B350000}"/>
    <cellStyle name="20% - Accent4 2 5 8 2 2" xfId="36544" xr:uid="{00000000-0005-0000-0000-00000C350000}"/>
    <cellStyle name="20% - Accent4 2 5 8 3" xfId="18338" xr:uid="{00000000-0005-0000-0000-00000D350000}"/>
    <cellStyle name="20% - Accent4 2 5 8 3 2" xfId="44332" xr:uid="{00000000-0005-0000-0000-00000E350000}"/>
    <cellStyle name="20% - Accent4 2 5 8 4" xfId="26089" xr:uid="{00000000-0005-0000-0000-00000F350000}"/>
    <cellStyle name="20% - Accent4 2 5 8 4 2" xfId="52078" xr:uid="{00000000-0005-0000-0000-000010350000}"/>
    <cellStyle name="20% - Accent4 2 5 8 5" xfId="31243" xr:uid="{00000000-0005-0000-0000-000011350000}"/>
    <cellStyle name="20% - Accent4 2 5 9" xfId="5819" xr:uid="{00000000-0005-0000-0000-000012350000}"/>
    <cellStyle name="20% - Accent4 2 5 9 2" xfId="31817" xr:uid="{00000000-0005-0000-0000-000013350000}"/>
    <cellStyle name="20% - Accent4 2 6" xfId="70" xr:uid="{00000000-0005-0000-0000-000014350000}"/>
    <cellStyle name="20% - Accent4 2 6 10" xfId="21511" xr:uid="{00000000-0005-0000-0000-000015350000}"/>
    <cellStyle name="20% - Accent4 2 6 10 2" xfId="47500" xr:uid="{00000000-0005-0000-0000-000016350000}"/>
    <cellStyle name="20% - Accent4 2 6 11" xfId="26665" xr:uid="{00000000-0005-0000-0000-000017350000}"/>
    <cellStyle name="20% - Accent4 2 6 2" xfId="772" xr:uid="{00000000-0005-0000-0000-000018350000}"/>
    <cellStyle name="20% - Accent4 2 6 2 2" xfId="6100" xr:uid="{00000000-0005-0000-0000-000019350000}"/>
    <cellStyle name="20% - Accent4 2 6 2 2 2" xfId="32081" xr:uid="{00000000-0005-0000-0000-00001A350000}"/>
    <cellStyle name="20% - Accent4 2 6 2 3" xfId="13875" xr:uid="{00000000-0005-0000-0000-00001B350000}"/>
    <cellStyle name="20% - Accent4 2 6 2 3 2" xfId="39869" xr:uid="{00000000-0005-0000-0000-00001C350000}"/>
    <cellStyle name="20% - Accent4 2 6 2 4" xfId="21625" xr:uid="{00000000-0005-0000-0000-00001D350000}"/>
    <cellStyle name="20% - Accent4 2 6 2 4 2" xfId="47614" xr:uid="{00000000-0005-0000-0000-00001E350000}"/>
    <cellStyle name="20% - Accent4 2 6 2 5" xfId="26779" xr:uid="{00000000-0005-0000-0000-00001F350000}"/>
    <cellStyle name="20% - Accent4 2 6 3" xfId="3123" xr:uid="{00000000-0005-0000-0000-000020350000}"/>
    <cellStyle name="20% - Accent4 2 6 3 2" xfId="8422" xr:uid="{00000000-0005-0000-0000-000021350000}"/>
    <cellStyle name="20% - Accent4 2 6 3 2 2" xfId="34418" xr:uid="{00000000-0005-0000-0000-000022350000}"/>
    <cellStyle name="20% - Accent4 2 6 3 3" xfId="16212" xr:uid="{00000000-0005-0000-0000-000023350000}"/>
    <cellStyle name="20% - Accent4 2 6 3 3 2" xfId="42206" xr:uid="{00000000-0005-0000-0000-000024350000}"/>
    <cellStyle name="20% - Accent4 2 6 3 4" xfId="23963" xr:uid="{00000000-0005-0000-0000-000025350000}"/>
    <cellStyle name="20% - Accent4 2 6 3 4 2" xfId="49952" xr:uid="{00000000-0005-0000-0000-000026350000}"/>
    <cellStyle name="20% - Accent4 2 6 3 5" xfId="29117" xr:uid="{00000000-0005-0000-0000-000027350000}"/>
    <cellStyle name="20% - Accent4 2 6 4" xfId="3234" xr:uid="{00000000-0005-0000-0000-000028350000}"/>
    <cellStyle name="20% - Accent4 2 6 4 2" xfId="8535" xr:uid="{00000000-0005-0000-0000-000029350000}"/>
    <cellStyle name="20% - Accent4 2 6 4 2 2" xfId="34532" xr:uid="{00000000-0005-0000-0000-00002A350000}"/>
    <cellStyle name="20% - Accent4 2 6 4 3" xfId="16326" xr:uid="{00000000-0005-0000-0000-00002B350000}"/>
    <cellStyle name="20% - Accent4 2 6 4 3 2" xfId="42320" xr:uid="{00000000-0005-0000-0000-00002C350000}"/>
    <cellStyle name="20% - Accent4 2 6 4 4" xfId="24077" xr:uid="{00000000-0005-0000-0000-00002D350000}"/>
    <cellStyle name="20% - Accent4 2 6 4 4 2" xfId="50066" xr:uid="{00000000-0005-0000-0000-00002E350000}"/>
    <cellStyle name="20% - Accent4 2 6 4 5" xfId="29231" xr:uid="{00000000-0005-0000-0000-00002F350000}"/>
    <cellStyle name="20% - Accent4 2 6 5" xfId="3348" xr:uid="{00000000-0005-0000-0000-000030350000}"/>
    <cellStyle name="20% - Accent4 2 6 5 2" xfId="8648" xr:uid="{00000000-0005-0000-0000-000031350000}"/>
    <cellStyle name="20% - Accent4 2 6 5 2 2" xfId="34646" xr:uid="{00000000-0005-0000-0000-000032350000}"/>
    <cellStyle name="20% - Accent4 2 6 5 3" xfId="16440" xr:uid="{00000000-0005-0000-0000-000033350000}"/>
    <cellStyle name="20% - Accent4 2 6 5 3 2" xfId="42434" xr:uid="{00000000-0005-0000-0000-000034350000}"/>
    <cellStyle name="20% - Accent4 2 6 5 4" xfId="24191" xr:uid="{00000000-0005-0000-0000-000035350000}"/>
    <cellStyle name="20% - Accent4 2 6 5 4 2" xfId="50180" xr:uid="{00000000-0005-0000-0000-000036350000}"/>
    <cellStyle name="20% - Accent4 2 6 5 5" xfId="29345" xr:uid="{00000000-0005-0000-0000-000037350000}"/>
    <cellStyle name="20% - Accent4 2 6 6" xfId="3462" xr:uid="{00000000-0005-0000-0000-000038350000}"/>
    <cellStyle name="20% - Accent4 2 6 6 2" xfId="8761" xr:uid="{00000000-0005-0000-0000-000039350000}"/>
    <cellStyle name="20% - Accent4 2 6 6 2 2" xfId="34760" xr:uid="{00000000-0005-0000-0000-00003A350000}"/>
    <cellStyle name="20% - Accent4 2 6 6 3" xfId="16554" xr:uid="{00000000-0005-0000-0000-00003B350000}"/>
    <cellStyle name="20% - Accent4 2 6 6 3 2" xfId="42548" xr:uid="{00000000-0005-0000-0000-00003C350000}"/>
    <cellStyle name="20% - Accent4 2 6 6 4" xfId="24305" xr:uid="{00000000-0005-0000-0000-00003D350000}"/>
    <cellStyle name="20% - Accent4 2 6 6 4 2" xfId="50294" xr:uid="{00000000-0005-0000-0000-00003E350000}"/>
    <cellStyle name="20% - Accent4 2 6 6 5" xfId="29459" xr:uid="{00000000-0005-0000-0000-00003F350000}"/>
    <cellStyle name="20% - Accent4 2 6 7" xfId="5820" xr:uid="{00000000-0005-0000-0000-000040350000}"/>
    <cellStyle name="20% - Accent4 2 6 7 2" xfId="31818" xr:uid="{00000000-0005-0000-0000-000041350000}"/>
    <cellStyle name="20% - Accent4 2 6 8" xfId="5962" xr:uid="{00000000-0005-0000-0000-000042350000}"/>
    <cellStyle name="20% - Accent4 2 6 8 2" xfId="31948" xr:uid="{00000000-0005-0000-0000-000043350000}"/>
    <cellStyle name="20% - Accent4 2 6 9" xfId="13736" xr:uid="{00000000-0005-0000-0000-000044350000}"/>
    <cellStyle name="20% - Accent4 2 6 9 2" xfId="39730" xr:uid="{00000000-0005-0000-0000-000045350000}"/>
    <cellStyle name="20% - Accent4 2 7" xfId="767" xr:uid="{00000000-0005-0000-0000-000046350000}"/>
    <cellStyle name="20% - Accent4 2 7 2" xfId="6095" xr:uid="{00000000-0005-0000-0000-000047350000}"/>
    <cellStyle name="20% - Accent4 2 7 2 2" xfId="32076" xr:uid="{00000000-0005-0000-0000-000048350000}"/>
    <cellStyle name="20% - Accent4 2 7 3" xfId="13870" xr:uid="{00000000-0005-0000-0000-000049350000}"/>
    <cellStyle name="20% - Accent4 2 7 3 2" xfId="39864" xr:uid="{00000000-0005-0000-0000-00004A350000}"/>
    <cellStyle name="20% - Accent4 2 7 4" xfId="21620" xr:uid="{00000000-0005-0000-0000-00004B350000}"/>
    <cellStyle name="20% - Accent4 2 7 4 2" xfId="47609" xr:uid="{00000000-0005-0000-0000-00004C350000}"/>
    <cellStyle name="20% - Accent4 2 7 5" xfId="26774" xr:uid="{00000000-0005-0000-0000-00004D350000}"/>
    <cellStyle name="20% - Accent4 2 8" xfId="888" xr:uid="{00000000-0005-0000-0000-00004E350000}"/>
    <cellStyle name="20% - Accent4 2 8 2" xfId="6201" xr:uid="{00000000-0005-0000-0000-00004F350000}"/>
    <cellStyle name="20% - Accent4 2 8 2 2" xfId="32187" xr:uid="{00000000-0005-0000-0000-000050350000}"/>
    <cellStyle name="20% - Accent4 2 8 3" xfId="13981" xr:uid="{00000000-0005-0000-0000-000051350000}"/>
    <cellStyle name="20% - Accent4 2 8 3 2" xfId="39975" xr:uid="{00000000-0005-0000-0000-000052350000}"/>
    <cellStyle name="20% - Accent4 2 8 4" xfId="21732" xr:uid="{00000000-0005-0000-0000-000053350000}"/>
    <cellStyle name="20% - Accent4 2 8 4 2" xfId="47721" xr:uid="{00000000-0005-0000-0000-000054350000}"/>
    <cellStyle name="20% - Accent4 2 8 5" xfId="26886" xr:uid="{00000000-0005-0000-0000-000055350000}"/>
    <cellStyle name="20% - Accent4 2 9" xfId="3118" xr:uid="{00000000-0005-0000-0000-000056350000}"/>
    <cellStyle name="20% - Accent4 2 9 2" xfId="8417" xr:uid="{00000000-0005-0000-0000-000057350000}"/>
    <cellStyle name="20% - Accent4 2 9 2 2" xfId="34413" xr:uid="{00000000-0005-0000-0000-000058350000}"/>
    <cellStyle name="20% - Accent4 2 9 3" xfId="16207" xr:uid="{00000000-0005-0000-0000-000059350000}"/>
    <cellStyle name="20% - Accent4 2 9 3 2" xfId="42201" xr:uid="{00000000-0005-0000-0000-00005A350000}"/>
    <cellStyle name="20% - Accent4 2 9 4" xfId="23958" xr:uid="{00000000-0005-0000-0000-00005B350000}"/>
    <cellStyle name="20% - Accent4 2 9 4 2" xfId="49947" xr:uid="{00000000-0005-0000-0000-00005C350000}"/>
    <cellStyle name="20% - Accent4 2 9 5" xfId="29112" xr:uid="{00000000-0005-0000-0000-00005D350000}"/>
    <cellStyle name="20% - Accent4 20" xfId="1130" xr:uid="{00000000-0005-0000-0000-00005E350000}"/>
    <cellStyle name="20% - Accent4 20 10" xfId="14222" xr:uid="{00000000-0005-0000-0000-00005F350000}"/>
    <cellStyle name="20% - Accent4 20 10 2" xfId="40216" xr:uid="{00000000-0005-0000-0000-000060350000}"/>
    <cellStyle name="20% - Accent4 20 11" xfId="21973" xr:uid="{00000000-0005-0000-0000-000061350000}"/>
    <cellStyle name="20% - Accent4 20 11 2" xfId="47962" xr:uid="{00000000-0005-0000-0000-000062350000}"/>
    <cellStyle name="20% - Accent4 20 12" xfId="27127" xr:uid="{00000000-0005-0000-0000-000063350000}"/>
    <cellStyle name="20% - Accent4 20 2" xfId="1408" xr:uid="{00000000-0005-0000-0000-000064350000}"/>
    <cellStyle name="20% - Accent4 20 2 10" xfId="22250" xr:uid="{00000000-0005-0000-0000-000065350000}"/>
    <cellStyle name="20% - Accent4 20 2 10 2" xfId="48239" xr:uid="{00000000-0005-0000-0000-000066350000}"/>
    <cellStyle name="20% - Accent4 20 2 11" xfId="27404" xr:uid="{00000000-0005-0000-0000-000067350000}"/>
    <cellStyle name="20% - Accent4 20 2 2" xfId="1966" xr:uid="{00000000-0005-0000-0000-000068350000}"/>
    <cellStyle name="20% - Accent4 20 2 2 2" xfId="4652" xr:uid="{00000000-0005-0000-0000-000069350000}"/>
    <cellStyle name="20% - Accent4 20 2 2 2 2" xfId="9949" xr:uid="{00000000-0005-0000-0000-00006A350000}"/>
    <cellStyle name="20% - Accent4 20 2 2 2 2 2" xfId="35950" xr:uid="{00000000-0005-0000-0000-00006B350000}"/>
    <cellStyle name="20% - Accent4 20 2 2 2 3" xfId="17744" xr:uid="{00000000-0005-0000-0000-00006C350000}"/>
    <cellStyle name="20% - Accent4 20 2 2 2 3 2" xfId="43738" xr:uid="{00000000-0005-0000-0000-00006D350000}"/>
    <cellStyle name="20% - Accent4 20 2 2 2 4" xfId="25495" xr:uid="{00000000-0005-0000-0000-00006E350000}"/>
    <cellStyle name="20% - Accent4 20 2 2 2 4 2" xfId="51484" xr:uid="{00000000-0005-0000-0000-00006F350000}"/>
    <cellStyle name="20% - Accent4 20 2 2 2 5" xfId="30649" xr:uid="{00000000-0005-0000-0000-000070350000}"/>
    <cellStyle name="20% - Accent4 20 2 2 3" xfId="12591" xr:uid="{00000000-0005-0000-0000-000071350000}"/>
    <cellStyle name="20% - Accent4 20 2 2 3 2" xfId="20386" xr:uid="{00000000-0005-0000-0000-000072350000}"/>
    <cellStyle name="20% - Accent4 20 2 2 3 2 2" xfId="46380" xr:uid="{00000000-0005-0000-0000-000073350000}"/>
    <cellStyle name="20% - Accent4 20 2 2 3 3" xfId="38592" xr:uid="{00000000-0005-0000-0000-000074350000}"/>
    <cellStyle name="20% - Accent4 20 2 2 4" xfId="7269" xr:uid="{00000000-0005-0000-0000-000075350000}"/>
    <cellStyle name="20% - Accent4 20 2 2 4 2" xfId="33261" xr:uid="{00000000-0005-0000-0000-000076350000}"/>
    <cellStyle name="20% - Accent4 20 2 2 5" xfId="15055" xr:uid="{00000000-0005-0000-0000-000077350000}"/>
    <cellStyle name="20% - Accent4 20 2 2 5 2" xfId="41049" xr:uid="{00000000-0005-0000-0000-000078350000}"/>
    <cellStyle name="20% - Accent4 20 2 2 6" xfId="22806" xr:uid="{00000000-0005-0000-0000-000079350000}"/>
    <cellStyle name="20% - Accent4 20 2 2 6 2" xfId="48795" xr:uid="{00000000-0005-0000-0000-00007A350000}"/>
    <cellStyle name="20% - Accent4 20 2 2 7" xfId="27960" xr:uid="{00000000-0005-0000-0000-00007B350000}"/>
    <cellStyle name="20% - Accent4 20 2 3" xfId="2522" xr:uid="{00000000-0005-0000-0000-00007C350000}"/>
    <cellStyle name="20% - Accent4 20 2 3 2" xfId="5208" xr:uid="{00000000-0005-0000-0000-00007D350000}"/>
    <cellStyle name="20% - Accent4 20 2 3 2 2" xfId="10505" xr:uid="{00000000-0005-0000-0000-00007E350000}"/>
    <cellStyle name="20% - Accent4 20 2 3 2 2 2" xfId="36506" xr:uid="{00000000-0005-0000-0000-00007F350000}"/>
    <cellStyle name="20% - Accent4 20 2 3 2 3" xfId="18300" xr:uid="{00000000-0005-0000-0000-000080350000}"/>
    <cellStyle name="20% - Accent4 20 2 3 2 3 2" xfId="44294" xr:uid="{00000000-0005-0000-0000-000081350000}"/>
    <cellStyle name="20% - Accent4 20 2 3 2 4" xfId="26051" xr:uid="{00000000-0005-0000-0000-000082350000}"/>
    <cellStyle name="20% - Accent4 20 2 3 2 4 2" xfId="52040" xr:uid="{00000000-0005-0000-0000-000083350000}"/>
    <cellStyle name="20% - Accent4 20 2 3 2 5" xfId="31205" xr:uid="{00000000-0005-0000-0000-000084350000}"/>
    <cellStyle name="20% - Accent4 20 2 3 3" xfId="13126" xr:uid="{00000000-0005-0000-0000-000085350000}"/>
    <cellStyle name="20% - Accent4 20 2 3 3 2" xfId="20921" xr:uid="{00000000-0005-0000-0000-000086350000}"/>
    <cellStyle name="20% - Accent4 20 2 3 3 2 2" xfId="46915" xr:uid="{00000000-0005-0000-0000-000087350000}"/>
    <cellStyle name="20% - Accent4 20 2 3 3 3" xfId="39127" xr:uid="{00000000-0005-0000-0000-000088350000}"/>
    <cellStyle name="20% - Accent4 20 2 3 4" xfId="7821" xr:uid="{00000000-0005-0000-0000-000089350000}"/>
    <cellStyle name="20% - Accent4 20 2 3 4 2" xfId="33817" xr:uid="{00000000-0005-0000-0000-00008A350000}"/>
    <cellStyle name="20% - Accent4 20 2 3 5" xfId="15611" xr:uid="{00000000-0005-0000-0000-00008B350000}"/>
    <cellStyle name="20% - Accent4 20 2 3 5 2" xfId="41605" xr:uid="{00000000-0005-0000-0000-00008C350000}"/>
    <cellStyle name="20% - Accent4 20 2 3 6" xfId="23362" xr:uid="{00000000-0005-0000-0000-00008D350000}"/>
    <cellStyle name="20% - Accent4 20 2 3 6 2" xfId="49351" xr:uid="{00000000-0005-0000-0000-00008E350000}"/>
    <cellStyle name="20% - Accent4 20 2 3 7" xfId="28516" xr:uid="{00000000-0005-0000-0000-00008F350000}"/>
    <cellStyle name="20% - Accent4 20 2 4" xfId="3078" xr:uid="{00000000-0005-0000-0000-000090350000}"/>
    <cellStyle name="20% - Accent4 20 2 4 2" xfId="5764" xr:uid="{00000000-0005-0000-0000-000091350000}"/>
    <cellStyle name="20% - Accent4 20 2 4 2 2" xfId="11061" xr:uid="{00000000-0005-0000-0000-000092350000}"/>
    <cellStyle name="20% - Accent4 20 2 4 2 2 2" xfId="37062" xr:uid="{00000000-0005-0000-0000-000093350000}"/>
    <cellStyle name="20% - Accent4 20 2 4 2 3" xfId="18856" xr:uid="{00000000-0005-0000-0000-000094350000}"/>
    <cellStyle name="20% - Accent4 20 2 4 2 3 2" xfId="44850" xr:uid="{00000000-0005-0000-0000-000095350000}"/>
    <cellStyle name="20% - Accent4 20 2 4 2 4" xfId="26607" xr:uid="{00000000-0005-0000-0000-000096350000}"/>
    <cellStyle name="20% - Accent4 20 2 4 2 4 2" xfId="52596" xr:uid="{00000000-0005-0000-0000-000097350000}"/>
    <cellStyle name="20% - Accent4 20 2 4 2 5" xfId="31761" xr:uid="{00000000-0005-0000-0000-000098350000}"/>
    <cellStyle name="20% - Accent4 20 2 4 3" xfId="13665" xr:uid="{00000000-0005-0000-0000-000099350000}"/>
    <cellStyle name="20% - Accent4 20 2 4 3 2" xfId="21460" xr:uid="{00000000-0005-0000-0000-00009A350000}"/>
    <cellStyle name="20% - Accent4 20 2 4 3 2 2" xfId="47454" xr:uid="{00000000-0005-0000-0000-00009B350000}"/>
    <cellStyle name="20% - Accent4 20 2 4 3 3" xfId="39666" xr:uid="{00000000-0005-0000-0000-00009C350000}"/>
    <cellStyle name="20% - Accent4 20 2 4 4" xfId="8377" xr:uid="{00000000-0005-0000-0000-00009D350000}"/>
    <cellStyle name="20% - Accent4 20 2 4 4 2" xfId="34373" xr:uid="{00000000-0005-0000-0000-00009E350000}"/>
    <cellStyle name="20% - Accent4 20 2 4 5" xfId="16167" xr:uid="{00000000-0005-0000-0000-00009F350000}"/>
    <cellStyle name="20% - Accent4 20 2 4 5 2" xfId="42161" xr:uid="{00000000-0005-0000-0000-0000A0350000}"/>
    <cellStyle name="20% - Accent4 20 2 4 6" xfId="23918" xr:uid="{00000000-0005-0000-0000-0000A1350000}"/>
    <cellStyle name="20% - Accent4 20 2 4 6 2" xfId="49907" xr:uid="{00000000-0005-0000-0000-0000A2350000}"/>
    <cellStyle name="20% - Accent4 20 2 4 7" xfId="29072" xr:uid="{00000000-0005-0000-0000-0000A3350000}"/>
    <cellStyle name="20% - Accent4 20 2 5" xfId="4096" xr:uid="{00000000-0005-0000-0000-0000A4350000}"/>
    <cellStyle name="20% - Accent4 20 2 5 2" xfId="9394" xr:uid="{00000000-0005-0000-0000-0000A5350000}"/>
    <cellStyle name="20% - Accent4 20 2 5 2 2" xfId="35394" xr:uid="{00000000-0005-0000-0000-0000A6350000}"/>
    <cellStyle name="20% - Accent4 20 2 5 3" xfId="17188" xr:uid="{00000000-0005-0000-0000-0000A7350000}"/>
    <cellStyle name="20% - Accent4 20 2 5 3 2" xfId="43182" xr:uid="{00000000-0005-0000-0000-0000A8350000}"/>
    <cellStyle name="20% - Accent4 20 2 5 4" xfId="24939" xr:uid="{00000000-0005-0000-0000-0000A9350000}"/>
    <cellStyle name="20% - Accent4 20 2 5 4 2" xfId="50928" xr:uid="{00000000-0005-0000-0000-0000AA350000}"/>
    <cellStyle name="20% - Accent4 20 2 5 5" xfId="30093" xr:uid="{00000000-0005-0000-0000-0000AB350000}"/>
    <cellStyle name="20% - Accent4 20 2 6" xfId="11566" xr:uid="{00000000-0005-0000-0000-0000AC350000}"/>
    <cellStyle name="20% - Accent4 20 2 6 2" xfId="19361" xr:uid="{00000000-0005-0000-0000-0000AD350000}"/>
    <cellStyle name="20% - Accent4 20 2 6 2 2" xfId="45355" xr:uid="{00000000-0005-0000-0000-0000AE350000}"/>
    <cellStyle name="20% - Accent4 20 2 6 3" xfId="37567" xr:uid="{00000000-0005-0000-0000-0000AF350000}"/>
    <cellStyle name="20% - Accent4 20 2 7" xfId="12072" xr:uid="{00000000-0005-0000-0000-0000B0350000}"/>
    <cellStyle name="20% - Accent4 20 2 7 2" xfId="19867" xr:uid="{00000000-0005-0000-0000-0000B1350000}"/>
    <cellStyle name="20% - Accent4 20 2 7 2 2" xfId="45861" xr:uid="{00000000-0005-0000-0000-0000B2350000}"/>
    <cellStyle name="20% - Accent4 20 2 7 3" xfId="38073" xr:uid="{00000000-0005-0000-0000-0000B3350000}"/>
    <cellStyle name="20% - Accent4 20 2 8" xfId="6718" xr:uid="{00000000-0005-0000-0000-0000B4350000}"/>
    <cellStyle name="20% - Accent4 20 2 8 2" xfId="32705" xr:uid="{00000000-0005-0000-0000-0000B5350000}"/>
    <cellStyle name="20% - Accent4 20 2 9" xfId="14499" xr:uid="{00000000-0005-0000-0000-0000B6350000}"/>
    <cellStyle name="20% - Accent4 20 2 9 2" xfId="40493" xr:uid="{00000000-0005-0000-0000-0000B7350000}"/>
    <cellStyle name="20% - Accent4 20 3" xfId="1689" xr:uid="{00000000-0005-0000-0000-0000B8350000}"/>
    <cellStyle name="20% - Accent4 20 3 2" xfId="4375" xr:uid="{00000000-0005-0000-0000-0000B9350000}"/>
    <cellStyle name="20% - Accent4 20 3 2 2" xfId="9672" xr:uid="{00000000-0005-0000-0000-0000BA350000}"/>
    <cellStyle name="20% - Accent4 20 3 2 2 2" xfId="35673" xr:uid="{00000000-0005-0000-0000-0000BB350000}"/>
    <cellStyle name="20% - Accent4 20 3 2 3" xfId="17467" xr:uid="{00000000-0005-0000-0000-0000BC350000}"/>
    <cellStyle name="20% - Accent4 20 3 2 3 2" xfId="43461" xr:uid="{00000000-0005-0000-0000-0000BD350000}"/>
    <cellStyle name="20% - Accent4 20 3 2 4" xfId="25218" xr:uid="{00000000-0005-0000-0000-0000BE350000}"/>
    <cellStyle name="20% - Accent4 20 3 2 4 2" xfId="51207" xr:uid="{00000000-0005-0000-0000-0000BF350000}"/>
    <cellStyle name="20% - Accent4 20 3 2 5" xfId="30372" xr:uid="{00000000-0005-0000-0000-0000C0350000}"/>
    <cellStyle name="20% - Accent4 20 3 3" xfId="12332" xr:uid="{00000000-0005-0000-0000-0000C1350000}"/>
    <cellStyle name="20% - Accent4 20 3 3 2" xfId="20127" xr:uid="{00000000-0005-0000-0000-0000C2350000}"/>
    <cellStyle name="20% - Accent4 20 3 3 2 2" xfId="46121" xr:uid="{00000000-0005-0000-0000-0000C3350000}"/>
    <cellStyle name="20% - Accent4 20 3 3 3" xfId="38333" xr:uid="{00000000-0005-0000-0000-0000C4350000}"/>
    <cellStyle name="20% - Accent4 20 3 4" xfId="6994" xr:uid="{00000000-0005-0000-0000-0000C5350000}"/>
    <cellStyle name="20% - Accent4 20 3 4 2" xfId="32984" xr:uid="{00000000-0005-0000-0000-0000C6350000}"/>
    <cellStyle name="20% - Accent4 20 3 5" xfId="14778" xr:uid="{00000000-0005-0000-0000-0000C7350000}"/>
    <cellStyle name="20% - Accent4 20 3 5 2" xfId="40772" xr:uid="{00000000-0005-0000-0000-0000C8350000}"/>
    <cellStyle name="20% - Accent4 20 3 6" xfId="22529" xr:uid="{00000000-0005-0000-0000-0000C9350000}"/>
    <cellStyle name="20% - Accent4 20 3 6 2" xfId="48518" xr:uid="{00000000-0005-0000-0000-0000CA350000}"/>
    <cellStyle name="20% - Accent4 20 3 7" xfId="27683" xr:uid="{00000000-0005-0000-0000-0000CB350000}"/>
    <cellStyle name="20% - Accent4 20 4" xfId="2245" xr:uid="{00000000-0005-0000-0000-0000CC350000}"/>
    <cellStyle name="20% - Accent4 20 4 2" xfId="4931" xr:uid="{00000000-0005-0000-0000-0000CD350000}"/>
    <cellStyle name="20% - Accent4 20 4 2 2" xfId="10228" xr:uid="{00000000-0005-0000-0000-0000CE350000}"/>
    <cellStyle name="20% - Accent4 20 4 2 2 2" xfId="36229" xr:uid="{00000000-0005-0000-0000-0000CF350000}"/>
    <cellStyle name="20% - Accent4 20 4 2 3" xfId="18023" xr:uid="{00000000-0005-0000-0000-0000D0350000}"/>
    <cellStyle name="20% - Accent4 20 4 2 3 2" xfId="44017" xr:uid="{00000000-0005-0000-0000-0000D1350000}"/>
    <cellStyle name="20% - Accent4 20 4 2 4" xfId="25774" xr:uid="{00000000-0005-0000-0000-0000D2350000}"/>
    <cellStyle name="20% - Accent4 20 4 2 4 2" xfId="51763" xr:uid="{00000000-0005-0000-0000-0000D3350000}"/>
    <cellStyle name="20% - Accent4 20 4 2 5" xfId="30928" xr:uid="{00000000-0005-0000-0000-0000D4350000}"/>
    <cellStyle name="20% - Accent4 20 4 3" xfId="12851" xr:uid="{00000000-0005-0000-0000-0000D5350000}"/>
    <cellStyle name="20% - Accent4 20 4 3 2" xfId="20646" xr:uid="{00000000-0005-0000-0000-0000D6350000}"/>
    <cellStyle name="20% - Accent4 20 4 3 2 2" xfId="46640" xr:uid="{00000000-0005-0000-0000-0000D7350000}"/>
    <cellStyle name="20% - Accent4 20 4 3 3" xfId="38852" xr:uid="{00000000-0005-0000-0000-0000D8350000}"/>
    <cellStyle name="20% - Accent4 20 4 4" xfId="7546" xr:uid="{00000000-0005-0000-0000-0000D9350000}"/>
    <cellStyle name="20% - Accent4 20 4 4 2" xfId="33540" xr:uid="{00000000-0005-0000-0000-0000DA350000}"/>
    <cellStyle name="20% - Accent4 20 4 5" xfId="15334" xr:uid="{00000000-0005-0000-0000-0000DB350000}"/>
    <cellStyle name="20% - Accent4 20 4 5 2" xfId="41328" xr:uid="{00000000-0005-0000-0000-0000DC350000}"/>
    <cellStyle name="20% - Accent4 20 4 6" xfId="23085" xr:uid="{00000000-0005-0000-0000-0000DD350000}"/>
    <cellStyle name="20% - Accent4 20 4 6 2" xfId="49074" xr:uid="{00000000-0005-0000-0000-0000DE350000}"/>
    <cellStyle name="20% - Accent4 20 4 7" xfId="28239" xr:uid="{00000000-0005-0000-0000-0000DF350000}"/>
    <cellStyle name="20% - Accent4 20 5" xfId="2801" xr:uid="{00000000-0005-0000-0000-0000E0350000}"/>
    <cellStyle name="20% - Accent4 20 5 2" xfId="5487" xr:uid="{00000000-0005-0000-0000-0000E1350000}"/>
    <cellStyle name="20% - Accent4 20 5 2 2" xfId="10784" xr:uid="{00000000-0005-0000-0000-0000E2350000}"/>
    <cellStyle name="20% - Accent4 20 5 2 2 2" xfId="36785" xr:uid="{00000000-0005-0000-0000-0000E3350000}"/>
    <cellStyle name="20% - Accent4 20 5 2 3" xfId="18579" xr:uid="{00000000-0005-0000-0000-0000E4350000}"/>
    <cellStyle name="20% - Accent4 20 5 2 3 2" xfId="44573" xr:uid="{00000000-0005-0000-0000-0000E5350000}"/>
    <cellStyle name="20% - Accent4 20 5 2 4" xfId="26330" xr:uid="{00000000-0005-0000-0000-0000E6350000}"/>
    <cellStyle name="20% - Accent4 20 5 2 4 2" xfId="52319" xr:uid="{00000000-0005-0000-0000-0000E7350000}"/>
    <cellStyle name="20% - Accent4 20 5 2 5" xfId="31484" xr:uid="{00000000-0005-0000-0000-0000E8350000}"/>
    <cellStyle name="20% - Accent4 20 5 3" xfId="13388" xr:uid="{00000000-0005-0000-0000-0000E9350000}"/>
    <cellStyle name="20% - Accent4 20 5 3 2" xfId="21183" xr:uid="{00000000-0005-0000-0000-0000EA350000}"/>
    <cellStyle name="20% - Accent4 20 5 3 2 2" xfId="47177" xr:uid="{00000000-0005-0000-0000-0000EB350000}"/>
    <cellStyle name="20% - Accent4 20 5 3 3" xfId="39389" xr:uid="{00000000-0005-0000-0000-0000EC350000}"/>
    <cellStyle name="20% - Accent4 20 5 4" xfId="8100" xr:uid="{00000000-0005-0000-0000-0000ED350000}"/>
    <cellStyle name="20% - Accent4 20 5 4 2" xfId="34096" xr:uid="{00000000-0005-0000-0000-0000EE350000}"/>
    <cellStyle name="20% - Accent4 20 5 5" xfId="15890" xr:uid="{00000000-0005-0000-0000-0000EF350000}"/>
    <cellStyle name="20% - Accent4 20 5 5 2" xfId="41884" xr:uid="{00000000-0005-0000-0000-0000F0350000}"/>
    <cellStyle name="20% - Accent4 20 5 6" xfId="23641" xr:uid="{00000000-0005-0000-0000-0000F1350000}"/>
    <cellStyle name="20% - Accent4 20 5 6 2" xfId="49630" xr:uid="{00000000-0005-0000-0000-0000F2350000}"/>
    <cellStyle name="20% - Accent4 20 5 7" xfId="28795" xr:uid="{00000000-0005-0000-0000-0000F3350000}"/>
    <cellStyle name="20% - Accent4 20 6" xfId="3819" xr:uid="{00000000-0005-0000-0000-0000F4350000}"/>
    <cellStyle name="20% - Accent4 20 6 2" xfId="9117" xr:uid="{00000000-0005-0000-0000-0000F5350000}"/>
    <cellStyle name="20% - Accent4 20 6 2 2" xfId="35117" xr:uid="{00000000-0005-0000-0000-0000F6350000}"/>
    <cellStyle name="20% - Accent4 20 6 3" xfId="16911" xr:uid="{00000000-0005-0000-0000-0000F7350000}"/>
    <cellStyle name="20% - Accent4 20 6 3 2" xfId="42905" xr:uid="{00000000-0005-0000-0000-0000F8350000}"/>
    <cellStyle name="20% - Accent4 20 6 4" xfId="24662" xr:uid="{00000000-0005-0000-0000-0000F9350000}"/>
    <cellStyle name="20% - Accent4 20 6 4 2" xfId="50651" xr:uid="{00000000-0005-0000-0000-0000FA350000}"/>
    <cellStyle name="20% - Accent4 20 6 5" xfId="29816" xr:uid="{00000000-0005-0000-0000-0000FB350000}"/>
    <cellStyle name="20% - Accent4 20 7" xfId="11311" xr:uid="{00000000-0005-0000-0000-0000FC350000}"/>
    <cellStyle name="20% - Accent4 20 7 2" xfId="19106" xr:uid="{00000000-0005-0000-0000-0000FD350000}"/>
    <cellStyle name="20% - Accent4 20 7 2 2" xfId="45100" xr:uid="{00000000-0005-0000-0000-0000FE350000}"/>
    <cellStyle name="20% - Accent4 20 7 3" xfId="37312" xr:uid="{00000000-0005-0000-0000-0000FF350000}"/>
    <cellStyle name="20% - Accent4 20 8" xfId="11811" xr:uid="{00000000-0005-0000-0000-000000360000}"/>
    <cellStyle name="20% - Accent4 20 8 2" xfId="19606" xr:uid="{00000000-0005-0000-0000-000001360000}"/>
    <cellStyle name="20% - Accent4 20 8 2 2" xfId="45600" xr:uid="{00000000-0005-0000-0000-000002360000}"/>
    <cellStyle name="20% - Accent4 20 8 3" xfId="37812" xr:uid="{00000000-0005-0000-0000-000003360000}"/>
    <cellStyle name="20% - Accent4 20 9" xfId="6441" xr:uid="{00000000-0005-0000-0000-000004360000}"/>
    <cellStyle name="20% - Accent4 20 9 2" xfId="32428" xr:uid="{00000000-0005-0000-0000-000005360000}"/>
    <cellStyle name="20% - Accent4 21" xfId="1139" xr:uid="{00000000-0005-0000-0000-000006360000}"/>
    <cellStyle name="20% - Accent4 21 10" xfId="14231" xr:uid="{00000000-0005-0000-0000-000007360000}"/>
    <cellStyle name="20% - Accent4 21 10 2" xfId="40225" xr:uid="{00000000-0005-0000-0000-000008360000}"/>
    <cellStyle name="20% - Accent4 21 11" xfId="21982" xr:uid="{00000000-0005-0000-0000-000009360000}"/>
    <cellStyle name="20% - Accent4 21 11 2" xfId="47971" xr:uid="{00000000-0005-0000-0000-00000A360000}"/>
    <cellStyle name="20% - Accent4 21 12" xfId="27136" xr:uid="{00000000-0005-0000-0000-00000B360000}"/>
    <cellStyle name="20% - Accent4 21 2" xfId="1417" xr:uid="{00000000-0005-0000-0000-00000C360000}"/>
    <cellStyle name="20% - Accent4 21 2 10" xfId="22259" xr:uid="{00000000-0005-0000-0000-00000D360000}"/>
    <cellStyle name="20% - Accent4 21 2 10 2" xfId="48248" xr:uid="{00000000-0005-0000-0000-00000E360000}"/>
    <cellStyle name="20% - Accent4 21 2 11" xfId="27413" xr:uid="{00000000-0005-0000-0000-00000F360000}"/>
    <cellStyle name="20% - Accent4 21 2 2" xfId="1975" xr:uid="{00000000-0005-0000-0000-000010360000}"/>
    <cellStyle name="20% - Accent4 21 2 2 2" xfId="4661" xr:uid="{00000000-0005-0000-0000-000011360000}"/>
    <cellStyle name="20% - Accent4 21 2 2 2 2" xfId="9958" xr:uid="{00000000-0005-0000-0000-000012360000}"/>
    <cellStyle name="20% - Accent4 21 2 2 2 2 2" xfId="35959" xr:uid="{00000000-0005-0000-0000-000013360000}"/>
    <cellStyle name="20% - Accent4 21 2 2 2 3" xfId="17753" xr:uid="{00000000-0005-0000-0000-000014360000}"/>
    <cellStyle name="20% - Accent4 21 2 2 2 3 2" xfId="43747" xr:uid="{00000000-0005-0000-0000-000015360000}"/>
    <cellStyle name="20% - Accent4 21 2 2 2 4" xfId="25504" xr:uid="{00000000-0005-0000-0000-000016360000}"/>
    <cellStyle name="20% - Accent4 21 2 2 2 4 2" xfId="51493" xr:uid="{00000000-0005-0000-0000-000017360000}"/>
    <cellStyle name="20% - Accent4 21 2 2 2 5" xfId="30658" xr:uid="{00000000-0005-0000-0000-000018360000}"/>
    <cellStyle name="20% - Accent4 21 2 2 3" xfId="12600" xr:uid="{00000000-0005-0000-0000-000019360000}"/>
    <cellStyle name="20% - Accent4 21 2 2 3 2" xfId="20395" xr:uid="{00000000-0005-0000-0000-00001A360000}"/>
    <cellStyle name="20% - Accent4 21 2 2 3 2 2" xfId="46389" xr:uid="{00000000-0005-0000-0000-00001B360000}"/>
    <cellStyle name="20% - Accent4 21 2 2 3 3" xfId="38601" xr:uid="{00000000-0005-0000-0000-00001C360000}"/>
    <cellStyle name="20% - Accent4 21 2 2 4" xfId="7278" xr:uid="{00000000-0005-0000-0000-00001D360000}"/>
    <cellStyle name="20% - Accent4 21 2 2 4 2" xfId="33270" xr:uid="{00000000-0005-0000-0000-00001E360000}"/>
    <cellStyle name="20% - Accent4 21 2 2 5" xfId="15064" xr:uid="{00000000-0005-0000-0000-00001F360000}"/>
    <cellStyle name="20% - Accent4 21 2 2 5 2" xfId="41058" xr:uid="{00000000-0005-0000-0000-000020360000}"/>
    <cellStyle name="20% - Accent4 21 2 2 6" xfId="22815" xr:uid="{00000000-0005-0000-0000-000021360000}"/>
    <cellStyle name="20% - Accent4 21 2 2 6 2" xfId="48804" xr:uid="{00000000-0005-0000-0000-000022360000}"/>
    <cellStyle name="20% - Accent4 21 2 2 7" xfId="27969" xr:uid="{00000000-0005-0000-0000-000023360000}"/>
    <cellStyle name="20% - Accent4 21 2 3" xfId="2531" xr:uid="{00000000-0005-0000-0000-000024360000}"/>
    <cellStyle name="20% - Accent4 21 2 3 2" xfId="5217" xr:uid="{00000000-0005-0000-0000-000025360000}"/>
    <cellStyle name="20% - Accent4 21 2 3 2 2" xfId="10514" xr:uid="{00000000-0005-0000-0000-000026360000}"/>
    <cellStyle name="20% - Accent4 21 2 3 2 2 2" xfId="36515" xr:uid="{00000000-0005-0000-0000-000027360000}"/>
    <cellStyle name="20% - Accent4 21 2 3 2 3" xfId="18309" xr:uid="{00000000-0005-0000-0000-000028360000}"/>
    <cellStyle name="20% - Accent4 21 2 3 2 3 2" xfId="44303" xr:uid="{00000000-0005-0000-0000-000029360000}"/>
    <cellStyle name="20% - Accent4 21 2 3 2 4" xfId="26060" xr:uid="{00000000-0005-0000-0000-00002A360000}"/>
    <cellStyle name="20% - Accent4 21 2 3 2 4 2" xfId="52049" xr:uid="{00000000-0005-0000-0000-00002B360000}"/>
    <cellStyle name="20% - Accent4 21 2 3 2 5" xfId="31214" xr:uid="{00000000-0005-0000-0000-00002C360000}"/>
    <cellStyle name="20% - Accent4 21 2 3 3" xfId="13135" xr:uid="{00000000-0005-0000-0000-00002D360000}"/>
    <cellStyle name="20% - Accent4 21 2 3 3 2" xfId="20930" xr:uid="{00000000-0005-0000-0000-00002E360000}"/>
    <cellStyle name="20% - Accent4 21 2 3 3 2 2" xfId="46924" xr:uid="{00000000-0005-0000-0000-00002F360000}"/>
    <cellStyle name="20% - Accent4 21 2 3 3 3" xfId="39136" xr:uid="{00000000-0005-0000-0000-000030360000}"/>
    <cellStyle name="20% - Accent4 21 2 3 4" xfId="7830" xr:uid="{00000000-0005-0000-0000-000031360000}"/>
    <cellStyle name="20% - Accent4 21 2 3 4 2" xfId="33826" xr:uid="{00000000-0005-0000-0000-000032360000}"/>
    <cellStyle name="20% - Accent4 21 2 3 5" xfId="15620" xr:uid="{00000000-0005-0000-0000-000033360000}"/>
    <cellStyle name="20% - Accent4 21 2 3 5 2" xfId="41614" xr:uid="{00000000-0005-0000-0000-000034360000}"/>
    <cellStyle name="20% - Accent4 21 2 3 6" xfId="23371" xr:uid="{00000000-0005-0000-0000-000035360000}"/>
    <cellStyle name="20% - Accent4 21 2 3 6 2" xfId="49360" xr:uid="{00000000-0005-0000-0000-000036360000}"/>
    <cellStyle name="20% - Accent4 21 2 3 7" xfId="28525" xr:uid="{00000000-0005-0000-0000-000037360000}"/>
    <cellStyle name="20% - Accent4 21 2 4" xfId="3087" xr:uid="{00000000-0005-0000-0000-000038360000}"/>
    <cellStyle name="20% - Accent4 21 2 4 2" xfId="5773" xr:uid="{00000000-0005-0000-0000-000039360000}"/>
    <cellStyle name="20% - Accent4 21 2 4 2 2" xfId="11070" xr:uid="{00000000-0005-0000-0000-00003A360000}"/>
    <cellStyle name="20% - Accent4 21 2 4 2 2 2" xfId="37071" xr:uid="{00000000-0005-0000-0000-00003B360000}"/>
    <cellStyle name="20% - Accent4 21 2 4 2 3" xfId="18865" xr:uid="{00000000-0005-0000-0000-00003C360000}"/>
    <cellStyle name="20% - Accent4 21 2 4 2 3 2" xfId="44859" xr:uid="{00000000-0005-0000-0000-00003D360000}"/>
    <cellStyle name="20% - Accent4 21 2 4 2 4" xfId="26616" xr:uid="{00000000-0005-0000-0000-00003E360000}"/>
    <cellStyle name="20% - Accent4 21 2 4 2 4 2" xfId="52605" xr:uid="{00000000-0005-0000-0000-00003F360000}"/>
    <cellStyle name="20% - Accent4 21 2 4 2 5" xfId="31770" xr:uid="{00000000-0005-0000-0000-000040360000}"/>
    <cellStyle name="20% - Accent4 21 2 4 3" xfId="13674" xr:uid="{00000000-0005-0000-0000-000041360000}"/>
    <cellStyle name="20% - Accent4 21 2 4 3 2" xfId="21469" xr:uid="{00000000-0005-0000-0000-000042360000}"/>
    <cellStyle name="20% - Accent4 21 2 4 3 2 2" xfId="47463" xr:uid="{00000000-0005-0000-0000-000043360000}"/>
    <cellStyle name="20% - Accent4 21 2 4 3 3" xfId="39675" xr:uid="{00000000-0005-0000-0000-000044360000}"/>
    <cellStyle name="20% - Accent4 21 2 4 4" xfId="8386" xr:uid="{00000000-0005-0000-0000-000045360000}"/>
    <cellStyle name="20% - Accent4 21 2 4 4 2" xfId="34382" xr:uid="{00000000-0005-0000-0000-000046360000}"/>
    <cellStyle name="20% - Accent4 21 2 4 5" xfId="16176" xr:uid="{00000000-0005-0000-0000-000047360000}"/>
    <cellStyle name="20% - Accent4 21 2 4 5 2" xfId="42170" xr:uid="{00000000-0005-0000-0000-000048360000}"/>
    <cellStyle name="20% - Accent4 21 2 4 6" xfId="23927" xr:uid="{00000000-0005-0000-0000-000049360000}"/>
    <cellStyle name="20% - Accent4 21 2 4 6 2" xfId="49916" xr:uid="{00000000-0005-0000-0000-00004A360000}"/>
    <cellStyle name="20% - Accent4 21 2 4 7" xfId="29081" xr:uid="{00000000-0005-0000-0000-00004B360000}"/>
    <cellStyle name="20% - Accent4 21 2 5" xfId="4105" xr:uid="{00000000-0005-0000-0000-00004C360000}"/>
    <cellStyle name="20% - Accent4 21 2 5 2" xfId="9403" xr:uid="{00000000-0005-0000-0000-00004D360000}"/>
    <cellStyle name="20% - Accent4 21 2 5 2 2" xfId="35403" xr:uid="{00000000-0005-0000-0000-00004E360000}"/>
    <cellStyle name="20% - Accent4 21 2 5 3" xfId="17197" xr:uid="{00000000-0005-0000-0000-00004F360000}"/>
    <cellStyle name="20% - Accent4 21 2 5 3 2" xfId="43191" xr:uid="{00000000-0005-0000-0000-000050360000}"/>
    <cellStyle name="20% - Accent4 21 2 5 4" xfId="24948" xr:uid="{00000000-0005-0000-0000-000051360000}"/>
    <cellStyle name="20% - Accent4 21 2 5 4 2" xfId="50937" xr:uid="{00000000-0005-0000-0000-000052360000}"/>
    <cellStyle name="20% - Accent4 21 2 5 5" xfId="30102" xr:uid="{00000000-0005-0000-0000-000053360000}"/>
    <cellStyle name="20% - Accent4 21 2 6" xfId="11575" xr:uid="{00000000-0005-0000-0000-000054360000}"/>
    <cellStyle name="20% - Accent4 21 2 6 2" xfId="19370" xr:uid="{00000000-0005-0000-0000-000055360000}"/>
    <cellStyle name="20% - Accent4 21 2 6 2 2" xfId="45364" xr:uid="{00000000-0005-0000-0000-000056360000}"/>
    <cellStyle name="20% - Accent4 21 2 6 3" xfId="37576" xr:uid="{00000000-0005-0000-0000-000057360000}"/>
    <cellStyle name="20% - Accent4 21 2 7" xfId="12081" xr:uid="{00000000-0005-0000-0000-000058360000}"/>
    <cellStyle name="20% - Accent4 21 2 7 2" xfId="19876" xr:uid="{00000000-0005-0000-0000-000059360000}"/>
    <cellStyle name="20% - Accent4 21 2 7 2 2" xfId="45870" xr:uid="{00000000-0005-0000-0000-00005A360000}"/>
    <cellStyle name="20% - Accent4 21 2 7 3" xfId="38082" xr:uid="{00000000-0005-0000-0000-00005B360000}"/>
    <cellStyle name="20% - Accent4 21 2 8" xfId="6727" xr:uid="{00000000-0005-0000-0000-00005C360000}"/>
    <cellStyle name="20% - Accent4 21 2 8 2" xfId="32714" xr:uid="{00000000-0005-0000-0000-00005D360000}"/>
    <cellStyle name="20% - Accent4 21 2 9" xfId="14508" xr:uid="{00000000-0005-0000-0000-00005E360000}"/>
    <cellStyle name="20% - Accent4 21 2 9 2" xfId="40502" xr:uid="{00000000-0005-0000-0000-00005F360000}"/>
    <cellStyle name="20% - Accent4 21 3" xfId="1698" xr:uid="{00000000-0005-0000-0000-000060360000}"/>
    <cellStyle name="20% - Accent4 21 3 2" xfId="4384" xr:uid="{00000000-0005-0000-0000-000061360000}"/>
    <cellStyle name="20% - Accent4 21 3 2 2" xfId="9681" xr:uid="{00000000-0005-0000-0000-000062360000}"/>
    <cellStyle name="20% - Accent4 21 3 2 2 2" xfId="35682" xr:uid="{00000000-0005-0000-0000-000063360000}"/>
    <cellStyle name="20% - Accent4 21 3 2 3" xfId="17476" xr:uid="{00000000-0005-0000-0000-000064360000}"/>
    <cellStyle name="20% - Accent4 21 3 2 3 2" xfId="43470" xr:uid="{00000000-0005-0000-0000-000065360000}"/>
    <cellStyle name="20% - Accent4 21 3 2 4" xfId="25227" xr:uid="{00000000-0005-0000-0000-000066360000}"/>
    <cellStyle name="20% - Accent4 21 3 2 4 2" xfId="51216" xr:uid="{00000000-0005-0000-0000-000067360000}"/>
    <cellStyle name="20% - Accent4 21 3 2 5" xfId="30381" xr:uid="{00000000-0005-0000-0000-000068360000}"/>
    <cellStyle name="20% - Accent4 21 3 3" xfId="12341" xr:uid="{00000000-0005-0000-0000-000069360000}"/>
    <cellStyle name="20% - Accent4 21 3 3 2" xfId="20136" xr:uid="{00000000-0005-0000-0000-00006A360000}"/>
    <cellStyle name="20% - Accent4 21 3 3 2 2" xfId="46130" xr:uid="{00000000-0005-0000-0000-00006B360000}"/>
    <cellStyle name="20% - Accent4 21 3 3 3" xfId="38342" xr:uid="{00000000-0005-0000-0000-00006C360000}"/>
    <cellStyle name="20% - Accent4 21 3 4" xfId="7003" xr:uid="{00000000-0005-0000-0000-00006D360000}"/>
    <cellStyle name="20% - Accent4 21 3 4 2" xfId="32993" xr:uid="{00000000-0005-0000-0000-00006E360000}"/>
    <cellStyle name="20% - Accent4 21 3 5" xfId="14787" xr:uid="{00000000-0005-0000-0000-00006F360000}"/>
    <cellStyle name="20% - Accent4 21 3 5 2" xfId="40781" xr:uid="{00000000-0005-0000-0000-000070360000}"/>
    <cellStyle name="20% - Accent4 21 3 6" xfId="22538" xr:uid="{00000000-0005-0000-0000-000071360000}"/>
    <cellStyle name="20% - Accent4 21 3 6 2" xfId="48527" xr:uid="{00000000-0005-0000-0000-000072360000}"/>
    <cellStyle name="20% - Accent4 21 3 7" xfId="27692" xr:uid="{00000000-0005-0000-0000-000073360000}"/>
    <cellStyle name="20% - Accent4 21 4" xfId="2254" xr:uid="{00000000-0005-0000-0000-000074360000}"/>
    <cellStyle name="20% - Accent4 21 4 2" xfId="4940" xr:uid="{00000000-0005-0000-0000-000075360000}"/>
    <cellStyle name="20% - Accent4 21 4 2 2" xfId="10237" xr:uid="{00000000-0005-0000-0000-000076360000}"/>
    <cellStyle name="20% - Accent4 21 4 2 2 2" xfId="36238" xr:uid="{00000000-0005-0000-0000-000077360000}"/>
    <cellStyle name="20% - Accent4 21 4 2 3" xfId="18032" xr:uid="{00000000-0005-0000-0000-000078360000}"/>
    <cellStyle name="20% - Accent4 21 4 2 3 2" xfId="44026" xr:uid="{00000000-0005-0000-0000-000079360000}"/>
    <cellStyle name="20% - Accent4 21 4 2 4" xfId="25783" xr:uid="{00000000-0005-0000-0000-00007A360000}"/>
    <cellStyle name="20% - Accent4 21 4 2 4 2" xfId="51772" xr:uid="{00000000-0005-0000-0000-00007B360000}"/>
    <cellStyle name="20% - Accent4 21 4 2 5" xfId="30937" xr:uid="{00000000-0005-0000-0000-00007C360000}"/>
    <cellStyle name="20% - Accent4 21 4 3" xfId="12860" xr:uid="{00000000-0005-0000-0000-00007D360000}"/>
    <cellStyle name="20% - Accent4 21 4 3 2" xfId="20655" xr:uid="{00000000-0005-0000-0000-00007E360000}"/>
    <cellStyle name="20% - Accent4 21 4 3 2 2" xfId="46649" xr:uid="{00000000-0005-0000-0000-00007F360000}"/>
    <cellStyle name="20% - Accent4 21 4 3 3" xfId="38861" xr:uid="{00000000-0005-0000-0000-000080360000}"/>
    <cellStyle name="20% - Accent4 21 4 4" xfId="7555" xr:uid="{00000000-0005-0000-0000-000081360000}"/>
    <cellStyle name="20% - Accent4 21 4 4 2" xfId="33549" xr:uid="{00000000-0005-0000-0000-000082360000}"/>
    <cellStyle name="20% - Accent4 21 4 5" xfId="15343" xr:uid="{00000000-0005-0000-0000-000083360000}"/>
    <cellStyle name="20% - Accent4 21 4 5 2" xfId="41337" xr:uid="{00000000-0005-0000-0000-000084360000}"/>
    <cellStyle name="20% - Accent4 21 4 6" xfId="23094" xr:uid="{00000000-0005-0000-0000-000085360000}"/>
    <cellStyle name="20% - Accent4 21 4 6 2" xfId="49083" xr:uid="{00000000-0005-0000-0000-000086360000}"/>
    <cellStyle name="20% - Accent4 21 4 7" xfId="28248" xr:uid="{00000000-0005-0000-0000-000087360000}"/>
    <cellStyle name="20% - Accent4 21 5" xfId="2810" xr:uid="{00000000-0005-0000-0000-000088360000}"/>
    <cellStyle name="20% - Accent4 21 5 2" xfId="5496" xr:uid="{00000000-0005-0000-0000-000089360000}"/>
    <cellStyle name="20% - Accent4 21 5 2 2" xfId="10793" xr:uid="{00000000-0005-0000-0000-00008A360000}"/>
    <cellStyle name="20% - Accent4 21 5 2 2 2" xfId="36794" xr:uid="{00000000-0005-0000-0000-00008B360000}"/>
    <cellStyle name="20% - Accent4 21 5 2 3" xfId="18588" xr:uid="{00000000-0005-0000-0000-00008C360000}"/>
    <cellStyle name="20% - Accent4 21 5 2 3 2" xfId="44582" xr:uid="{00000000-0005-0000-0000-00008D360000}"/>
    <cellStyle name="20% - Accent4 21 5 2 4" xfId="26339" xr:uid="{00000000-0005-0000-0000-00008E360000}"/>
    <cellStyle name="20% - Accent4 21 5 2 4 2" xfId="52328" xr:uid="{00000000-0005-0000-0000-00008F360000}"/>
    <cellStyle name="20% - Accent4 21 5 2 5" xfId="31493" xr:uid="{00000000-0005-0000-0000-000090360000}"/>
    <cellStyle name="20% - Accent4 21 5 3" xfId="13397" xr:uid="{00000000-0005-0000-0000-000091360000}"/>
    <cellStyle name="20% - Accent4 21 5 3 2" xfId="21192" xr:uid="{00000000-0005-0000-0000-000092360000}"/>
    <cellStyle name="20% - Accent4 21 5 3 2 2" xfId="47186" xr:uid="{00000000-0005-0000-0000-000093360000}"/>
    <cellStyle name="20% - Accent4 21 5 3 3" xfId="39398" xr:uid="{00000000-0005-0000-0000-000094360000}"/>
    <cellStyle name="20% - Accent4 21 5 4" xfId="8109" xr:uid="{00000000-0005-0000-0000-000095360000}"/>
    <cellStyle name="20% - Accent4 21 5 4 2" xfId="34105" xr:uid="{00000000-0005-0000-0000-000096360000}"/>
    <cellStyle name="20% - Accent4 21 5 5" xfId="15899" xr:uid="{00000000-0005-0000-0000-000097360000}"/>
    <cellStyle name="20% - Accent4 21 5 5 2" xfId="41893" xr:uid="{00000000-0005-0000-0000-000098360000}"/>
    <cellStyle name="20% - Accent4 21 5 6" xfId="23650" xr:uid="{00000000-0005-0000-0000-000099360000}"/>
    <cellStyle name="20% - Accent4 21 5 6 2" xfId="49639" xr:uid="{00000000-0005-0000-0000-00009A360000}"/>
    <cellStyle name="20% - Accent4 21 5 7" xfId="28804" xr:uid="{00000000-0005-0000-0000-00009B360000}"/>
    <cellStyle name="20% - Accent4 21 6" xfId="3828" xr:uid="{00000000-0005-0000-0000-00009C360000}"/>
    <cellStyle name="20% - Accent4 21 6 2" xfId="9126" xr:uid="{00000000-0005-0000-0000-00009D360000}"/>
    <cellStyle name="20% - Accent4 21 6 2 2" xfId="35126" xr:uid="{00000000-0005-0000-0000-00009E360000}"/>
    <cellStyle name="20% - Accent4 21 6 3" xfId="16920" xr:uid="{00000000-0005-0000-0000-00009F360000}"/>
    <cellStyle name="20% - Accent4 21 6 3 2" xfId="42914" xr:uid="{00000000-0005-0000-0000-0000A0360000}"/>
    <cellStyle name="20% - Accent4 21 6 4" xfId="24671" xr:uid="{00000000-0005-0000-0000-0000A1360000}"/>
    <cellStyle name="20% - Accent4 21 6 4 2" xfId="50660" xr:uid="{00000000-0005-0000-0000-0000A2360000}"/>
    <cellStyle name="20% - Accent4 21 6 5" xfId="29825" xr:uid="{00000000-0005-0000-0000-0000A3360000}"/>
    <cellStyle name="20% - Accent4 21 7" xfId="11320" xr:uid="{00000000-0005-0000-0000-0000A4360000}"/>
    <cellStyle name="20% - Accent4 21 7 2" xfId="19115" xr:uid="{00000000-0005-0000-0000-0000A5360000}"/>
    <cellStyle name="20% - Accent4 21 7 2 2" xfId="45109" xr:uid="{00000000-0005-0000-0000-0000A6360000}"/>
    <cellStyle name="20% - Accent4 21 7 3" xfId="37321" xr:uid="{00000000-0005-0000-0000-0000A7360000}"/>
    <cellStyle name="20% - Accent4 21 8" xfId="11820" xr:uid="{00000000-0005-0000-0000-0000A8360000}"/>
    <cellStyle name="20% - Accent4 21 8 2" xfId="19615" xr:uid="{00000000-0005-0000-0000-0000A9360000}"/>
    <cellStyle name="20% - Accent4 21 8 2 2" xfId="45609" xr:uid="{00000000-0005-0000-0000-0000AA360000}"/>
    <cellStyle name="20% - Accent4 21 8 3" xfId="37821" xr:uid="{00000000-0005-0000-0000-0000AB360000}"/>
    <cellStyle name="20% - Accent4 21 9" xfId="6450" xr:uid="{00000000-0005-0000-0000-0000AC360000}"/>
    <cellStyle name="20% - Accent4 21 9 2" xfId="32437" xr:uid="{00000000-0005-0000-0000-0000AD360000}"/>
    <cellStyle name="20% - Accent4 22" xfId="1153" xr:uid="{00000000-0005-0000-0000-0000AE360000}"/>
    <cellStyle name="20% - Accent4 22 10" xfId="21995" xr:uid="{00000000-0005-0000-0000-0000AF360000}"/>
    <cellStyle name="20% - Accent4 22 10 2" xfId="47984" xr:uid="{00000000-0005-0000-0000-0000B0360000}"/>
    <cellStyle name="20% - Accent4 22 11" xfId="27149" xr:uid="{00000000-0005-0000-0000-0000B1360000}"/>
    <cellStyle name="20% - Accent4 22 2" xfId="1711" xr:uid="{00000000-0005-0000-0000-0000B2360000}"/>
    <cellStyle name="20% - Accent4 22 2 2" xfId="4397" xr:uid="{00000000-0005-0000-0000-0000B3360000}"/>
    <cellStyle name="20% - Accent4 22 2 2 2" xfId="9694" xr:uid="{00000000-0005-0000-0000-0000B4360000}"/>
    <cellStyle name="20% - Accent4 22 2 2 2 2" xfId="35695" xr:uid="{00000000-0005-0000-0000-0000B5360000}"/>
    <cellStyle name="20% - Accent4 22 2 2 3" xfId="17489" xr:uid="{00000000-0005-0000-0000-0000B6360000}"/>
    <cellStyle name="20% - Accent4 22 2 2 3 2" xfId="43483" xr:uid="{00000000-0005-0000-0000-0000B7360000}"/>
    <cellStyle name="20% - Accent4 22 2 2 4" xfId="25240" xr:uid="{00000000-0005-0000-0000-0000B8360000}"/>
    <cellStyle name="20% - Accent4 22 2 2 4 2" xfId="51229" xr:uid="{00000000-0005-0000-0000-0000B9360000}"/>
    <cellStyle name="20% - Accent4 22 2 2 5" xfId="30394" xr:uid="{00000000-0005-0000-0000-0000BA360000}"/>
    <cellStyle name="20% - Accent4 22 2 3" xfId="12354" xr:uid="{00000000-0005-0000-0000-0000BB360000}"/>
    <cellStyle name="20% - Accent4 22 2 3 2" xfId="20149" xr:uid="{00000000-0005-0000-0000-0000BC360000}"/>
    <cellStyle name="20% - Accent4 22 2 3 2 2" xfId="46143" xr:uid="{00000000-0005-0000-0000-0000BD360000}"/>
    <cellStyle name="20% - Accent4 22 2 3 3" xfId="38355" xr:uid="{00000000-0005-0000-0000-0000BE360000}"/>
    <cellStyle name="20% - Accent4 22 2 4" xfId="7016" xr:uid="{00000000-0005-0000-0000-0000BF360000}"/>
    <cellStyle name="20% - Accent4 22 2 4 2" xfId="33006" xr:uid="{00000000-0005-0000-0000-0000C0360000}"/>
    <cellStyle name="20% - Accent4 22 2 5" xfId="14800" xr:uid="{00000000-0005-0000-0000-0000C1360000}"/>
    <cellStyle name="20% - Accent4 22 2 5 2" xfId="40794" xr:uid="{00000000-0005-0000-0000-0000C2360000}"/>
    <cellStyle name="20% - Accent4 22 2 6" xfId="22551" xr:uid="{00000000-0005-0000-0000-0000C3360000}"/>
    <cellStyle name="20% - Accent4 22 2 6 2" xfId="48540" xr:uid="{00000000-0005-0000-0000-0000C4360000}"/>
    <cellStyle name="20% - Accent4 22 2 7" xfId="27705" xr:uid="{00000000-0005-0000-0000-0000C5360000}"/>
    <cellStyle name="20% - Accent4 22 3" xfId="2267" xr:uid="{00000000-0005-0000-0000-0000C6360000}"/>
    <cellStyle name="20% - Accent4 22 3 2" xfId="4953" xr:uid="{00000000-0005-0000-0000-0000C7360000}"/>
    <cellStyle name="20% - Accent4 22 3 2 2" xfId="10250" xr:uid="{00000000-0005-0000-0000-0000C8360000}"/>
    <cellStyle name="20% - Accent4 22 3 2 2 2" xfId="36251" xr:uid="{00000000-0005-0000-0000-0000C9360000}"/>
    <cellStyle name="20% - Accent4 22 3 2 3" xfId="18045" xr:uid="{00000000-0005-0000-0000-0000CA360000}"/>
    <cellStyle name="20% - Accent4 22 3 2 3 2" xfId="44039" xr:uid="{00000000-0005-0000-0000-0000CB360000}"/>
    <cellStyle name="20% - Accent4 22 3 2 4" xfId="25796" xr:uid="{00000000-0005-0000-0000-0000CC360000}"/>
    <cellStyle name="20% - Accent4 22 3 2 4 2" xfId="51785" xr:uid="{00000000-0005-0000-0000-0000CD360000}"/>
    <cellStyle name="20% - Accent4 22 3 2 5" xfId="30950" xr:uid="{00000000-0005-0000-0000-0000CE360000}"/>
    <cellStyle name="20% - Accent4 22 3 3" xfId="12873" xr:uid="{00000000-0005-0000-0000-0000CF360000}"/>
    <cellStyle name="20% - Accent4 22 3 3 2" xfId="20668" xr:uid="{00000000-0005-0000-0000-0000D0360000}"/>
    <cellStyle name="20% - Accent4 22 3 3 2 2" xfId="46662" xr:uid="{00000000-0005-0000-0000-0000D1360000}"/>
    <cellStyle name="20% - Accent4 22 3 3 3" xfId="38874" xr:uid="{00000000-0005-0000-0000-0000D2360000}"/>
    <cellStyle name="20% - Accent4 22 3 4" xfId="7568" xr:uid="{00000000-0005-0000-0000-0000D3360000}"/>
    <cellStyle name="20% - Accent4 22 3 4 2" xfId="33562" xr:uid="{00000000-0005-0000-0000-0000D4360000}"/>
    <cellStyle name="20% - Accent4 22 3 5" xfId="15356" xr:uid="{00000000-0005-0000-0000-0000D5360000}"/>
    <cellStyle name="20% - Accent4 22 3 5 2" xfId="41350" xr:uid="{00000000-0005-0000-0000-0000D6360000}"/>
    <cellStyle name="20% - Accent4 22 3 6" xfId="23107" xr:uid="{00000000-0005-0000-0000-0000D7360000}"/>
    <cellStyle name="20% - Accent4 22 3 6 2" xfId="49096" xr:uid="{00000000-0005-0000-0000-0000D8360000}"/>
    <cellStyle name="20% - Accent4 22 3 7" xfId="28261" xr:uid="{00000000-0005-0000-0000-0000D9360000}"/>
    <cellStyle name="20% - Accent4 22 4" xfId="2823" xr:uid="{00000000-0005-0000-0000-0000DA360000}"/>
    <cellStyle name="20% - Accent4 22 4 2" xfId="5509" xr:uid="{00000000-0005-0000-0000-0000DB360000}"/>
    <cellStyle name="20% - Accent4 22 4 2 2" xfId="10806" xr:uid="{00000000-0005-0000-0000-0000DC360000}"/>
    <cellStyle name="20% - Accent4 22 4 2 2 2" xfId="36807" xr:uid="{00000000-0005-0000-0000-0000DD360000}"/>
    <cellStyle name="20% - Accent4 22 4 2 3" xfId="18601" xr:uid="{00000000-0005-0000-0000-0000DE360000}"/>
    <cellStyle name="20% - Accent4 22 4 2 3 2" xfId="44595" xr:uid="{00000000-0005-0000-0000-0000DF360000}"/>
    <cellStyle name="20% - Accent4 22 4 2 4" xfId="26352" xr:uid="{00000000-0005-0000-0000-0000E0360000}"/>
    <cellStyle name="20% - Accent4 22 4 2 4 2" xfId="52341" xr:uid="{00000000-0005-0000-0000-0000E1360000}"/>
    <cellStyle name="20% - Accent4 22 4 2 5" xfId="31506" xr:uid="{00000000-0005-0000-0000-0000E2360000}"/>
    <cellStyle name="20% - Accent4 22 4 3" xfId="13410" xr:uid="{00000000-0005-0000-0000-0000E3360000}"/>
    <cellStyle name="20% - Accent4 22 4 3 2" xfId="21205" xr:uid="{00000000-0005-0000-0000-0000E4360000}"/>
    <cellStyle name="20% - Accent4 22 4 3 2 2" xfId="47199" xr:uid="{00000000-0005-0000-0000-0000E5360000}"/>
    <cellStyle name="20% - Accent4 22 4 3 3" xfId="39411" xr:uid="{00000000-0005-0000-0000-0000E6360000}"/>
    <cellStyle name="20% - Accent4 22 4 4" xfId="8122" xr:uid="{00000000-0005-0000-0000-0000E7360000}"/>
    <cellStyle name="20% - Accent4 22 4 4 2" xfId="34118" xr:uid="{00000000-0005-0000-0000-0000E8360000}"/>
    <cellStyle name="20% - Accent4 22 4 5" xfId="15912" xr:uid="{00000000-0005-0000-0000-0000E9360000}"/>
    <cellStyle name="20% - Accent4 22 4 5 2" xfId="41906" xr:uid="{00000000-0005-0000-0000-0000EA360000}"/>
    <cellStyle name="20% - Accent4 22 4 6" xfId="23663" xr:uid="{00000000-0005-0000-0000-0000EB360000}"/>
    <cellStyle name="20% - Accent4 22 4 6 2" xfId="49652" xr:uid="{00000000-0005-0000-0000-0000EC360000}"/>
    <cellStyle name="20% - Accent4 22 4 7" xfId="28817" xr:uid="{00000000-0005-0000-0000-0000ED360000}"/>
    <cellStyle name="20% - Accent4 22 5" xfId="3841" xr:uid="{00000000-0005-0000-0000-0000EE360000}"/>
    <cellStyle name="20% - Accent4 22 5 2" xfId="9139" xr:uid="{00000000-0005-0000-0000-0000EF360000}"/>
    <cellStyle name="20% - Accent4 22 5 2 2" xfId="35139" xr:uid="{00000000-0005-0000-0000-0000F0360000}"/>
    <cellStyle name="20% - Accent4 22 5 3" xfId="16933" xr:uid="{00000000-0005-0000-0000-0000F1360000}"/>
    <cellStyle name="20% - Accent4 22 5 3 2" xfId="42927" xr:uid="{00000000-0005-0000-0000-0000F2360000}"/>
    <cellStyle name="20% - Accent4 22 5 4" xfId="24684" xr:uid="{00000000-0005-0000-0000-0000F3360000}"/>
    <cellStyle name="20% - Accent4 22 5 4 2" xfId="50673" xr:uid="{00000000-0005-0000-0000-0000F4360000}"/>
    <cellStyle name="20% - Accent4 22 5 5" xfId="29838" xr:uid="{00000000-0005-0000-0000-0000F5360000}"/>
    <cellStyle name="20% - Accent4 22 6" xfId="11333" xr:uid="{00000000-0005-0000-0000-0000F6360000}"/>
    <cellStyle name="20% - Accent4 22 6 2" xfId="19128" xr:uid="{00000000-0005-0000-0000-0000F7360000}"/>
    <cellStyle name="20% - Accent4 22 6 2 2" xfId="45122" xr:uid="{00000000-0005-0000-0000-0000F8360000}"/>
    <cellStyle name="20% - Accent4 22 6 3" xfId="37334" xr:uid="{00000000-0005-0000-0000-0000F9360000}"/>
    <cellStyle name="20% - Accent4 22 7" xfId="11833" xr:uid="{00000000-0005-0000-0000-0000FA360000}"/>
    <cellStyle name="20% - Accent4 22 7 2" xfId="19628" xr:uid="{00000000-0005-0000-0000-0000FB360000}"/>
    <cellStyle name="20% - Accent4 22 7 2 2" xfId="45622" xr:uid="{00000000-0005-0000-0000-0000FC360000}"/>
    <cellStyle name="20% - Accent4 22 7 3" xfId="37834" xr:uid="{00000000-0005-0000-0000-0000FD360000}"/>
    <cellStyle name="20% - Accent4 22 8" xfId="6463" xr:uid="{00000000-0005-0000-0000-0000FE360000}"/>
    <cellStyle name="20% - Accent4 22 8 2" xfId="32450" xr:uid="{00000000-0005-0000-0000-0000FF360000}"/>
    <cellStyle name="20% - Accent4 22 9" xfId="14244" xr:uid="{00000000-0005-0000-0000-000000370000}"/>
    <cellStyle name="20% - Accent4 22 9 2" xfId="40238" xr:uid="{00000000-0005-0000-0000-000001370000}"/>
    <cellStyle name="20% - Accent4 23" xfId="1434" xr:uid="{00000000-0005-0000-0000-000002370000}"/>
    <cellStyle name="20% - Accent4 23 2" xfId="4120" xr:uid="{00000000-0005-0000-0000-000003370000}"/>
    <cellStyle name="20% - Accent4 23 2 2" xfId="9418" xr:uid="{00000000-0005-0000-0000-000004370000}"/>
    <cellStyle name="20% - Accent4 23 2 2 2" xfId="35418" xr:uid="{00000000-0005-0000-0000-000005370000}"/>
    <cellStyle name="20% - Accent4 23 2 3" xfId="17212" xr:uid="{00000000-0005-0000-0000-000006370000}"/>
    <cellStyle name="20% - Accent4 23 2 3 2" xfId="43206" xr:uid="{00000000-0005-0000-0000-000007370000}"/>
    <cellStyle name="20% - Accent4 23 2 4" xfId="24963" xr:uid="{00000000-0005-0000-0000-000008370000}"/>
    <cellStyle name="20% - Accent4 23 2 4 2" xfId="50952" xr:uid="{00000000-0005-0000-0000-000009370000}"/>
    <cellStyle name="20% - Accent4 23 2 5" xfId="30117" xr:uid="{00000000-0005-0000-0000-00000A370000}"/>
    <cellStyle name="20% - Accent4 23 3" xfId="12095" xr:uid="{00000000-0005-0000-0000-00000B370000}"/>
    <cellStyle name="20% - Accent4 23 3 2" xfId="19890" xr:uid="{00000000-0005-0000-0000-00000C370000}"/>
    <cellStyle name="20% - Accent4 23 3 2 2" xfId="45884" xr:uid="{00000000-0005-0000-0000-00000D370000}"/>
    <cellStyle name="20% - Accent4 23 3 3" xfId="38096" xr:uid="{00000000-0005-0000-0000-00000E370000}"/>
    <cellStyle name="20% - Accent4 23 4" xfId="6740" xr:uid="{00000000-0005-0000-0000-00000F370000}"/>
    <cellStyle name="20% - Accent4 23 4 2" xfId="32729" xr:uid="{00000000-0005-0000-0000-000010370000}"/>
    <cellStyle name="20% - Accent4 23 5" xfId="14523" xr:uid="{00000000-0005-0000-0000-000011370000}"/>
    <cellStyle name="20% - Accent4 23 5 2" xfId="40517" xr:uid="{00000000-0005-0000-0000-000012370000}"/>
    <cellStyle name="20% - Accent4 23 6" xfId="22274" xr:uid="{00000000-0005-0000-0000-000013370000}"/>
    <cellStyle name="20% - Accent4 23 6 2" xfId="48263" xr:uid="{00000000-0005-0000-0000-000014370000}"/>
    <cellStyle name="20% - Accent4 23 7" xfId="27428" xr:uid="{00000000-0005-0000-0000-000015370000}"/>
    <cellStyle name="20% - Accent4 24" xfId="1990" xr:uid="{00000000-0005-0000-0000-000016370000}"/>
    <cellStyle name="20% - Accent4 24 2" xfId="4676" xr:uid="{00000000-0005-0000-0000-000017370000}"/>
    <cellStyle name="20% - Accent4 24 2 2" xfId="9973" xr:uid="{00000000-0005-0000-0000-000018370000}"/>
    <cellStyle name="20% - Accent4 24 2 2 2" xfId="35974" xr:uid="{00000000-0005-0000-0000-000019370000}"/>
    <cellStyle name="20% - Accent4 24 2 3" xfId="17768" xr:uid="{00000000-0005-0000-0000-00001A370000}"/>
    <cellStyle name="20% - Accent4 24 2 3 2" xfId="43762" xr:uid="{00000000-0005-0000-0000-00001B370000}"/>
    <cellStyle name="20% - Accent4 24 2 4" xfId="25519" xr:uid="{00000000-0005-0000-0000-00001C370000}"/>
    <cellStyle name="20% - Accent4 24 2 4 2" xfId="51508" xr:uid="{00000000-0005-0000-0000-00001D370000}"/>
    <cellStyle name="20% - Accent4 24 2 5" xfId="30673" xr:uid="{00000000-0005-0000-0000-00001E370000}"/>
    <cellStyle name="20% - Accent4 24 3" xfId="12612" xr:uid="{00000000-0005-0000-0000-00001F370000}"/>
    <cellStyle name="20% - Accent4 24 3 2" xfId="20407" xr:uid="{00000000-0005-0000-0000-000020370000}"/>
    <cellStyle name="20% - Accent4 24 3 2 2" xfId="46401" xr:uid="{00000000-0005-0000-0000-000021370000}"/>
    <cellStyle name="20% - Accent4 24 3 3" xfId="38613" xr:uid="{00000000-0005-0000-0000-000022370000}"/>
    <cellStyle name="20% - Accent4 24 4" xfId="7292" xr:uid="{00000000-0005-0000-0000-000023370000}"/>
    <cellStyle name="20% - Accent4 24 4 2" xfId="33285" xr:uid="{00000000-0005-0000-0000-000024370000}"/>
    <cellStyle name="20% - Accent4 24 5" xfId="15079" xr:uid="{00000000-0005-0000-0000-000025370000}"/>
    <cellStyle name="20% - Accent4 24 5 2" xfId="41073" xr:uid="{00000000-0005-0000-0000-000026370000}"/>
    <cellStyle name="20% - Accent4 24 6" xfId="22830" xr:uid="{00000000-0005-0000-0000-000027370000}"/>
    <cellStyle name="20% - Accent4 24 6 2" xfId="48819" xr:uid="{00000000-0005-0000-0000-000028370000}"/>
    <cellStyle name="20% - Accent4 24 7" xfId="27984" xr:uid="{00000000-0005-0000-0000-000029370000}"/>
    <cellStyle name="20% - Accent4 25" xfId="2546" xr:uid="{00000000-0005-0000-0000-00002A370000}"/>
    <cellStyle name="20% - Accent4 25 2" xfId="5232" xr:uid="{00000000-0005-0000-0000-00002B370000}"/>
    <cellStyle name="20% - Accent4 25 2 2" xfId="10529" xr:uid="{00000000-0005-0000-0000-00002C370000}"/>
    <cellStyle name="20% - Accent4 25 2 2 2" xfId="36530" xr:uid="{00000000-0005-0000-0000-00002D370000}"/>
    <cellStyle name="20% - Accent4 25 2 3" xfId="18324" xr:uid="{00000000-0005-0000-0000-00002E370000}"/>
    <cellStyle name="20% - Accent4 25 2 3 2" xfId="44318" xr:uid="{00000000-0005-0000-0000-00002F370000}"/>
    <cellStyle name="20% - Accent4 25 2 4" xfId="26075" xr:uid="{00000000-0005-0000-0000-000030370000}"/>
    <cellStyle name="20% - Accent4 25 2 4 2" xfId="52064" xr:uid="{00000000-0005-0000-0000-000031370000}"/>
    <cellStyle name="20% - Accent4 25 2 5" xfId="31229" xr:uid="{00000000-0005-0000-0000-000032370000}"/>
    <cellStyle name="20% - Accent4 25 3" xfId="13148" xr:uid="{00000000-0005-0000-0000-000033370000}"/>
    <cellStyle name="20% - Accent4 25 3 2" xfId="20943" xr:uid="{00000000-0005-0000-0000-000034370000}"/>
    <cellStyle name="20% - Accent4 25 3 2 2" xfId="46937" xr:uid="{00000000-0005-0000-0000-000035370000}"/>
    <cellStyle name="20% - Accent4 25 3 3" xfId="39149" xr:uid="{00000000-0005-0000-0000-000036370000}"/>
    <cellStyle name="20% - Accent4 25 4" xfId="7845" xr:uid="{00000000-0005-0000-0000-000037370000}"/>
    <cellStyle name="20% - Accent4 25 4 2" xfId="33841" xr:uid="{00000000-0005-0000-0000-000038370000}"/>
    <cellStyle name="20% - Accent4 25 5" xfId="15635" xr:uid="{00000000-0005-0000-0000-000039370000}"/>
    <cellStyle name="20% - Accent4 25 5 2" xfId="41629" xr:uid="{00000000-0005-0000-0000-00003A370000}"/>
    <cellStyle name="20% - Accent4 25 6" xfId="23386" xr:uid="{00000000-0005-0000-0000-00003B370000}"/>
    <cellStyle name="20% - Accent4 25 6 2" xfId="49375" xr:uid="{00000000-0005-0000-0000-00003C370000}"/>
    <cellStyle name="20% - Accent4 25 7" xfId="28540" xr:uid="{00000000-0005-0000-0000-00003D370000}"/>
    <cellStyle name="20% - Accent4 26" xfId="873" xr:uid="{00000000-0005-0000-0000-00003E370000}"/>
    <cellStyle name="20% - Accent4 26 2" xfId="6187" xr:uid="{00000000-0005-0000-0000-00003F370000}"/>
    <cellStyle name="20% - Accent4 26 2 2" xfId="32173" xr:uid="{00000000-0005-0000-0000-000040370000}"/>
    <cellStyle name="20% - Accent4 26 3" xfId="13967" xr:uid="{00000000-0005-0000-0000-000041370000}"/>
    <cellStyle name="20% - Accent4 26 3 2" xfId="39961" xr:uid="{00000000-0005-0000-0000-000042370000}"/>
    <cellStyle name="20% - Accent4 26 4" xfId="21718" xr:uid="{00000000-0005-0000-0000-000043370000}"/>
    <cellStyle name="20% - Accent4 26 4 2" xfId="47707" xr:uid="{00000000-0005-0000-0000-000044370000}"/>
    <cellStyle name="20% - Accent4 26 5" xfId="26872" xr:uid="{00000000-0005-0000-0000-000045370000}"/>
    <cellStyle name="20% - Accent4 27" xfId="3117" xr:uid="{00000000-0005-0000-0000-000046370000}"/>
    <cellStyle name="20% - Accent4 27 2" xfId="8416" xr:uid="{00000000-0005-0000-0000-000047370000}"/>
    <cellStyle name="20% - Accent4 27 2 2" xfId="34412" xr:uid="{00000000-0005-0000-0000-000048370000}"/>
    <cellStyle name="20% - Accent4 27 3" xfId="16206" xr:uid="{00000000-0005-0000-0000-000049370000}"/>
    <cellStyle name="20% - Accent4 27 3 2" xfId="42200" xr:uid="{00000000-0005-0000-0000-00004A370000}"/>
    <cellStyle name="20% - Accent4 27 4" xfId="23957" xr:uid="{00000000-0005-0000-0000-00004B370000}"/>
    <cellStyle name="20% - Accent4 27 4 2" xfId="49946" xr:uid="{00000000-0005-0000-0000-00004C370000}"/>
    <cellStyle name="20% - Accent4 27 5" xfId="29111" xr:uid="{00000000-0005-0000-0000-00004D370000}"/>
    <cellStyle name="20% - Accent4 28" xfId="3228" xr:uid="{00000000-0005-0000-0000-00004E370000}"/>
    <cellStyle name="20% - Accent4 28 2" xfId="8529" xr:uid="{00000000-0005-0000-0000-00004F370000}"/>
    <cellStyle name="20% - Accent4 28 2 2" xfId="34526" xr:uid="{00000000-0005-0000-0000-000050370000}"/>
    <cellStyle name="20% - Accent4 28 3" xfId="16320" xr:uid="{00000000-0005-0000-0000-000051370000}"/>
    <cellStyle name="20% - Accent4 28 3 2" xfId="42314" xr:uid="{00000000-0005-0000-0000-000052370000}"/>
    <cellStyle name="20% - Accent4 28 4" xfId="24071" xr:uid="{00000000-0005-0000-0000-000053370000}"/>
    <cellStyle name="20% - Accent4 28 4 2" xfId="50060" xr:uid="{00000000-0005-0000-0000-000054370000}"/>
    <cellStyle name="20% - Accent4 28 5" xfId="29225" xr:uid="{00000000-0005-0000-0000-000055370000}"/>
    <cellStyle name="20% - Accent4 29" xfId="3342" xr:uid="{00000000-0005-0000-0000-000056370000}"/>
    <cellStyle name="20% - Accent4 29 2" xfId="8642" xr:uid="{00000000-0005-0000-0000-000057370000}"/>
    <cellStyle name="20% - Accent4 29 2 2" xfId="34640" xr:uid="{00000000-0005-0000-0000-000058370000}"/>
    <cellStyle name="20% - Accent4 29 3" xfId="16434" xr:uid="{00000000-0005-0000-0000-000059370000}"/>
    <cellStyle name="20% - Accent4 29 3 2" xfId="42428" xr:uid="{00000000-0005-0000-0000-00005A370000}"/>
    <cellStyle name="20% - Accent4 29 4" xfId="24185" xr:uid="{00000000-0005-0000-0000-00005B370000}"/>
    <cellStyle name="20% - Accent4 29 4 2" xfId="50174" xr:uid="{00000000-0005-0000-0000-00005C370000}"/>
    <cellStyle name="20% - Accent4 29 5" xfId="29339" xr:uid="{00000000-0005-0000-0000-00005D370000}"/>
    <cellStyle name="20% - Accent4 3" xfId="766" xr:uid="{00000000-0005-0000-0000-00005E370000}"/>
    <cellStyle name="20% - Accent4 3 10" xfId="13869" xr:uid="{00000000-0005-0000-0000-00005F370000}"/>
    <cellStyle name="20% - Accent4 3 10 2" xfId="39863" xr:uid="{00000000-0005-0000-0000-000060370000}"/>
    <cellStyle name="20% - Accent4 3 11" xfId="21619" xr:uid="{00000000-0005-0000-0000-000061370000}"/>
    <cellStyle name="20% - Accent4 3 11 2" xfId="47608" xr:uid="{00000000-0005-0000-0000-000062370000}"/>
    <cellStyle name="20% - Accent4 3 12" xfId="26773" xr:uid="{00000000-0005-0000-0000-000063370000}"/>
    <cellStyle name="20% - Accent4 3 2" xfId="1180" xr:uid="{00000000-0005-0000-0000-000064370000}"/>
    <cellStyle name="20% - Accent4 3 2 10" xfId="22022" xr:uid="{00000000-0005-0000-0000-000065370000}"/>
    <cellStyle name="20% - Accent4 3 2 10 2" xfId="48011" xr:uid="{00000000-0005-0000-0000-000066370000}"/>
    <cellStyle name="20% - Accent4 3 2 11" xfId="27176" xr:uid="{00000000-0005-0000-0000-000067370000}"/>
    <cellStyle name="20% - Accent4 3 2 2" xfId="1738" xr:uid="{00000000-0005-0000-0000-000068370000}"/>
    <cellStyle name="20% - Accent4 3 2 2 2" xfId="4424" xr:uid="{00000000-0005-0000-0000-000069370000}"/>
    <cellStyle name="20% - Accent4 3 2 2 2 2" xfId="9721" xr:uid="{00000000-0005-0000-0000-00006A370000}"/>
    <cellStyle name="20% - Accent4 3 2 2 2 2 2" xfId="35722" xr:uid="{00000000-0005-0000-0000-00006B370000}"/>
    <cellStyle name="20% - Accent4 3 2 2 2 3" xfId="17516" xr:uid="{00000000-0005-0000-0000-00006C370000}"/>
    <cellStyle name="20% - Accent4 3 2 2 2 3 2" xfId="43510" xr:uid="{00000000-0005-0000-0000-00006D370000}"/>
    <cellStyle name="20% - Accent4 3 2 2 2 4" xfId="25267" xr:uid="{00000000-0005-0000-0000-00006E370000}"/>
    <cellStyle name="20% - Accent4 3 2 2 2 4 2" xfId="51256" xr:uid="{00000000-0005-0000-0000-00006F370000}"/>
    <cellStyle name="20% - Accent4 3 2 2 2 5" xfId="30421" xr:uid="{00000000-0005-0000-0000-000070370000}"/>
    <cellStyle name="20% - Accent4 3 2 2 3" xfId="12366" xr:uid="{00000000-0005-0000-0000-000071370000}"/>
    <cellStyle name="20% - Accent4 3 2 2 3 2" xfId="20161" xr:uid="{00000000-0005-0000-0000-000072370000}"/>
    <cellStyle name="20% - Accent4 3 2 2 3 2 2" xfId="46155" xr:uid="{00000000-0005-0000-0000-000073370000}"/>
    <cellStyle name="20% - Accent4 3 2 2 3 3" xfId="38367" xr:uid="{00000000-0005-0000-0000-000074370000}"/>
    <cellStyle name="20% - Accent4 3 2 2 4" xfId="7043" xr:uid="{00000000-0005-0000-0000-000075370000}"/>
    <cellStyle name="20% - Accent4 3 2 2 4 2" xfId="33033" xr:uid="{00000000-0005-0000-0000-000076370000}"/>
    <cellStyle name="20% - Accent4 3 2 2 5" xfId="14827" xr:uid="{00000000-0005-0000-0000-000077370000}"/>
    <cellStyle name="20% - Accent4 3 2 2 5 2" xfId="40821" xr:uid="{00000000-0005-0000-0000-000078370000}"/>
    <cellStyle name="20% - Accent4 3 2 2 6" xfId="22578" xr:uid="{00000000-0005-0000-0000-000079370000}"/>
    <cellStyle name="20% - Accent4 3 2 2 6 2" xfId="48567" xr:uid="{00000000-0005-0000-0000-00007A370000}"/>
    <cellStyle name="20% - Accent4 3 2 2 7" xfId="27732" xr:uid="{00000000-0005-0000-0000-00007B370000}"/>
    <cellStyle name="20% - Accent4 3 2 3" xfId="2294" xr:uid="{00000000-0005-0000-0000-00007C370000}"/>
    <cellStyle name="20% - Accent4 3 2 3 2" xfId="4980" xr:uid="{00000000-0005-0000-0000-00007D370000}"/>
    <cellStyle name="20% - Accent4 3 2 3 2 2" xfId="10277" xr:uid="{00000000-0005-0000-0000-00007E370000}"/>
    <cellStyle name="20% - Accent4 3 2 3 2 2 2" xfId="36278" xr:uid="{00000000-0005-0000-0000-00007F370000}"/>
    <cellStyle name="20% - Accent4 3 2 3 2 3" xfId="18072" xr:uid="{00000000-0005-0000-0000-000080370000}"/>
    <cellStyle name="20% - Accent4 3 2 3 2 3 2" xfId="44066" xr:uid="{00000000-0005-0000-0000-000081370000}"/>
    <cellStyle name="20% - Accent4 3 2 3 2 4" xfId="25823" xr:uid="{00000000-0005-0000-0000-000082370000}"/>
    <cellStyle name="20% - Accent4 3 2 3 2 4 2" xfId="51812" xr:uid="{00000000-0005-0000-0000-000083370000}"/>
    <cellStyle name="20% - Accent4 3 2 3 2 5" xfId="30977" xr:uid="{00000000-0005-0000-0000-000084370000}"/>
    <cellStyle name="20% - Accent4 3 2 3 3" xfId="12900" xr:uid="{00000000-0005-0000-0000-000085370000}"/>
    <cellStyle name="20% - Accent4 3 2 3 3 2" xfId="20695" xr:uid="{00000000-0005-0000-0000-000086370000}"/>
    <cellStyle name="20% - Accent4 3 2 3 3 2 2" xfId="46689" xr:uid="{00000000-0005-0000-0000-000087370000}"/>
    <cellStyle name="20% - Accent4 3 2 3 3 3" xfId="38901" xr:uid="{00000000-0005-0000-0000-000088370000}"/>
    <cellStyle name="20% - Accent4 3 2 3 4" xfId="7595" xr:uid="{00000000-0005-0000-0000-000089370000}"/>
    <cellStyle name="20% - Accent4 3 2 3 4 2" xfId="33589" xr:uid="{00000000-0005-0000-0000-00008A370000}"/>
    <cellStyle name="20% - Accent4 3 2 3 5" xfId="15383" xr:uid="{00000000-0005-0000-0000-00008B370000}"/>
    <cellStyle name="20% - Accent4 3 2 3 5 2" xfId="41377" xr:uid="{00000000-0005-0000-0000-00008C370000}"/>
    <cellStyle name="20% - Accent4 3 2 3 6" xfId="23134" xr:uid="{00000000-0005-0000-0000-00008D370000}"/>
    <cellStyle name="20% - Accent4 3 2 3 6 2" xfId="49123" xr:uid="{00000000-0005-0000-0000-00008E370000}"/>
    <cellStyle name="20% - Accent4 3 2 3 7" xfId="28288" xr:uid="{00000000-0005-0000-0000-00008F370000}"/>
    <cellStyle name="20% - Accent4 3 2 4" xfId="2850" xr:uid="{00000000-0005-0000-0000-000090370000}"/>
    <cellStyle name="20% - Accent4 3 2 4 2" xfId="5536" xr:uid="{00000000-0005-0000-0000-000091370000}"/>
    <cellStyle name="20% - Accent4 3 2 4 2 2" xfId="10833" xr:uid="{00000000-0005-0000-0000-000092370000}"/>
    <cellStyle name="20% - Accent4 3 2 4 2 2 2" xfId="36834" xr:uid="{00000000-0005-0000-0000-000093370000}"/>
    <cellStyle name="20% - Accent4 3 2 4 2 3" xfId="18628" xr:uid="{00000000-0005-0000-0000-000094370000}"/>
    <cellStyle name="20% - Accent4 3 2 4 2 3 2" xfId="44622" xr:uid="{00000000-0005-0000-0000-000095370000}"/>
    <cellStyle name="20% - Accent4 3 2 4 2 4" xfId="26379" xr:uid="{00000000-0005-0000-0000-000096370000}"/>
    <cellStyle name="20% - Accent4 3 2 4 2 4 2" xfId="52368" xr:uid="{00000000-0005-0000-0000-000097370000}"/>
    <cellStyle name="20% - Accent4 3 2 4 2 5" xfId="31533" xr:uid="{00000000-0005-0000-0000-000098370000}"/>
    <cellStyle name="20% - Accent4 3 2 4 3" xfId="13437" xr:uid="{00000000-0005-0000-0000-000099370000}"/>
    <cellStyle name="20% - Accent4 3 2 4 3 2" xfId="21232" xr:uid="{00000000-0005-0000-0000-00009A370000}"/>
    <cellStyle name="20% - Accent4 3 2 4 3 2 2" xfId="47226" xr:uid="{00000000-0005-0000-0000-00009B370000}"/>
    <cellStyle name="20% - Accent4 3 2 4 3 3" xfId="39438" xr:uid="{00000000-0005-0000-0000-00009C370000}"/>
    <cellStyle name="20% - Accent4 3 2 4 4" xfId="8149" xr:uid="{00000000-0005-0000-0000-00009D370000}"/>
    <cellStyle name="20% - Accent4 3 2 4 4 2" xfId="34145" xr:uid="{00000000-0005-0000-0000-00009E370000}"/>
    <cellStyle name="20% - Accent4 3 2 4 5" xfId="15939" xr:uid="{00000000-0005-0000-0000-00009F370000}"/>
    <cellStyle name="20% - Accent4 3 2 4 5 2" xfId="41933" xr:uid="{00000000-0005-0000-0000-0000A0370000}"/>
    <cellStyle name="20% - Accent4 3 2 4 6" xfId="23690" xr:uid="{00000000-0005-0000-0000-0000A1370000}"/>
    <cellStyle name="20% - Accent4 3 2 4 6 2" xfId="49679" xr:uid="{00000000-0005-0000-0000-0000A2370000}"/>
    <cellStyle name="20% - Accent4 3 2 4 7" xfId="28844" xr:uid="{00000000-0005-0000-0000-0000A3370000}"/>
    <cellStyle name="20% - Accent4 3 2 5" xfId="3868" xr:uid="{00000000-0005-0000-0000-0000A4370000}"/>
    <cellStyle name="20% - Accent4 3 2 5 2" xfId="9166" xr:uid="{00000000-0005-0000-0000-0000A5370000}"/>
    <cellStyle name="20% - Accent4 3 2 5 2 2" xfId="35166" xr:uid="{00000000-0005-0000-0000-0000A6370000}"/>
    <cellStyle name="20% - Accent4 3 2 5 3" xfId="16960" xr:uid="{00000000-0005-0000-0000-0000A7370000}"/>
    <cellStyle name="20% - Accent4 3 2 5 3 2" xfId="42954" xr:uid="{00000000-0005-0000-0000-0000A8370000}"/>
    <cellStyle name="20% - Accent4 3 2 5 4" xfId="24711" xr:uid="{00000000-0005-0000-0000-0000A9370000}"/>
    <cellStyle name="20% - Accent4 3 2 5 4 2" xfId="50700" xr:uid="{00000000-0005-0000-0000-0000AA370000}"/>
    <cellStyle name="20% - Accent4 3 2 5 5" xfId="29865" xr:uid="{00000000-0005-0000-0000-0000AB370000}"/>
    <cellStyle name="20% - Accent4 3 2 6" xfId="11345" xr:uid="{00000000-0005-0000-0000-0000AC370000}"/>
    <cellStyle name="20% - Accent4 3 2 6 2" xfId="19140" xr:uid="{00000000-0005-0000-0000-0000AD370000}"/>
    <cellStyle name="20% - Accent4 3 2 6 2 2" xfId="45134" xr:uid="{00000000-0005-0000-0000-0000AE370000}"/>
    <cellStyle name="20% - Accent4 3 2 6 3" xfId="37346" xr:uid="{00000000-0005-0000-0000-0000AF370000}"/>
    <cellStyle name="20% - Accent4 3 2 7" xfId="11845" xr:uid="{00000000-0005-0000-0000-0000B0370000}"/>
    <cellStyle name="20% - Accent4 3 2 7 2" xfId="19640" xr:uid="{00000000-0005-0000-0000-0000B1370000}"/>
    <cellStyle name="20% - Accent4 3 2 7 2 2" xfId="45634" xr:uid="{00000000-0005-0000-0000-0000B2370000}"/>
    <cellStyle name="20% - Accent4 3 2 7 3" xfId="37846" xr:uid="{00000000-0005-0000-0000-0000B3370000}"/>
    <cellStyle name="20% - Accent4 3 2 8" xfId="6490" xr:uid="{00000000-0005-0000-0000-0000B4370000}"/>
    <cellStyle name="20% - Accent4 3 2 8 2" xfId="32477" xr:uid="{00000000-0005-0000-0000-0000B5370000}"/>
    <cellStyle name="20% - Accent4 3 2 9" xfId="14271" xr:uid="{00000000-0005-0000-0000-0000B6370000}"/>
    <cellStyle name="20% - Accent4 3 2 9 2" xfId="40265" xr:uid="{00000000-0005-0000-0000-0000B7370000}"/>
    <cellStyle name="20% - Accent4 3 3" xfId="1461" xr:uid="{00000000-0005-0000-0000-0000B8370000}"/>
    <cellStyle name="20% - Accent4 3 3 2" xfId="4147" xr:uid="{00000000-0005-0000-0000-0000B9370000}"/>
    <cellStyle name="20% - Accent4 3 3 2 2" xfId="9445" xr:uid="{00000000-0005-0000-0000-0000BA370000}"/>
    <cellStyle name="20% - Accent4 3 3 2 2 2" xfId="35445" xr:uid="{00000000-0005-0000-0000-0000BB370000}"/>
    <cellStyle name="20% - Accent4 3 3 2 3" xfId="17239" xr:uid="{00000000-0005-0000-0000-0000BC370000}"/>
    <cellStyle name="20% - Accent4 3 3 2 3 2" xfId="43233" xr:uid="{00000000-0005-0000-0000-0000BD370000}"/>
    <cellStyle name="20% - Accent4 3 3 2 4" xfId="24990" xr:uid="{00000000-0005-0000-0000-0000BE370000}"/>
    <cellStyle name="20% - Accent4 3 3 2 4 2" xfId="50979" xr:uid="{00000000-0005-0000-0000-0000BF370000}"/>
    <cellStyle name="20% - Accent4 3 3 2 5" xfId="30144" xr:uid="{00000000-0005-0000-0000-0000C0370000}"/>
    <cellStyle name="20% - Accent4 3 3 3" xfId="12107" xr:uid="{00000000-0005-0000-0000-0000C1370000}"/>
    <cellStyle name="20% - Accent4 3 3 3 2" xfId="19902" xr:uid="{00000000-0005-0000-0000-0000C2370000}"/>
    <cellStyle name="20% - Accent4 3 3 3 2 2" xfId="45896" xr:uid="{00000000-0005-0000-0000-0000C3370000}"/>
    <cellStyle name="20% - Accent4 3 3 3 3" xfId="38108" xr:uid="{00000000-0005-0000-0000-0000C4370000}"/>
    <cellStyle name="20% - Accent4 3 3 4" xfId="6767" xr:uid="{00000000-0005-0000-0000-0000C5370000}"/>
    <cellStyle name="20% - Accent4 3 3 4 2" xfId="32756" xr:uid="{00000000-0005-0000-0000-0000C6370000}"/>
    <cellStyle name="20% - Accent4 3 3 5" xfId="14550" xr:uid="{00000000-0005-0000-0000-0000C7370000}"/>
    <cellStyle name="20% - Accent4 3 3 5 2" xfId="40544" xr:uid="{00000000-0005-0000-0000-0000C8370000}"/>
    <cellStyle name="20% - Accent4 3 3 6" xfId="22301" xr:uid="{00000000-0005-0000-0000-0000C9370000}"/>
    <cellStyle name="20% - Accent4 3 3 6 2" xfId="48290" xr:uid="{00000000-0005-0000-0000-0000CA370000}"/>
    <cellStyle name="20% - Accent4 3 3 7" xfId="27455" xr:uid="{00000000-0005-0000-0000-0000CB370000}"/>
    <cellStyle name="20% - Accent4 3 4" xfId="2017" xr:uid="{00000000-0005-0000-0000-0000CC370000}"/>
    <cellStyle name="20% - Accent4 3 4 2" xfId="4703" xr:uid="{00000000-0005-0000-0000-0000CD370000}"/>
    <cellStyle name="20% - Accent4 3 4 2 2" xfId="10000" xr:uid="{00000000-0005-0000-0000-0000CE370000}"/>
    <cellStyle name="20% - Accent4 3 4 2 2 2" xfId="36001" xr:uid="{00000000-0005-0000-0000-0000CF370000}"/>
    <cellStyle name="20% - Accent4 3 4 2 3" xfId="17795" xr:uid="{00000000-0005-0000-0000-0000D0370000}"/>
    <cellStyle name="20% - Accent4 3 4 2 3 2" xfId="43789" xr:uid="{00000000-0005-0000-0000-0000D1370000}"/>
    <cellStyle name="20% - Accent4 3 4 2 4" xfId="25546" xr:uid="{00000000-0005-0000-0000-0000D2370000}"/>
    <cellStyle name="20% - Accent4 3 4 2 4 2" xfId="51535" xr:uid="{00000000-0005-0000-0000-0000D3370000}"/>
    <cellStyle name="20% - Accent4 3 4 2 5" xfId="30700" xr:uid="{00000000-0005-0000-0000-0000D4370000}"/>
    <cellStyle name="20% - Accent4 3 4 3" xfId="12626" xr:uid="{00000000-0005-0000-0000-0000D5370000}"/>
    <cellStyle name="20% - Accent4 3 4 3 2" xfId="20421" xr:uid="{00000000-0005-0000-0000-0000D6370000}"/>
    <cellStyle name="20% - Accent4 3 4 3 2 2" xfId="46415" xr:uid="{00000000-0005-0000-0000-0000D7370000}"/>
    <cellStyle name="20% - Accent4 3 4 3 3" xfId="38627" xr:uid="{00000000-0005-0000-0000-0000D8370000}"/>
    <cellStyle name="20% - Accent4 3 4 4" xfId="7319" xr:uid="{00000000-0005-0000-0000-0000D9370000}"/>
    <cellStyle name="20% - Accent4 3 4 4 2" xfId="33312" xr:uid="{00000000-0005-0000-0000-0000DA370000}"/>
    <cellStyle name="20% - Accent4 3 4 5" xfId="15106" xr:uid="{00000000-0005-0000-0000-0000DB370000}"/>
    <cellStyle name="20% - Accent4 3 4 5 2" xfId="41100" xr:uid="{00000000-0005-0000-0000-0000DC370000}"/>
    <cellStyle name="20% - Accent4 3 4 6" xfId="22857" xr:uid="{00000000-0005-0000-0000-0000DD370000}"/>
    <cellStyle name="20% - Accent4 3 4 6 2" xfId="48846" xr:uid="{00000000-0005-0000-0000-0000DE370000}"/>
    <cellStyle name="20% - Accent4 3 4 7" xfId="28011" xr:uid="{00000000-0005-0000-0000-0000DF370000}"/>
    <cellStyle name="20% - Accent4 3 5" xfId="2573" xr:uid="{00000000-0005-0000-0000-0000E0370000}"/>
    <cellStyle name="20% - Accent4 3 5 2" xfId="5259" xr:uid="{00000000-0005-0000-0000-0000E1370000}"/>
    <cellStyle name="20% - Accent4 3 5 2 2" xfId="10556" xr:uid="{00000000-0005-0000-0000-0000E2370000}"/>
    <cellStyle name="20% - Accent4 3 5 2 2 2" xfId="36557" xr:uid="{00000000-0005-0000-0000-0000E3370000}"/>
    <cellStyle name="20% - Accent4 3 5 2 3" xfId="18351" xr:uid="{00000000-0005-0000-0000-0000E4370000}"/>
    <cellStyle name="20% - Accent4 3 5 2 3 2" xfId="44345" xr:uid="{00000000-0005-0000-0000-0000E5370000}"/>
    <cellStyle name="20% - Accent4 3 5 2 4" xfId="26102" xr:uid="{00000000-0005-0000-0000-0000E6370000}"/>
    <cellStyle name="20% - Accent4 3 5 2 4 2" xfId="52091" xr:uid="{00000000-0005-0000-0000-0000E7370000}"/>
    <cellStyle name="20% - Accent4 3 5 2 5" xfId="31256" xr:uid="{00000000-0005-0000-0000-0000E8370000}"/>
    <cellStyle name="20% - Accent4 3 5 3" xfId="13162" xr:uid="{00000000-0005-0000-0000-0000E9370000}"/>
    <cellStyle name="20% - Accent4 3 5 3 2" xfId="20957" xr:uid="{00000000-0005-0000-0000-0000EA370000}"/>
    <cellStyle name="20% - Accent4 3 5 3 2 2" xfId="46951" xr:uid="{00000000-0005-0000-0000-0000EB370000}"/>
    <cellStyle name="20% - Accent4 3 5 3 3" xfId="39163" xr:uid="{00000000-0005-0000-0000-0000EC370000}"/>
    <cellStyle name="20% - Accent4 3 5 4" xfId="7872" xr:uid="{00000000-0005-0000-0000-0000ED370000}"/>
    <cellStyle name="20% - Accent4 3 5 4 2" xfId="33868" xr:uid="{00000000-0005-0000-0000-0000EE370000}"/>
    <cellStyle name="20% - Accent4 3 5 5" xfId="15662" xr:uid="{00000000-0005-0000-0000-0000EF370000}"/>
    <cellStyle name="20% - Accent4 3 5 5 2" xfId="41656" xr:uid="{00000000-0005-0000-0000-0000F0370000}"/>
    <cellStyle name="20% - Accent4 3 5 6" xfId="23413" xr:uid="{00000000-0005-0000-0000-0000F1370000}"/>
    <cellStyle name="20% - Accent4 3 5 6 2" xfId="49402" xr:uid="{00000000-0005-0000-0000-0000F2370000}"/>
    <cellStyle name="20% - Accent4 3 5 7" xfId="28567" xr:uid="{00000000-0005-0000-0000-0000F3370000}"/>
    <cellStyle name="20% - Accent4 3 6" xfId="901" xr:uid="{00000000-0005-0000-0000-0000F4370000}"/>
    <cellStyle name="20% - Accent4 3 6 2" xfId="6214" xr:uid="{00000000-0005-0000-0000-0000F5370000}"/>
    <cellStyle name="20% - Accent4 3 6 2 2" xfId="32200" xr:uid="{00000000-0005-0000-0000-0000F6370000}"/>
    <cellStyle name="20% - Accent4 3 6 3" xfId="13994" xr:uid="{00000000-0005-0000-0000-0000F7370000}"/>
    <cellStyle name="20% - Accent4 3 6 3 2" xfId="39988" xr:uid="{00000000-0005-0000-0000-0000F8370000}"/>
    <cellStyle name="20% - Accent4 3 6 4" xfId="21745" xr:uid="{00000000-0005-0000-0000-0000F9370000}"/>
    <cellStyle name="20% - Accent4 3 6 4 2" xfId="47734" xr:uid="{00000000-0005-0000-0000-0000FA370000}"/>
    <cellStyle name="20% - Accent4 3 6 5" xfId="26899" xr:uid="{00000000-0005-0000-0000-0000FB370000}"/>
    <cellStyle name="20% - Accent4 3 7" xfId="3591" xr:uid="{00000000-0005-0000-0000-0000FC370000}"/>
    <cellStyle name="20% - Accent4 3 7 2" xfId="8889" xr:uid="{00000000-0005-0000-0000-0000FD370000}"/>
    <cellStyle name="20% - Accent4 3 7 2 2" xfId="34889" xr:uid="{00000000-0005-0000-0000-0000FE370000}"/>
    <cellStyle name="20% - Accent4 3 7 3" xfId="16683" xr:uid="{00000000-0005-0000-0000-0000FF370000}"/>
    <cellStyle name="20% - Accent4 3 7 3 2" xfId="42677" xr:uid="{00000000-0005-0000-0000-000000380000}"/>
    <cellStyle name="20% - Accent4 3 7 4" xfId="24434" xr:uid="{00000000-0005-0000-0000-000001380000}"/>
    <cellStyle name="20% - Accent4 3 7 4 2" xfId="50423" xr:uid="{00000000-0005-0000-0000-000002380000}"/>
    <cellStyle name="20% - Accent4 3 7 5" xfId="29588" xr:uid="{00000000-0005-0000-0000-000003380000}"/>
    <cellStyle name="20% - Accent4 3 8" xfId="11588" xr:uid="{00000000-0005-0000-0000-000004380000}"/>
    <cellStyle name="20% - Accent4 3 8 2" xfId="19383" xr:uid="{00000000-0005-0000-0000-000005380000}"/>
    <cellStyle name="20% - Accent4 3 8 2 2" xfId="45377" xr:uid="{00000000-0005-0000-0000-000006380000}"/>
    <cellStyle name="20% - Accent4 3 8 3" xfId="37589" xr:uid="{00000000-0005-0000-0000-000007380000}"/>
    <cellStyle name="20% - Accent4 3 9" xfId="6094" xr:uid="{00000000-0005-0000-0000-000008380000}"/>
    <cellStyle name="20% - Accent4 3 9 2" xfId="32075" xr:uid="{00000000-0005-0000-0000-000009380000}"/>
    <cellStyle name="20% - Accent4 30" xfId="3456" xr:uid="{00000000-0005-0000-0000-00000A380000}"/>
    <cellStyle name="20% - Accent4 30 2" xfId="8755" xr:uid="{00000000-0005-0000-0000-00000B380000}"/>
    <cellStyle name="20% - Accent4 30 2 2" xfId="34754" xr:uid="{00000000-0005-0000-0000-00000C380000}"/>
    <cellStyle name="20% - Accent4 30 3" xfId="16548" xr:uid="{00000000-0005-0000-0000-00000D380000}"/>
    <cellStyle name="20% - Accent4 30 3 2" xfId="42542" xr:uid="{00000000-0005-0000-0000-00000E380000}"/>
    <cellStyle name="20% - Accent4 30 4" xfId="24299" xr:uid="{00000000-0005-0000-0000-00000F380000}"/>
    <cellStyle name="20% - Accent4 30 4 2" xfId="50288" xr:uid="{00000000-0005-0000-0000-000010380000}"/>
    <cellStyle name="20% - Accent4 30 5" xfId="29453" xr:uid="{00000000-0005-0000-0000-000011380000}"/>
    <cellStyle name="20% - Accent4 31" xfId="3564" xr:uid="{00000000-0005-0000-0000-000012380000}"/>
    <cellStyle name="20% - Accent4 31 2" xfId="8862" xr:uid="{00000000-0005-0000-0000-000013380000}"/>
    <cellStyle name="20% - Accent4 31 2 2" xfId="34862" xr:uid="{00000000-0005-0000-0000-000014380000}"/>
    <cellStyle name="20% - Accent4 31 3" xfId="16656" xr:uid="{00000000-0005-0000-0000-000015380000}"/>
    <cellStyle name="20% - Accent4 31 3 2" xfId="42650" xr:uid="{00000000-0005-0000-0000-000016380000}"/>
    <cellStyle name="20% - Accent4 31 4" xfId="24407" xr:uid="{00000000-0005-0000-0000-000017380000}"/>
    <cellStyle name="20% - Accent4 31 4 2" xfId="50396" xr:uid="{00000000-0005-0000-0000-000018380000}"/>
    <cellStyle name="20% - Accent4 31 5" xfId="29561" xr:uid="{00000000-0005-0000-0000-000019380000}"/>
    <cellStyle name="20% - Accent4 32" xfId="5814" xr:uid="{00000000-0005-0000-0000-00001A380000}"/>
    <cellStyle name="20% - Accent4 32 2" xfId="31812" xr:uid="{00000000-0005-0000-0000-00001B380000}"/>
    <cellStyle name="20% - Accent4 33" xfId="5932" xr:uid="{00000000-0005-0000-0000-00001C380000}"/>
    <cellStyle name="20% - Accent4 33 2" xfId="31919" xr:uid="{00000000-0005-0000-0000-00001D380000}"/>
    <cellStyle name="20% - Accent4 34" xfId="13707" xr:uid="{00000000-0005-0000-0000-00001E380000}"/>
    <cellStyle name="20% - Accent4 34 2" xfId="39701" xr:uid="{00000000-0005-0000-0000-00001F380000}"/>
    <cellStyle name="20% - Accent4 35" xfId="21505" xr:uid="{00000000-0005-0000-0000-000020380000}"/>
    <cellStyle name="20% - Accent4 35 2" xfId="47494" xr:uid="{00000000-0005-0000-0000-000021380000}"/>
    <cellStyle name="20% - Accent4 36" xfId="26659" xr:uid="{00000000-0005-0000-0000-000022380000}"/>
    <cellStyle name="20% - Accent4 4" xfId="914" xr:uid="{00000000-0005-0000-0000-000023380000}"/>
    <cellStyle name="20% - Accent4 4 10" xfId="14007" xr:uid="{00000000-0005-0000-0000-000024380000}"/>
    <cellStyle name="20% - Accent4 4 10 2" xfId="40001" xr:uid="{00000000-0005-0000-0000-000025380000}"/>
    <cellStyle name="20% - Accent4 4 11" xfId="21758" xr:uid="{00000000-0005-0000-0000-000026380000}"/>
    <cellStyle name="20% - Accent4 4 11 2" xfId="47747" xr:uid="{00000000-0005-0000-0000-000027380000}"/>
    <cellStyle name="20% - Accent4 4 12" xfId="26912" xr:uid="{00000000-0005-0000-0000-000028380000}"/>
    <cellStyle name="20% - Accent4 4 2" xfId="1193" xr:uid="{00000000-0005-0000-0000-000029380000}"/>
    <cellStyle name="20% - Accent4 4 2 10" xfId="22035" xr:uid="{00000000-0005-0000-0000-00002A380000}"/>
    <cellStyle name="20% - Accent4 4 2 10 2" xfId="48024" xr:uid="{00000000-0005-0000-0000-00002B380000}"/>
    <cellStyle name="20% - Accent4 4 2 11" xfId="27189" xr:uid="{00000000-0005-0000-0000-00002C380000}"/>
    <cellStyle name="20% - Accent4 4 2 2" xfId="1751" xr:uid="{00000000-0005-0000-0000-00002D380000}"/>
    <cellStyle name="20% - Accent4 4 2 2 2" xfId="4437" xr:uid="{00000000-0005-0000-0000-00002E380000}"/>
    <cellStyle name="20% - Accent4 4 2 2 2 2" xfId="9734" xr:uid="{00000000-0005-0000-0000-00002F380000}"/>
    <cellStyle name="20% - Accent4 4 2 2 2 2 2" xfId="35735" xr:uid="{00000000-0005-0000-0000-000030380000}"/>
    <cellStyle name="20% - Accent4 4 2 2 2 3" xfId="17529" xr:uid="{00000000-0005-0000-0000-000031380000}"/>
    <cellStyle name="20% - Accent4 4 2 2 2 3 2" xfId="43523" xr:uid="{00000000-0005-0000-0000-000032380000}"/>
    <cellStyle name="20% - Accent4 4 2 2 2 4" xfId="25280" xr:uid="{00000000-0005-0000-0000-000033380000}"/>
    <cellStyle name="20% - Accent4 4 2 2 2 4 2" xfId="51269" xr:uid="{00000000-0005-0000-0000-000034380000}"/>
    <cellStyle name="20% - Accent4 4 2 2 2 5" xfId="30434" xr:uid="{00000000-0005-0000-0000-000035380000}"/>
    <cellStyle name="20% - Accent4 4 2 2 3" xfId="12379" xr:uid="{00000000-0005-0000-0000-000036380000}"/>
    <cellStyle name="20% - Accent4 4 2 2 3 2" xfId="20174" xr:uid="{00000000-0005-0000-0000-000037380000}"/>
    <cellStyle name="20% - Accent4 4 2 2 3 2 2" xfId="46168" xr:uid="{00000000-0005-0000-0000-000038380000}"/>
    <cellStyle name="20% - Accent4 4 2 2 3 3" xfId="38380" xr:uid="{00000000-0005-0000-0000-000039380000}"/>
    <cellStyle name="20% - Accent4 4 2 2 4" xfId="7056" xr:uid="{00000000-0005-0000-0000-00003A380000}"/>
    <cellStyle name="20% - Accent4 4 2 2 4 2" xfId="33046" xr:uid="{00000000-0005-0000-0000-00003B380000}"/>
    <cellStyle name="20% - Accent4 4 2 2 5" xfId="14840" xr:uid="{00000000-0005-0000-0000-00003C380000}"/>
    <cellStyle name="20% - Accent4 4 2 2 5 2" xfId="40834" xr:uid="{00000000-0005-0000-0000-00003D380000}"/>
    <cellStyle name="20% - Accent4 4 2 2 6" xfId="22591" xr:uid="{00000000-0005-0000-0000-00003E380000}"/>
    <cellStyle name="20% - Accent4 4 2 2 6 2" xfId="48580" xr:uid="{00000000-0005-0000-0000-00003F380000}"/>
    <cellStyle name="20% - Accent4 4 2 2 7" xfId="27745" xr:uid="{00000000-0005-0000-0000-000040380000}"/>
    <cellStyle name="20% - Accent4 4 2 3" xfId="2307" xr:uid="{00000000-0005-0000-0000-000041380000}"/>
    <cellStyle name="20% - Accent4 4 2 3 2" xfId="4993" xr:uid="{00000000-0005-0000-0000-000042380000}"/>
    <cellStyle name="20% - Accent4 4 2 3 2 2" xfId="10290" xr:uid="{00000000-0005-0000-0000-000043380000}"/>
    <cellStyle name="20% - Accent4 4 2 3 2 2 2" xfId="36291" xr:uid="{00000000-0005-0000-0000-000044380000}"/>
    <cellStyle name="20% - Accent4 4 2 3 2 3" xfId="18085" xr:uid="{00000000-0005-0000-0000-000045380000}"/>
    <cellStyle name="20% - Accent4 4 2 3 2 3 2" xfId="44079" xr:uid="{00000000-0005-0000-0000-000046380000}"/>
    <cellStyle name="20% - Accent4 4 2 3 2 4" xfId="25836" xr:uid="{00000000-0005-0000-0000-000047380000}"/>
    <cellStyle name="20% - Accent4 4 2 3 2 4 2" xfId="51825" xr:uid="{00000000-0005-0000-0000-000048380000}"/>
    <cellStyle name="20% - Accent4 4 2 3 2 5" xfId="30990" xr:uid="{00000000-0005-0000-0000-000049380000}"/>
    <cellStyle name="20% - Accent4 4 2 3 3" xfId="12913" xr:uid="{00000000-0005-0000-0000-00004A380000}"/>
    <cellStyle name="20% - Accent4 4 2 3 3 2" xfId="20708" xr:uid="{00000000-0005-0000-0000-00004B380000}"/>
    <cellStyle name="20% - Accent4 4 2 3 3 2 2" xfId="46702" xr:uid="{00000000-0005-0000-0000-00004C380000}"/>
    <cellStyle name="20% - Accent4 4 2 3 3 3" xfId="38914" xr:uid="{00000000-0005-0000-0000-00004D380000}"/>
    <cellStyle name="20% - Accent4 4 2 3 4" xfId="7608" xr:uid="{00000000-0005-0000-0000-00004E380000}"/>
    <cellStyle name="20% - Accent4 4 2 3 4 2" xfId="33602" xr:uid="{00000000-0005-0000-0000-00004F380000}"/>
    <cellStyle name="20% - Accent4 4 2 3 5" xfId="15396" xr:uid="{00000000-0005-0000-0000-000050380000}"/>
    <cellStyle name="20% - Accent4 4 2 3 5 2" xfId="41390" xr:uid="{00000000-0005-0000-0000-000051380000}"/>
    <cellStyle name="20% - Accent4 4 2 3 6" xfId="23147" xr:uid="{00000000-0005-0000-0000-000052380000}"/>
    <cellStyle name="20% - Accent4 4 2 3 6 2" xfId="49136" xr:uid="{00000000-0005-0000-0000-000053380000}"/>
    <cellStyle name="20% - Accent4 4 2 3 7" xfId="28301" xr:uid="{00000000-0005-0000-0000-000054380000}"/>
    <cellStyle name="20% - Accent4 4 2 4" xfId="2863" xr:uid="{00000000-0005-0000-0000-000055380000}"/>
    <cellStyle name="20% - Accent4 4 2 4 2" xfId="5549" xr:uid="{00000000-0005-0000-0000-000056380000}"/>
    <cellStyle name="20% - Accent4 4 2 4 2 2" xfId="10846" xr:uid="{00000000-0005-0000-0000-000057380000}"/>
    <cellStyle name="20% - Accent4 4 2 4 2 2 2" xfId="36847" xr:uid="{00000000-0005-0000-0000-000058380000}"/>
    <cellStyle name="20% - Accent4 4 2 4 2 3" xfId="18641" xr:uid="{00000000-0005-0000-0000-000059380000}"/>
    <cellStyle name="20% - Accent4 4 2 4 2 3 2" xfId="44635" xr:uid="{00000000-0005-0000-0000-00005A380000}"/>
    <cellStyle name="20% - Accent4 4 2 4 2 4" xfId="26392" xr:uid="{00000000-0005-0000-0000-00005B380000}"/>
    <cellStyle name="20% - Accent4 4 2 4 2 4 2" xfId="52381" xr:uid="{00000000-0005-0000-0000-00005C380000}"/>
    <cellStyle name="20% - Accent4 4 2 4 2 5" xfId="31546" xr:uid="{00000000-0005-0000-0000-00005D380000}"/>
    <cellStyle name="20% - Accent4 4 2 4 3" xfId="13450" xr:uid="{00000000-0005-0000-0000-00005E380000}"/>
    <cellStyle name="20% - Accent4 4 2 4 3 2" xfId="21245" xr:uid="{00000000-0005-0000-0000-00005F380000}"/>
    <cellStyle name="20% - Accent4 4 2 4 3 2 2" xfId="47239" xr:uid="{00000000-0005-0000-0000-000060380000}"/>
    <cellStyle name="20% - Accent4 4 2 4 3 3" xfId="39451" xr:uid="{00000000-0005-0000-0000-000061380000}"/>
    <cellStyle name="20% - Accent4 4 2 4 4" xfId="8162" xr:uid="{00000000-0005-0000-0000-000062380000}"/>
    <cellStyle name="20% - Accent4 4 2 4 4 2" xfId="34158" xr:uid="{00000000-0005-0000-0000-000063380000}"/>
    <cellStyle name="20% - Accent4 4 2 4 5" xfId="15952" xr:uid="{00000000-0005-0000-0000-000064380000}"/>
    <cellStyle name="20% - Accent4 4 2 4 5 2" xfId="41946" xr:uid="{00000000-0005-0000-0000-000065380000}"/>
    <cellStyle name="20% - Accent4 4 2 4 6" xfId="23703" xr:uid="{00000000-0005-0000-0000-000066380000}"/>
    <cellStyle name="20% - Accent4 4 2 4 6 2" xfId="49692" xr:uid="{00000000-0005-0000-0000-000067380000}"/>
    <cellStyle name="20% - Accent4 4 2 4 7" xfId="28857" xr:uid="{00000000-0005-0000-0000-000068380000}"/>
    <cellStyle name="20% - Accent4 4 2 5" xfId="3881" xr:uid="{00000000-0005-0000-0000-000069380000}"/>
    <cellStyle name="20% - Accent4 4 2 5 2" xfId="9179" xr:uid="{00000000-0005-0000-0000-00006A380000}"/>
    <cellStyle name="20% - Accent4 4 2 5 2 2" xfId="35179" xr:uid="{00000000-0005-0000-0000-00006B380000}"/>
    <cellStyle name="20% - Accent4 4 2 5 3" xfId="16973" xr:uid="{00000000-0005-0000-0000-00006C380000}"/>
    <cellStyle name="20% - Accent4 4 2 5 3 2" xfId="42967" xr:uid="{00000000-0005-0000-0000-00006D380000}"/>
    <cellStyle name="20% - Accent4 4 2 5 4" xfId="24724" xr:uid="{00000000-0005-0000-0000-00006E380000}"/>
    <cellStyle name="20% - Accent4 4 2 5 4 2" xfId="50713" xr:uid="{00000000-0005-0000-0000-00006F380000}"/>
    <cellStyle name="20% - Accent4 4 2 5 5" xfId="29878" xr:uid="{00000000-0005-0000-0000-000070380000}"/>
    <cellStyle name="20% - Accent4 4 2 6" xfId="11357" xr:uid="{00000000-0005-0000-0000-000071380000}"/>
    <cellStyle name="20% - Accent4 4 2 6 2" xfId="19152" xr:uid="{00000000-0005-0000-0000-000072380000}"/>
    <cellStyle name="20% - Accent4 4 2 6 2 2" xfId="45146" xr:uid="{00000000-0005-0000-0000-000073380000}"/>
    <cellStyle name="20% - Accent4 4 2 6 3" xfId="37358" xr:uid="{00000000-0005-0000-0000-000074380000}"/>
    <cellStyle name="20% - Accent4 4 2 7" xfId="11858" xr:uid="{00000000-0005-0000-0000-000075380000}"/>
    <cellStyle name="20% - Accent4 4 2 7 2" xfId="19653" xr:uid="{00000000-0005-0000-0000-000076380000}"/>
    <cellStyle name="20% - Accent4 4 2 7 2 2" xfId="45647" xr:uid="{00000000-0005-0000-0000-000077380000}"/>
    <cellStyle name="20% - Accent4 4 2 7 3" xfId="37859" xr:uid="{00000000-0005-0000-0000-000078380000}"/>
    <cellStyle name="20% - Accent4 4 2 8" xfId="6503" xr:uid="{00000000-0005-0000-0000-000079380000}"/>
    <cellStyle name="20% - Accent4 4 2 8 2" xfId="32490" xr:uid="{00000000-0005-0000-0000-00007A380000}"/>
    <cellStyle name="20% - Accent4 4 2 9" xfId="14284" xr:uid="{00000000-0005-0000-0000-00007B380000}"/>
    <cellStyle name="20% - Accent4 4 2 9 2" xfId="40278" xr:uid="{00000000-0005-0000-0000-00007C380000}"/>
    <cellStyle name="20% - Accent4 4 3" xfId="1474" xr:uid="{00000000-0005-0000-0000-00007D380000}"/>
    <cellStyle name="20% - Accent4 4 3 2" xfId="4160" xr:uid="{00000000-0005-0000-0000-00007E380000}"/>
    <cellStyle name="20% - Accent4 4 3 2 2" xfId="9458" xr:uid="{00000000-0005-0000-0000-00007F380000}"/>
    <cellStyle name="20% - Accent4 4 3 2 2 2" xfId="35458" xr:uid="{00000000-0005-0000-0000-000080380000}"/>
    <cellStyle name="20% - Accent4 4 3 2 3" xfId="17252" xr:uid="{00000000-0005-0000-0000-000081380000}"/>
    <cellStyle name="20% - Accent4 4 3 2 3 2" xfId="43246" xr:uid="{00000000-0005-0000-0000-000082380000}"/>
    <cellStyle name="20% - Accent4 4 3 2 4" xfId="25003" xr:uid="{00000000-0005-0000-0000-000083380000}"/>
    <cellStyle name="20% - Accent4 4 3 2 4 2" xfId="50992" xr:uid="{00000000-0005-0000-0000-000084380000}"/>
    <cellStyle name="20% - Accent4 4 3 2 5" xfId="30157" xr:uid="{00000000-0005-0000-0000-000085380000}"/>
    <cellStyle name="20% - Accent4 4 3 3" xfId="12120" xr:uid="{00000000-0005-0000-0000-000086380000}"/>
    <cellStyle name="20% - Accent4 4 3 3 2" xfId="19915" xr:uid="{00000000-0005-0000-0000-000087380000}"/>
    <cellStyle name="20% - Accent4 4 3 3 2 2" xfId="45909" xr:uid="{00000000-0005-0000-0000-000088380000}"/>
    <cellStyle name="20% - Accent4 4 3 3 3" xfId="38121" xr:uid="{00000000-0005-0000-0000-000089380000}"/>
    <cellStyle name="20% - Accent4 4 3 4" xfId="6780" xr:uid="{00000000-0005-0000-0000-00008A380000}"/>
    <cellStyle name="20% - Accent4 4 3 4 2" xfId="32769" xr:uid="{00000000-0005-0000-0000-00008B380000}"/>
    <cellStyle name="20% - Accent4 4 3 5" xfId="14563" xr:uid="{00000000-0005-0000-0000-00008C380000}"/>
    <cellStyle name="20% - Accent4 4 3 5 2" xfId="40557" xr:uid="{00000000-0005-0000-0000-00008D380000}"/>
    <cellStyle name="20% - Accent4 4 3 6" xfId="22314" xr:uid="{00000000-0005-0000-0000-00008E380000}"/>
    <cellStyle name="20% - Accent4 4 3 6 2" xfId="48303" xr:uid="{00000000-0005-0000-0000-00008F380000}"/>
    <cellStyle name="20% - Accent4 4 3 7" xfId="27468" xr:uid="{00000000-0005-0000-0000-000090380000}"/>
    <cellStyle name="20% - Accent4 4 4" xfId="2030" xr:uid="{00000000-0005-0000-0000-000091380000}"/>
    <cellStyle name="20% - Accent4 4 4 2" xfId="4716" xr:uid="{00000000-0005-0000-0000-000092380000}"/>
    <cellStyle name="20% - Accent4 4 4 2 2" xfId="10013" xr:uid="{00000000-0005-0000-0000-000093380000}"/>
    <cellStyle name="20% - Accent4 4 4 2 2 2" xfId="36014" xr:uid="{00000000-0005-0000-0000-000094380000}"/>
    <cellStyle name="20% - Accent4 4 4 2 3" xfId="17808" xr:uid="{00000000-0005-0000-0000-000095380000}"/>
    <cellStyle name="20% - Accent4 4 4 2 3 2" xfId="43802" xr:uid="{00000000-0005-0000-0000-000096380000}"/>
    <cellStyle name="20% - Accent4 4 4 2 4" xfId="25559" xr:uid="{00000000-0005-0000-0000-000097380000}"/>
    <cellStyle name="20% - Accent4 4 4 2 4 2" xfId="51548" xr:uid="{00000000-0005-0000-0000-000098380000}"/>
    <cellStyle name="20% - Accent4 4 4 2 5" xfId="30713" xr:uid="{00000000-0005-0000-0000-000099380000}"/>
    <cellStyle name="20% - Accent4 4 4 3" xfId="12639" xr:uid="{00000000-0005-0000-0000-00009A380000}"/>
    <cellStyle name="20% - Accent4 4 4 3 2" xfId="20434" xr:uid="{00000000-0005-0000-0000-00009B380000}"/>
    <cellStyle name="20% - Accent4 4 4 3 2 2" xfId="46428" xr:uid="{00000000-0005-0000-0000-00009C380000}"/>
    <cellStyle name="20% - Accent4 4 4 3 3" xfId="38640" xr:uid="{00000000-0005-0000-0000-00009D380000}"/>
    <cellStyle name="20% - Accent4 4 4 4" xfId="7332" xr:uid="{00000000-0005-0000-0000-00009E380000}"/>
    <cellStyle name="20% - Accent4 4 4 4 2" xfId="33325" xr:uid="{00000000-0005-0000-0000-00009F380000}"/>
    <cellStyle name="20% - Accent4 4 4 5" xfId="15119" xr:uid="{00000000-0005-0000-0000-0000A0380000}"/>
    <cellStyle name="20% - Accent4 4 4 5 2" xfId="41113" xr:uid="{00000000-0005-0000-0000-0000A1380000}"/>
    <cellStyle name="20% - Accent4 4 4 6" xfId="22870" xr:uid="{00000000-0005-0000-0000-0000A2380000}"/>
    <cellStyle name="20% - Accent4 4 4 6 2" xfId="48859" xr:uid="{00000000-0005-0000-0000-0000A3380000}"/>
    <cellStyle name="20% - Accent4 4 4 7" xfId="28024" xr:uid="{00000000-0005-0000-0000-0000A4380000}"/>
    <cellStyle name="20% - Accent4 4 5" xfId="2586" xr:uid="{00000000-0005-0000-0000-0000A5380000}"/>
    <cellStyle name="20% - Accent4 4 5 2" xfId="5272" xr:uid="{00000000-0005-0000-0000-0000A6380000}"/>
    <cellStyle name="20% - Accent4 4 5 2 2" xfId="10569" xr:uid="{00000000-0005-0000-0000-0000A7380000}"/>
    <cellStyle name="20% - Accent4 4 5 2 2 2" xfId="36570" xr:uid="{00000000-0005-0000-0000-0000A8380000}"/>
    <cellStyle name="20% - Accent4 4 5 2 3" xfId="18364" xr:uid="{00000000-0005-0000-0000-0000A9380000}"/>
    <cellStyle name="20% - Accent4 4 5 2 3 2" xfId="44358" xr:uid="{00000000-0005-0000-0000-0000AA380000}"/>
    <cellStyle name="20% - Accent4 4 5 2 4" xfId="26115" xr:uid="{00000000-0005-0000-0000-0000AB380000}"/>
    <cellStyle name="20% - Accent4 4 5 2 4 2" xfId="52104" xr:uid="{00000000-0005-0000-0000-0000AC380000}"/>
    <cellStyle name="20% - Accent4 4 5 2 5" xfId="31269" xr:uid="{00000000-0005-0000-0000-0000AD380000}"/>
    <cellStyle name="20% - Accent4 4 5 3" xfId="13175" xr:uid="{00000000-0005-0000-0000-0000AE380000}"/>
    <cellStyle name="20% - Accent4 4 5 3 2" xfId="20970" xr:uid="{00000000-0005-0000-0000-0000AF380000}"/>
    <cellStyle name="20% - Accent4 4 5 3 2 2" xfId="46964" xr:uid="{00000000-0005-0000-0000-0000B0380000}"/>
    <cellStyle name="20% - Accent4 4 5 3 3" xfId="39176" xr:uid="{00000000-0005-0000-0000-0000B1380000}"/>
    <cellStyle name="20% - Accent4 4 5 4" xfId="7885" xr:uid="{00000000-0005-0000-0000-0000B2380000}"/>
    <cellStyle name="20% - Accent4 4 5 4 2" xfId="33881" xr:uid="{00000000-0005-0000-0000-0000B3380000}"/>
    <cellStyle name="20% - Accent4 4 5 5" xfId="15675" xr:uid="{00000000-0005-0000-0000-0000B4380000}"/>
    <cellStyle name="20% - Accent4 4 5 5 2" xfId="41669" xr:uid="{00000000-0005-0000-0000-0000B5380000}"/>
    <cellStyle name="20% - Accent4 4 5 6" xfId="23426" xr:uid="{00000000-0005-0000-0000-0000B6380000}"/>
    <cellStyle name="20% - Accent4 4 5 6 2" xfId="49415" xr:uid="{00000000-0005-0000-0000-0000B7380000}"/>
    <cellStyle name="20% - Accent4 4 5 7" xfId="28580" xr:uid="{00000000-0005-0000-0000-0000B8380000}"/>
    <cellStyle name="20% - Accent4 4 6" xfId="3604" xr:uid="{00000000-0005-0000-0000-0000B9380000}"/>
    <cellStyle name="20% - Accent4 4 6 2" xfId="8902" xr:uid="{00000000-0005-0000-0000-0000BA380000}"/>
    <cellStyle name="20% - Accent4 4 6 2 2" xfId="34902" xr:uid="{00000000-0005-0000-0000-0000BB380000}"/>
    <cellStyle name="20% - Accent4 4 6 3" xfId="16696" xr:uid="{00000000-0005-0000-0000-0000BC380000}"/>
    <cellStyle name="20% - Accent4 4 6 3 2" xfId="42690" xr:uid="{00000000-0005-0000-0000-0000BD380000}"/>
    <cellStyle name="20% - Accent4 4 6 4" xfId="24447" xr:uid="{00000000-0005-0000-0000-0000BE380000}"/>
    <cellStyle name="20% - Accent4 4 6 4 2" xfId="50436" xr:uid="{00000000-0005-0000-0000-0000BF380000}"/>
    <cellStyle name="20% - Accent4 4 6 5" xfId="29601" xr:uid="{00000000-0005-0000-0000-0000C0380000}"/>
    <cellStyle name="20% - Accent4 4 7" xfId="11100" xr:uid="{00000000-0005-0000-0000-0000C1380000}"/>
    <cellStyle name="20% - Accent4 4 7 2" xfId="18895" xr:uid="{00000000-0005-0000-0000-0000C2380000}"/>
    <cellStyle name="20% - Accent4 4 7 2 2" xfId="44889" xr:uid="{00000000-0005-0000-0000-0000C3380000}"/>
    <cellStyle name="20% - Accent4 4 7 3" xfId="37101" xr:uid="{00000000-0005-0000-0000-0000C4380000}"/>
    <cellStyle name="20% - Accent4 4 8" xfId="11600" xr:uid="{00000000-0005-0000-0000-0000C5380000}"/>
    <cellStyle name="20% - Accent4 4 8 2" xfId="19395" xr:uid="{00000000-0005-0000-0000-0000C6380000}"/>
    <cellStyle name="20% - Accent4 4 8 2 2" xfId="45389" xr:uid="{00000000-0005-0000-0000-0000C7380000}"/>
    <cellStyle name="20% - Accent4 4 8 3" xfId="37601" xr:uid="{00000000-0005-0000-0000-0000C8380000}"/>
    <cellStyle name="20% - Accent4 4 9" xfId="6227" xr:uid="{00000000-0005-0000-0000-0000C9380000}"/>
    <cellStyle name="20% - Accent4 4 9 2" xfId="32213" xr:uid="{00000000-0005-0000-0000-0000CA380000}"/>
    <cellStyle name="20% - Accent4 5" xfId="929" xr:uid="{00000000-0005-0000-0000-0000CB380000}"/>
    <cellStyle name="20% - Accent4 5 10" xfId="14021" xr:uid="{00000000-0005-0000-0000-0000CC380000}"/>
    <cellStyle name="20% - Accent4 5 10 2" xfId="40015" xr:uid="{00000000-0005-0000-0000-0000CD380000}"/>
    <cellStyle name="20% - Accent4 5 11" xfId="21772" xr:uid="{00000000-0005-0000-0000-0000CE380000}"/>
    <cellStyle name="20% - Accent4 5 11 2" xfId="47761" xr:uid="{00000000-0005-0000-0000-0000CF380000}"/>
    <cellStyle name="20% - Accent4 5 12" xfId="26926" xr:uid="{00000000-0005-0000-0000-0000D0380000}"/>
    <cellStyle name="20% - Accent4 5 2" xfId="1207" xr:uid="{00000000-0005-0000-0000-0000D1380000}"/>
    <cellStyle name="20% - Accent4 5 2 10" xfId="22049" xr:uid="{00000000-0005-0000-0000-0000D2380000}"/>
    <cellStyle name="20% - Accent4 5 2 10 2" xfId="48038" xr:uid="{00000000-0005-0000-0000-0000D3380000}"/>
    <cellStyle name="20% - Accent4 5 2 11" xfId="27203" xr:uid="{00000000-0005-0000-0000-0000D4380000}"/>
    <cellStyle name="20% - Accent4 5 2 2" xfId="1765" xr:uid="{00000000-0005-0000-0000-0000D5380000}"/>
    <cellStyle name="20% - Accent4 5 2 2 2" xfId="4451" xr:uid="{00000000-0005-0000-0000-0000D6380000}"/>
    <cellStyle name="20% - Accent4 5 2 2 2 2" xfId="9748" xr:uid="{00000000-0005-0000-0000-0000D7380000}"/>
    <cellStyle name="20% - Accent4 5 2 2 2 2 2" xfId="35749" xr:uid="{00000000-0005-0000-0000-0000D8380000}"/>
    <cellStyle name="20% - Accent4 5 2 2 2 3" xfId="17543" xr:uid="{00000000-0005-0000-0000-0000D9380000}"/>
    <cellStyle name="20% - Accent4 5 2 2 2 3 2" xfId="43537" xr:uid="{00000000-0005-0000-0000-0000DA380000}"/>
    <cellStyle name="20% - Accent4 5 2 2 2 4" xfId="25294" xr:uid="{00000000-0005-0000-0000-0000DB380000}"/>
    <cellStyle name="20% - Accent4 5 2 2 2 4 2" xfId="51283" xr:uid="{00000000-0005-0000-0000-0000DC380000}"/>
    <cellStyle name="20% - Accent4 5 2 2 2 5" xfId="30448" xr:uid="{00000000-0005-0000-0000-0000DD380000}"/>
    <cellStyle name="20% - Accent4 5 2 2 3" xfId="12392" xr:uid="{00000000-0005-0000-0000-0000DE380000}"/>
    <cellStyle name="20% - Accent4 5 2 2 3 2" xfId="20187" xr:uid="{00000000-0005-0000-0000-0000DF380000}"/>
    <cellStyle name="20% - Accent4 5 2 2 3 2 2" xfId="46181" xr:uid="{00000000-0005-0000-0000-0000E0380000}"/>
    <cellStyle name="20% - Accent4 5 2 2 3 3" xfId="38393" xr:uid="{00000000-0005-0000-0000-0000E1380000}"/>
    <cellStyle name="20% - Accent4 5 2 2 4" xfId="7069" xr:uid="{00000000-0005-0000-0000-0000E2380000}"/>
    <cellStyle name="20% - Accent4 5 2 2 4 2" xfId="33060" xr:uid="{00000000-0005-0000-0000-0000E3380000}"/>
    <cellStyle name="20% - Accent4 5 2 2 5" xfId="14854" xr:uid="{00000000-0005-0000-0000-0000E4380000}"/>
    <cellStyle name="20% - Accent4 5 2 2 5 2" xfId="40848" xr:uid="{00000000-0005-0000-0000-0000E5380000}"/>
    <cellStyle name="20% - Accent4 5 2 2 6" xfId="22605" xr:uid="{00000000-0005-0000-0000-0000E6380000}"/>
    <cellStyle name="20% - Accent4 5 2 2 6 2" xfId="48594" xr:uid="{00000000-0005-0000-0000-0000E7380000}"/>
    <cellStyle name="20% - Accent4 5 2 2 7" xfId="27759" xr:uid="{00000000-0005-0000-0000-0000E8380000}"/>
    <cellStyle name="20% - Accent4 5 2 3" xfId="2321" xr:uid="{00000000-0005-0000-0000-0000E9380000}"/>
    <cellStyle name="20% - Accent4 5 2 3 2" xfId="5007" xr:uid="{00000000-0005-0000-0000-0000EA380000}"/>
    <cellStyle name="20% - Accent4 5 2 3 2 2" xfId="10304" xr:uid="{00000000-0005-0000-0000-0000EB380000}"/>
    <cellStyle name="20% - Accent4 5 2 3 2 2 2" xfId="36305" xr:uid="{00000000-0005-0000-0000-0000EC380000}"/>
    <cellStyle name="20% - Accent4 5 2 3 2 3" xfId="18099" xr:uid="{00000000-0005-0000-0000-0000ED380000}"/>
    <cellStyle name="20% - Accent4 5 2 3 2 3 2" xfId="44093" xr:uid="{00000000-0005-0000-0000-0000EE380000}"/>
    <cellStyle name="20% - Accent4 5 2 3 2 4" xfId="25850" xr:uid="{00000000-0005-0000-0000-0000EF380000}"/>
    <cellStyle name="20% - Accent4 5 2 3 2 4 2" xfId="51839" xr:uid="{00000000-0005-0000-0000-0000F0380000}"/>
    <cellStyle name="20% - Accent4 5 2 3 2 5" xfId="31004" xr:uid="{00000000-0005-0000-0000-0000F1380000}"/>
    <cellStyle name="20% - Accent4 5 2 3 3" xfId="12926" xr:uid="{00000000-0005-0000-0000-0000F2380000}"/>
    <cellStyle name="20% - Accent4 5 2 3 3 2" xfId="20721" xr:uid="{00000000-0005-0000-0000-0000F3380000}"/>
    <cellStyle name="20% - Accent4 5 2 3 3 2 2" xfId="46715" xr:uid="{00000000-0005-0000-0000-0000F4380000}"/>
    <cellStyle name="20% - Accent4 5 2 3 3 3" xfId="38927" xr:uid="{00000000-0005-0000-0000-0000F5380000}"/>
    <cellStyle name="20% - Accent4 5 2 3 4" xfId="7621" xr:uid="{00000000-0005-0000-0000-0000F6380000}"/>
    <cellStyle name="20% - Accent4 5 2 3 4 2" xfId="33616" xr:uid="{00000000-0005-0000-0000-0000F7380000}"/>
    <cellStyle name="20% - Accent4 5 2 3 5" xfId="15410" xr:uid="{00000000-0005-0000-0000-0000F8380000}"/>
    <cellStyle name="20% - Accent4 5 2 3 5 2" xfId="41404" xr:uid="{00000000-0005-0000-0000-0000F9380000}"/>
    <cellStyle name="20% - Accent4 5 2 3 6" xfId="23161" xr:uid="{00000000-0005-0000-0000-0000FA380000}"/>
    <cellStyle name="20% - Accent4 5 2 3 6 2" xfId="49150" xr:uid="{00000000-0005-0000-0000-0000FB380000}"/>
    <cellStyle name="20% - Accent4 5 2 3 7" xfId="28315" xr:uid="{00000000-0005-0000-0000-0000FC380000}"/>
    <cellStyle name="20% - Accent4 5 2 4" xfId="2877" xr:uid="{00000000-0005-0000-0000-0000FD380000}"/>
    <cellStyle name="20% - Accent4 5 2 4 2" xfId="5563" xr:uid="{00000000-0005-0000-0000-0000FE380000}"/>
    <cellStyle name="20% - Accent4 5 2 4 2 2" xfId="10860" xr:uid="{00000000-0005-0000-0000-0000FF380000}"/>
    <cellStyle name="20% - Accent4 5 2 4 2 2 2" xfId="36861" xr:uid="{00000000-0005-0000-0000-000000390000}"/>
    <cellStyle name="20% - Accent4 5 2 4 2 3" xfId="18655" xr:uid="{00000000-0005-0000-0000-000001390000}"/>
    <cellStyle name="20% - Accent4 5 2 4 2 3 2" xfId="44649" xr:uid="{00000000-0005-0000-0000-000002390000}"/>
    <cellStyle name="20% - Accent4 5 2 4 2 4" xfId="26406" xr:uid="{00000000-0005-0000-0000-000003390000}"/>
    <cellStyle name="20% - Accent4 5 2 4 2 4 2" xfId="52395" xr:uid="{00000000-0005-0000-0000-000004390000}"/>
    <cellStyle name="20% - Accent4 5 2 4 2 5" xfId="31560" xr:uid="{00000000-0005-0000-0000-000005390000}"/>
    <cellStyle name="20% - Accent4 5 2 4 3" xfId="13464" xr:uid="{00000000-0005-0000-0000-000006390000}"/>
    <cellStyle name="20% - Accent4 5 2 4 3 2" xfId="21259" xr:uid="{00000000-0005-0000-0000-000007390000}"/>
    <cellStyle name="20% - Accent4 5 2 4 3 2 2" xfId="47253" xr:uid="{00000000-0005-0000-0000-000008390000}"/>
    <cellStyle name="20% - Accent4 5 2 4 3 3" xfId="39465" xr:uid="{00000000-0005-0000-0000-000009390000}"/>
    <cellStyle name="20% - Accent4 5 2 4 4" xfId="8176" xr:uid="{00000000-0005-0000-0000-00000A390000}"/>
    <cellStyle name="20% - Accent4 5 2 4 4 2" xfId="34172" xr:uid="{00000000-0005-0000-0000-00000B390000}"/>
    <cellStyle name="20% - Accent4 5 2 4 5" xfId="15966" xr:uid="{00000000-0005-0000-0000-00000C390000}"/>
    <cellStyle name="20% - Accent4 5 2 4 5 2" xfId="41960" xr:uid="{00000000-0005-0000-0000-00000D390000}"/>
    <cellStyle name="20% - Accent4 5 2 4 6" xfId="23717" xr:uid="{00000000-0005-0000-0000-00000E390000}"/>
    <cellStyle name="20% - Accent4 5 2 4 6 2" xfId="49706" xr:uid="{00000000-0005-0000-0000-00000F390000}"/>
    <cellStyle name="20% - Accent4 5 2 4 7" xfId="28871" xr:uid="{00000000-0005-0000-0000-000010390000}"/>
    <cellStyle name="20% - Accent4 5 2 5" xfId="3895" xr:uid="{00000000-0005-0000-0000-000011390000}"/>
    <cellStyle name="20% - Accent4 5 2 5 2" xfId="9193" xr:uid="{00000000-0005-0000-0000-000012390000}"/>
    <cellStyle name="20% - Accent4 5 2 5 2 2" xfId="35193" xr:uid="{00000000-0005-0000-0000-000013390000}"/>
    <cellStyle name="20% - Accent4 5 2 5 3" xfId="16987" xr:uid="{00000000-0005-0000-0000-000014390000}"/>
    <cellStyle name="20% - Accent4 5 2 5 3 2" xfId="42981" xr:uid="{00000000-0005-0000-0000-000015390000}"/>
    <cellStyle name="20% - Accent4 5 2 5 4" xfId="24738" xr:uid="{00000000-0005-0000-0000-000016390000}"/>
    <cellStyle name="20% - Accent4 5 2 5 4 2" xfId="50727" xr:uid="{00000000-0005-0000-0000-000017390000}"/>
    <cellStyle name="20% - Accent4 5 2 5 5" xfId="29892" xr:uid="{00000000-0005-0000-0000-000018390000}"/>
    <cellStyle name="20% - Accent4 5 2 6" xfId="11369" xr:uid="{00000000-0005-0000-0000-000019390000}"/>
    <cellStyle name="20% - Accent4 5 2 6 2" xfId="19164" xr:uid="{00000000-0005-0000-0000-00001A390000}"/>
    <cellStyle name="20% - Accent4 5 2 6 2 2" xfId="45158" xr:uid="{00000000-0005-0000-0000-00001B390000}"/>
    <cellStyle name="20% - Accent4 5 2 6 3" xfId="37370" xr:uid="{00000000-0005-0000-0000-00001C390000}"/>
    <cellStyle name="20% - Accent4 5 2 7" xfId="11872" xr:uid="{00000000-0005-0000-0000-00001D390000}"/>
    <cellStyle name="20% - Accent4 5 2 7 2" xfId="19667" xr:uid="{00000000-0005-0000-0000-00001E390000}"/>
    <cellStyle name="20% - Accent4 5 2 7 2 2" xfId="45661" xr:uid="{00000000-0005-0000-0000-00001F390000}"/>
    <cellStyle name="20% - Accent4 5 2 7 3" xfId="37873" xr:uid="{00000000-0005-0000-0000-000020390000}"/>
    <cellStyle name="20% - Accent4 5 2 8" xfId="6517" xr:uid="{00000000-0005-0000-0000-000021390000}"/>
    <cellStyle name="20% - Accent4 5 2 8 2" xfId="32504" xr:uid="{00000000-0005-0000-0000-000022390000}"/>
    <cellStyle name="20% - Accent4 5 2 9" xfId="14298" xr:uid="{00000000-0005-0000-0000-000023390000}"/>
    <cellStyle name="20% - Accent4 5 2 9 2" xfId="40292" xr:uid="{00000000-0005-0000-0000-000024390000}"/>
    <cellStyle name="20% - Accent4 5 3" xfId="1488" xr:uid="{00000000-0005-0000-0000-000025390000}"/>
    <cellStyle name="20% - Accent4 5 3 2" xfId="4174" xr:uid="{00000000-0005-0000-0000-000026390000}"/>
    <cellStyle name="20% - Accent4 5 3 2 2" xfId="9471" xr:uid="{00000000-0005-0000-0000-000027390000}"/>
    <cellStyle name="20% - Accent4 5 3 2 2 2" xfId="35472" xr:uid="{00000000-0005-0000-0000-000028390000}"/>
    <cellStyle name="20% - Accent4 5 3 2 3" xfId="17266" xr:uid="{00000000-0005-0000-0000-000029390000}"/>
    <cellStyle name="20% - Accent4 5 3 2 3 2" xfId="43260" xr:uid="{00000000-0005-0000-0000-00002A390000}"/>
    <cellStyle name="20% - Accent4 5 3 2 4" xfId="25017" xr:uid="{00000000-0005-0000-0000-00002B390000}"/>
    <cellStyle name="20% - Accent4 5 3 2 4 2" xfId="51006" xr:uid="{00000000-0005-0000-0000-00002C390000}"/>
    <cellStyle name="20% - Accent4 5 3 2 5" xfId="30171" xr:uid="{00000000-0005-0000-0000-00002D390000}"/>
    <cellStyle name="20% - Accent4 5 3 3" xfId="12133" xr:uid="{00000000-0005-0000-0000-00002E390000}"/>
    <cellStyle name="20% - Accent4 5 3 3 2" xfId="19928" xr:uid="{00000000-0005-0000-0000-00002F390000}"/>
    <cellStyle name="20% - Accent4 5 3 3 2 2" xfId="45922" xr:uid="{00000000-0005-0000-0000-000030390000}"/>
    <cellStyle name="20% - Accent4 5 3 3 3" xfId="38134" xr:uid="{00000000-0005-0000-0000-000031390000}"/>
    <cellStyle name="20% - Accent4 5 3 4" xfId="6793" xr:uid="{00000000-0005-0000-0000-000032390000}"/>
    <cellStyle name="20% - Accent4 5 3 4 2" xfId="32783" xr:uid="{00000000-0005-0000-0000-000033390000}"/>
    <cellStyle name="20% - Accent4 5 3 5" xfId="14577" xr:uid="{00000000-0005-0000-0000-000034390000}"/>
    <cellStyle name="20% - Accent4 5 3 5 2" xfId="40571" xr:uid="{00000000-0005-0000-0000-000035390000}"/>
    <cellStyle name="20% - Accent4 5 3 6" xfId="22328" xr:uid="{00000000-0005-0000-0000-000036390000}"/>
    <cellStyle name="20% - Accent4 5 3 6 2" xfId="48317" xr:uid="{00000000-0005-0000-0000-000037390000}"/>
    <cellStyle name="20% - Accent4 5 3 7" xfId="27482" xr:uid="{00000000-0005-0000-0000-000038390000}"/>
    <cellStyle name="20% - Accent4 5 4" xfId="2044" xr:uid="{00000000-0005-0000-0000-000039390000}"/>
    <cellStyle name="20% - Accent4 5 4 2" xfId="4730" xr:uid="{00000000-0005-0000-0000-00003A390000}"/>
    <cellStyle name="20% - Accent4 5 4 2 2" xfId="10027" xr:uid="{00000000-0005-0000-0000-00003B390000}"/>
    <cellStyle name="20% - Accent4 5 4 2 2 2" xfId="36028" xr:uid="{00000000-0005-0000-0000-00003C390000}"/>
    <cellStyle name="20% - Accent4 5 4 2 3" xfId="17822" xr:uid="{00000000-0005-0000-0000-00003D390000}"/>
    <cellStyle name="20% - Accent4 5 4 2 3 2" xfId="43816" xr:uid="{00000000-0005-0000-0000-00003E390000}"/>
    <cellStyle name="20% - Accent4 5 4 2 4" xfId="25573" xr:uid="{00000000-0005-0000-0000-00003F390000}"/>
    <cellStyle name="20% - Accent4 5 4 2 4 2" xfId="51562" xr:uid="{00000000-0005-0000-0000-000040390000}"/>
    <cellStyle name="20% - Accent4 5 4 2 5" xfId="30727" xr:uid="{00000000-0005-0000-0000-000041390000}"/>
    <cellStyle name="20% - Accent4 5 4 3" xfId="12652" xr:uid="{00000000-0005-0000-0000-000042390000}"/>
    <cellStyle name="20% - Accent4 5 4 3 2" xfId="20447" xr:uid="{00000000-0005-0000-0000-000043390000}"/>
    <cellStyle name="20% - Accent4 5 4 3 2 2" xfId="46441" xr:uid="{00000000-0005-0000-0000-000044390000}"/>
    <cellStyle name="20% - Accent4 5 4 3 3" xfId="38653" xr:uid="{00000000-0005-0000-0000-000045390000}"/>
    <cellStyle name="20% - Accent4 5 4 4" xfId="7346" xr:uid="{00000000-0005-0000-0000-000046390000}"/>
    <cellStyle name="20% - Accent4 5 4 4 2" xfId="33339" xr:uid="{00000000-0005-0000-0000-000047390000}"/>
    <cellStyle name="20% - Accent4 5 4 5" xfId="15133" xr:uid="{00000000-0005-0000-0000-000048390000}"/>
    <cellStyle name="20% - Accent4 5 4 5 2" xfId="41127" xr:uid="{00000000-0005-0000-0000-000049390000}"/>
    <cellStyle name="20% - Accent4 5 4 6" xfId="22884" xr:uid="{00000000-0005-0000-0000-00004A390000}"/>
    <cellStyle name="20% - Accent4 5 4 6 2" xfId="48873" xr:uid="{00000000-0005-0000-0000-00004B390000}"/>
    <cellStyle name="20% - Accent4 5 4 7" xfId="28038" xr:uid="{00000000-0005-0000-0000-00004C390000}"/>
    <cellStyle name="20% - Accent4 5 5" xfId="2600" xr:uid="{00000000-0005-0000-0000-00004D390000}"/>
    <cellStyle name="20% - Accent4 5 5 2" xfId="5286" xr:uid="{00000000-0005-0000-0000-00004E390000}"/>
    <cellStyle name="20% - Accent4 5 5 2 2" xfId="10583" xr:uid="{00000000-0005-0000-0000-00004F390000}"/>
    <cellStyle name="20% - Accent4 5 5 2 2 2" xfId="36584" xr:uid="{00000000-0005-0000-0000-000050390000}"/>
    <cellStyle name="20% - Accent4 5 5 2 3" xfId="18378" xr:uid="{00000000-0005-0000-0000-000051390000}"/>
    <cellStyle name="20% - Accent4 5 5 2 3 2" xfId="44372" xr:uid="{00000000-0005-0000-0000-000052390000}"/>
    <cellStyle name="20% - Accent4 5 5 2 4" xfId="26129" xr:uid="{00000000-0005-0000-0000-000053390000}"/>
    <cellStyle name="20% - Accent4 5 5 2 4 2" xfId="52118" xr:uid="{00000000-0005-0000-0000-000054390000}"/>
    <cellStyle name="20% - Accent4 5 5 2 5" xfId="31283" xr:uid="{00000000-0005-0000-0000-000055390000}"/>
    <cellStyle name="20% - Accent4 5 5 3" xfId="13188" xr:uid="{00000000-0005-0000-0000-000056390000}"/>
    <cellStyle name="20% - Accent4 5 5 3 2" xfId="20983" xr:uid="{00000000-0005-0000-0000-000057390000}"/>
    <cellStyle name="20% - Accent4 5 5 3 2 2" xfId="46977" xr:uid="{00000000-0005-0000-0000-000058390000}"/>
    <cellStyle name="20% - Accent4 5 5 3 3" xfId="39189" xr:uid="{00000000-0005-0000-0000-000059390000}"/>
    <cellStyle name="20% - Accent4 5 5 4" xfId="7899" xr:uid="{00000000-0005-0000-0000-00005A390000}"/>
    <cellStyle name="20% - Accent4 5 5 4 2" xfId="33895" xr:uid="{00000000-0005-0000-0000-00005B390000}"/>
    <cellStyle name="20% - Accent4 5 5 5" xfId="15689" xr:uid="{00000000-0005-0000-0000-00005C390000}"/>
    <cellStyle name="20% - Accent4 5 5 5 2" xfId="41683" xr:uid="{00000000-0005-0000-0000-00005D390000}"/>
    <cellStyle name="20% - Accent4 5 5 6" xfId="23440" xr:uid="{00000000-0005-0000-0000-00005E390000}"/>
    <cellStyle name="20% - Accent4 5 5 6 2" xfId="49429" xr:uid="{00000000-0005-0000-0000-00005F390000}"/>
    <cellStyle name="20% - Accent4 5 5 7" xfId="28594" xr:uid="{00000000-0005-0000-0000-000060390000}"/>
    <cellStyle name="20% - Accent4 5 6" xfId="3618" xr:uid="{00000000-0005-0000-0000-000061390000}"/>
    <cellStyle name="20% - Accent4 5 6 2" xfId="8916" xr:uid="{00000000-0005-0000-0000-000062390000}"/>
    <cellStyle name="20% - Accent4 5 6 2 2" xfId="34916" xr:uid="{00000000-0005-0000-0000-000063390000}"/>
    <cellStyle name="20% - Accent4 5 6 3" xfId="16710" xr:uid="{00000000-0005-0000-0000-000064390000}"/>
    <cellStyle name="20% - Accent4 5 6 3 2" xfId="42704" xr:uid="{00000000-0005-0000-0000-000065390000}"/>
    <cellStyle name="20% - Accent4 5 6 4" xfId="24461" xr:uid="{00000000-0005-0000-0000-000066390000}"/>
    <cellStyle name="20% - Accent4 5 6 4 2" xfId="50450" xr:uid="{00000000-0005-0000-0000-000067390000}"/>
    <cellStyle name="20% - Accent4 5 6 5" xfId="29615" xr:uid="{00000000-0005-0000-0000-000068390000}"/>
    <cellStyle name="20% - Accent4 5 7" xfId="11113" xr:uid="{00000000-0005-0000-0000-000069390000}"/>
    <cellStyle name="20% - Accent4 5 7 2" xfId="18908" xr:uid="{00000000-0005-0000-0000-00006A390000}"/>
    <cellStyle name="20% - Accent4 5 7 2 2" xfId="44902" xr:uid="{00000000-0005-0000-0000-00006B390000}"/>
    <cellStyle name="20% - Accent4 5 7 3" xfId="37114" xr:uid="{00000000-0005-0000-0000-00006C390000}"/>
    <cellStyle name="20% - Accent4 5 8" xfId="11613" xr:uid="{00000000-0005-0000-0000-00006D390000}"/>
    <cellStyle name="20% - Accent4 5 8 2" xfId="19408" xr:uid="{00000000-0005-0000-0000-00006E390000}"/>
    <cellStyle name="20% - Accent4 5 8 2 2" xfId="45402" xr:uid="{00000000-0005-0000-0000-00006F390000}"/>
    <cellStyle name="20% - Accent4 5 8 3" xfId="37614" xr:uid="{00000000-0005-0000-0000-000070390000}"/>
    <cellStyle name="20% - Accent4 5 9" xfId="6241" xr:uid="{00000000-0005-0000-0000-000071390000}"/>
    <cellStyle name="20% - Accent4 5 9 2" xfId="32227" xr:uid="{00000000-0005-0000-0000-000072390000}"/>
    <cellStyle name="20% - Accent4 6" xfId="943" xr:uid="{00000000-0005-0000-0000-000073390000}"/>
    <cellStyle name="20% - Accent4 6 10" xfId="14035" xr:uid="{00000000-0005-0000-0000-000074390000}"/>
    <cellStyle name="20% - Accent4 6 10 2" xfId="40029" xr:uid="{00000000-0005-0000-0000-000075390000}"/>
    <cellStyle name="20% - Accent4 6 11" xfId="21786" xr:uid="{00000000-0005-0000-0000-000076390000}"/>
    <cellStyle name="20% - Accent4 6 11 2" xfId="47775" xr:uid="{00000000-0005-0000-0000-000077390000}"/>
    <cellStyle name="20% - Accent4 6 12" xfId="26940" xr:uid="{00000000-0005-0000-0000-000078390000}"/>
    <cellStyle name="20% - Accent4 6 2" xfId="1221" xr:uid="{00000000-0005-0000-0000-000079390000}"/>
    <cellStyle name="20% - Accent4 6 2 10" xfId="22063" xr:uid="{00000000-0005-0000-0000-00007A390000}"/>
    <cellStyle name="20% - Accent4 6 2 10 2" xfId="48052" xr:uid="{00000000-0005-0000-0000-00007B390000}"/>
    <cellStyle name="20% - Accent4 6 2 11" xfId="27217" xr:uid="{00000000-0005-0000-0000-00007C390000}"/>
    <cellStyle name="20% - Accent4 6 2 2" xfId="1779" xr:uid="{00000000-0005-0000-0000-00007D390000}"/>
    <cellStyle name="20% - Accent4 6 2 2 2" xfId="4465" xr:uid="{00000000-0005-0000-0000-00007E390000}"/>
    <cellStyle name="20% - Accent4 6 2 2 2 2" xfId="9762" xr:uid="{00000000-0005-0000-0000-00007F390000}"/>
    <cellStyle name="20% - Accent4 6 2 2 2 2 2" xfId="35763" xr:uid="{00000000-0005-0000-0000-000080390000}"/>
    <cellStyle name="20% - Accent4 6 2 2 2 3" xfId="17557" xr:uid="{00000000-0005-0000-0000-000081390000}"/>
    <cellStyle name="20% - Accent4 6 2 2 2 3 2" xfId="43551" xr:uid="{00000000-0005-0000-0000-000082390000}"/>
    <cellStyle name="20% - Accent4 6 2 2 2 4" xfId="25308" xr:uid="{00000000-0005-0000-0000-000083390000}"/>
    <cellStyle name="20% - Accent4 6 2 2 2 4 2" xfId="51297" xr:uid="{00000000-0005-0000-0000-000084390000}"/>
    <cellStyle name="20% - Accent4 6 2 2 2 5" xfId="30462" xr:uid="{00000000-0005-0000-0000-000085390000}"/>
    <cellStyle name="20% - Accent4 6 2 2 3" xfId="12405" xr:uid="{00000000-0005-0000-0000-000086390000}"/>
    <cellStyle name="20% - Accent4 6 2 2 3 2" xfId="20200" xr:uid="{00000000-0005-0000-0000-000087390000}"/>
    <cellStyle name="20% - Accent4 6 2 2 3 2 2" xfId="46194" xr:uid="{00000000-0005-0000-0000-000088390000}"/>
    <cellStyle name="20% - Accent4 6 2 2 3 3" xfId="38406" xr:uid="{00000000-0005-0000-0000-000089390000}"/>
    <cellStyle name="20% - Accent4 6 2 2 4" xfId="7082" xr:uid="{00000000-0005-0000-0000-00008A390000}"/>
    <cellStyle name="20% - Accent4 6 2 2 4 2" xfId="33074" xr:uid="{00000000-0005-0000-0000-00008B390000}"/>
    <cellStyle name="20% - Accent4 6 2 2 5" xfId="14868" xr:uid="{00000000-0005-0000-0000-00008C390000}"/>
    <cellStyle name="20% - Accent4 6 2 2 5 2" xfId="40862" xr:uid="{00000000-0005-0000-0000-00008D390000}"/>
    <cellStyle name="20% - Accent4 6 2 2 6" xfId="22619" xr:uid="{00000000-0005-0000-0000-00008E390000}"/>
    <cellStyle name="20% - Accent4 6 2 2 6 2" xfId="48608" xr:uid="{00000000-0005-0000-0000-00008F390000}"/>
    <cellStyle name="20% - Accent4 6 2 2 7" xfId="27773" xr:uid="{00000000-0005-0000-0000-000090390000}"/>
    <cellStyle name="20% - Accent4 6 2 3" xfId="2335" xr:uid="{00000000-0005-0000-0000-000091390000}"/>
    <cellStyle name="20% - Accent4 6 2 3 2" xfId="5021" xr:uid="{00000000-0005-0000-0000-000092390000}"/>
    <cellStyle name="20% - Accent4 6 2 3 2 2" xfId="10318" xr:uid="{00000000-0005-0000-0000-000093390000}"/>
    <cellStyle name="20% - Accent4 6 2 3 2 2 2" xfId="36319" xr:uid="{00000000-0005-0000-0000-000094390000}"/>
    <cellStyle name="20% - Accent4 6 2 3 2 3" xfId="18113" xr:uid="{00000000-0005-0000-0000-000095390000}"/>
    <cellStyle name="20% - Accent4 6 2 3 2 3 2" xfId="44107" xr:uid="{00000000-0005-0000-0000-000096390000}"/>
    <cellStyle name="20% - Accent4 6 2 3 2 4" xfId="25864" xr:uid="{00000000-0005-0000-0000-000097390000}"/>
    <cellStyle name="20% - Accent4 6 2 3 2 4 2" xfId="51853" xr:uid="{00000000-0005-0000-0000-000098390000}"/>
    <cellStyle name="20% - Accent4 6 2 3 2 5" xfId="31018" xr:uid="{00000000-0005-0000-0000-000099390000}"/>
    <cellStyle name="20% - Accent4 6 2 3 3" xfId="12939" xr:uid="{00000000-0005-0000-0000-00009A390000}"/>
    <cellStyle name="20% - Accent4 6 2 3 3 2" xfId="20734" xr:uid="{00000000-0005-0000-0000-00009B390000}"/>
    <cellStyle name="20% - Accent4 6 2 3 3 2 2" xfId="46728" xr:uid="{00000000-0005-0000-0000-00009C390000}"/>
    <cellStyle name="20% - Accent4 6 2 3 3 3" xfId="38940" xr:uid="{00000000-0005-0000-0000-00009D390000}"/>
    <cellStyle name="20% - Accent4 6 2 3 4" xfId="7634" xr:uid="{00000000-0005-0000-0000-00009E390000}"/>
    <cellStyle name="20% - Accent4 6 2 3 4 2" xfId="33630" xr:uid="{00000000-0005-0000-0000-00009F390000}"/>
    <cellStyle name="20% - Accent4 6 2 3 5" xfId="15424" xr:uid="{00000000-0005-0000-0000-0000A0390000}"/>
    <cellStyle name="20% - Accent4 6 2 3 5 2" xfId="41418" xr:uid="{00000000-0005-0000-0000-0000A1390000}"/>
    <cellStyle name="20% - Accent4 6 2 3 6" xfId="23175" xr:uid="{00000000-0005-0000-0000-0000A2390000}"/>
    <cellStyle name="20% - Accent4 6 2 3 6 2" xfId="49164" xr:uid="{00000000-0005-0000-0000-0000A3390000}"/>
    <cellStyle name="20% - Accent4 6 2 3 7" xfId="28329" xr:uid="{00000000-0005-0000-0000-0000A4390000}"/>
    <cellStyle name="20% - Accent4 6 2 4" xfId="2891" xr:uid="{00000000-0005-0000-0000-0000A5390000}"/>
    <cellStyle name="20% - Accent4 6 2 4 2" xfId="5577" xr:uid="{00000000-0005-0000-0000-0000A6390000}"/>
    <cellStyle name="20% - Accent4 6 2 4 2 2" xfId="10874" xr:uid="{00000000-0005-0000-0000-0000A7390000}"/>
    <cellStyle name="20% - Accent4 6 2 4 2 2 2" xfId="36875" xr:uid="{00000000-0005-0000-0000-0000A8390000}"/>
    <cellStyle name="20% - Accent4 6 2 4 2 3" xfId="18669" xr:uid="{00000000-0005-0000-0000-0000A9390000}"/>
    <cellStyle name="20% - Accent4 6 2 4 2 3 2" xfId="44663" xr:uid="{00000000-0005-0000-0000-0000AA390000}"/>
    <cellStyle name="20% - Accent4 6 2 4 2 4" xfId="26420" xr:uid="{00000000-0005-0000-0000-0000AB390000}"/>
    <cellStyle name="20% - Accent4 6 2 4 2 4 2" xfId="52409" xr:uid="{00000000-0005-0000-0000-0000AC390000}"/>
    <cellStyle name="20% - Accent4 6 2 4 2 5" xfId="31574" xr:uid="{00000000-0005-0000-0000-0000AD390000}"/>
    <cellStyle name="20% - Accent4 6 2 4 3" xfId="13478" xr:uid="{00000000-0005-0000-0000-0000AE390000}"/>
    <cellStyle name="20% - Accent4 6 2 4 3 2" xfId="21273" xr:uid="{00000000-0005-0000-0000-0000AF390000}"/>
    <cellStyle name="20% - Accent4 6 2 4 3 2 2" xfId="47267" xr:uid="{00000000-0005-0000-0000-0000B0390000}"/>
    <cellStyle name="20% - Accent4 6 2 4 3 3" xfId="39479" xr:uid="{00000000-0005-0000-0000-0000B1390000}"/>
    <cellStyle name="20% - Accent4 6 2 4 4" xfId="8190" xr:uid="{00000000-0005-0000-0000-0000B2390000}"/>
    <cellStyle name="20% - Accent4 6 2 4 4 2" xfId="34186" xr:uid="{00000000-0005-0000-0000-0000B3390000}"/>
    <cellStyle name="20% - Accent4 6 2 4 5" xfId="15980" xr:uid="{00000000-0005-0000-0000-0000B4390000}"/>
    <cellStyle name="20% - Accent4 6 2 4 5 2" xfId="41974" xr:uid="{00000000-0005-0000-0000-0000B5390000}"/>
    <cellStyle name="20% - Accent4 6 2 4 6" xfId="23731" xr:uid="{00000000-0005-0000-0000-0000B6390000}"/>
    <cellStyle name="20% - Accent4 6 2 4 6 2" xfId="49720" xr:uid="{00000000-0005-0000-0000-0000B7390000}"/>
    <cellStyle name="20% - Accent4 6 2 4 7" xfId="28885" xr:uid="{00000000-0005-0000-0000-0000B8390000}"/>
    <cellStyle name="20% - Accent4 6 2 5" xfId="3909" xr:uid="{00000000-0005-0000-0000-0000B9390000}"/>
    <cellStyle name="20% - Accent4 6 2 5 2" xfId="9207" xr:uid="{00000000-0005-0000-0000-0000BA390000}"/>
    <cellStyle name="20% - Accent4 6 2 5 2 2" xfId="35207" xr:uid="{00000000-0005-0000-0000-0000BB390000}"/>
    <cellStyle name="20% - Accent4 6 2 5 3" xfId="17001" xr:uid="{00000000-0005-0000-0000-0000BC390000}"/>
    <cellStyle name="20% - Accent4 6 2 5 3 2" xfId="42995" xr:uid="{00000000-0005-0000-0000-0000BD390000}"/>
    <cellStyle name="20% - Accent4 6 2 5 4" xfId="24752" xr:uid="{00000000-0005-0000-0000-0000BE390000}"/>
    <cellStyle name="20% - Accent4 6 2 5 4 2" xfId="50741" xr:uid="{00000000-0005-0000-0000-0000BF390000}"/>
    <cellStyle name="20% - Accent4 6 2 5 5" xfId="29906" xr:uid="{00000000-0005-0000-0000-0000C0390000}"/>
    <cellStyle name="20% - Accent4 6 2 6" xfId="11381" xr:uid="{00000000-0005-0000-0000-0000C1390000}"/>
    <cellStyle name="20% - Accent4 6 2 6 2" xfId="19176" xr:uid="{00000000-0005-0000-0000-0000C2390000}"/>
    <cellStyle name="20% - Accent4 6 2 6 2 2" xfId="45170" xr:uid="{00000000-0005-0000-0000-0000C3390000}"/>
    <cellStyle name="20% - Accent4 6 2 6 3" xfId="37382" xr:uid="{00000000-0005-0000-0000-0000C4390000}"/>
    <cellStyle name="20% - Accent4 6 2 7" xfId="11886" xr:uid="{00000000-0005-0000-0000-0000C5390000}"/>
    <cellStyle name="20% - Accent4 6 2 7 2" xfId="19681" xr:uid="{00000000-0005-0000-0000-0000C6390000}"/>
    <cellStyle name="20% - Accent4 6 2 7 2 2" xfId="45675" xr:uid="{00000000-0005-0000-0000-0000C7390000}"/>
    <cellStyle name="20% - Accent4 6 2 7 3" xfId="37887" xr:uid="{00000000-0005-0000-0000-0000C8390000}"/>
    <cellStyle name="20% - Accent4 6 2 8" xfId="6531" xr:uid="{00000000-0005-0000-0000-0000C9390000}"/>
    <cellStyle name="20% - Accent4 6 2 8 2" xfId="32518" xr:uid="{00000000-0005-0000-0000-0000CA390000}"/>
    <cellStyle name="20% - Accent4 6 2 9" xfId="14312" xr:uid="{00000000-0005-0000-0000-0000CB390000}"/>
    <cellStyle name="20% - Accent4 6 2 9 2" xfId="40306" xr:uid="{00000000-0005-0000-0000-0000CC390000}"/>
    <cellStyle name="20% - Accent4 6 3" xfId="1502" xr:uid="{00000000-0005-0000-0000-0000CD390000}"/>
    <cellStyle name="20% - Accent4 6 3 2" xfId="4188" xr:uid="{00000000-0005-0000-0000-0000CE390000}"/>
    <cellStyle name="20% - Accent4 6 3 2 2" xfId="9485" xr:uid="{00000000-0005-0000-0000-0000CF390000}"/>
    <cellStyle name="20% - Accent4 6 3 2 2 2" xfId="35486" xr:uid="{00000000-0005-0000-0000-0000D0390000}"/>
    <cellStyle name="20% - Accent4 6 3 2 3" xfId="17280" xr:uid="{00000000-0005-0000-0000-0000D1390000}"/>
    <cellStyle name="20% - Accent4 6 3 2 3 2" xfId="43274" xr:uid="{00000000-0005-0000-0000-0000D2390000}"/>
    <cellStyle name="20% - Accent4 6 3 2 4" xfId="25031" xr:uid="{00000000-0005-0000-0000-0000D3390000}"/>
    <cellStyle name="20% - Accent4 6 3 2 4 2" xfId="51020" xr:uid="{00000000-0005-0000-0000-0000D4390000}"/>
    <cellStyle name="20% - Accent4 6 3 2 5" xfId="30185" xr:uid="{00000000-0005-0000-0000-0000D5390000}"/>
    <cellStyle name="20% - Accent4 6 3 3" xfId="12146" xr:uid="{00000000-0005-0000-0000-0000D6390000}"/>
    <cellStyle name="20% - Accent4 6 3 3 2" xfId="19941" xr:uid="{00000000-0005-0000-0000-0000D7390000}"/>
    <cellStyle name="20% - Accent4 6 3 3 2 2" xfId="45935" xr:uid="{00000000-0005-0000-0000-0000D8390000}"/>
    <cellStyle name="20% - Accent4 6 3 3 3" xfId="38147" xr:uid="{00000000-0005-0000-0000-0000D9390000}"/>
    <cellStyle name="20% - Accent4 6 3 4" xfId="6807" xr:uid="{00000000-0005-0000-0000-0000DA390000}"/>
    <cellStyle name="20% - Accent4 6 3 4 2" xfId="32797" xr:uid="{00000000-0005-0000-0000-0000DB390000}"/>
    <cellStyle name="20% - Accent4 6 3 5" xfId="14591" xr:uid="{00000000-0005-0000-0000-0000DC390000}"/>
    <cellStyle name="20% - Accent4 6 3 5 2" xfId="40585" xr:uid="{00000000-0005-0000-0000-0000DD390000}"/>
    <cellStyle name="20% - Accent4 6 3 6" xfId="22342" xr:uid="{00000000-0005-0000-0000-0000DE390000}"/>
    <cellStyle name="20% - Accent4 6 3 6 2" xfId="48331" xr:uid="{00000000-0005-0000-0000-0000DF390000}"/>
    <cellStyle name="20% - Accent4 6 3 7" xfId="27496" xr:uid="{00000000-0005-0000-0000-0000E0390000}"/>
    <cellStyle name="20% - Accent4 6 4" xfId="2058" xr:uid="{00000000-0005-0000-0000-0000E1390000}"/>
    <cellStyle name="20% - Accent4 6 4 2" xfId="4744" xr:uid="{00000000-0005-0000-0000-0000E2390000}"/>
    <cellStyle name="20% - Accent4 6 4 2 2" xfId="10041" xr:uid="{00000000-0005-0000-0000-0000E3390000}"/>
    <cellStyle name="20% - Accent4 6 4 2 2 2" xfId="36042" xr:uid="{00000000-0005-0000-0000-0000E4390000}"/>
    <cellStyle name="20% - Accent4 6 4 2 3" xfId="17836" xr:uid="{00000000-0005-0000-0000-0000E5390000}"/>
    <cellStyle name="20% - Accent4 6 4 2 3 2" xfId="43830" xr:uid="{00000000-0005-0000-0000-0000E6390000}"/>
    <cellStyle name="20% - Accent4 6 4 2 4" xfId="25587" xr:uid="{00000000-0005-0000-0000-0000E7390000}"/>
    <cellStyle name="20% - Accent4 6 4 2 4 2" xfId="51576" xr:uid="{00000000-0005-0000-0000-0000E8390000}"/>
    <cellStyle name="20% - Accent4 6 4 2 5" xfId="30741" xr:uid="{00000000-0005-0000-0000-0000E9390000}"/>
    <cellStyle name="20% - Accent4 6 4 3" xfId="12665" xr:uid="{00000000-0005-0000-0000-0000EA390000}"/>
    <cellStyle name="20% - Accent4 6 4 3 2" xfId="20460" xr:uid="{00000000-0005-0000-0000-0000EB390000}"/>
    <cellStyle name="20% - Accent4 6 4 3 2 2" xfId="46454" xr:uid="{00000000-0005-0000-0000-0000EC390000}"/>
    <cellStyle name="20% - Accent4 6 4 3 3" xfId="38666" xr:uid="{00000000-0005-0000-0000-0000ED390000}"/>
    <cellStyle name="20% - Accent4 6 4 4" xfId="7360" xr:uid="{00000000-0005-0000-0000-0000EE390000}"/>
    <cellStyle name="20% - Accent4 6 4 4 2" xfId="33353" xr:uid="{00000000-0005-0000-0000-0000EF390000}"/>
    <cellStyle name="20% - Accent4 6 4 5" xfId="15147" xr:uid="{00000000-0005-0000-0000-0000F0390000}"/>
    <cellStyle name="20% - Accent4 6 4 5 2" xfId="41141" xr:uid="{00000000-0005-0000-0000-0000F1390000}"/>
    <cellStyle name="20% - Accent4 6 4 6" xfId="22898" xr:uid="{00000000-0005-0000-0000-0000F2390000}"/>
    <cellStyle name="20% - Accent4 6 4 6 2" xfId="48887" xr:uid="{00000000-0005-0000-0000-0000F3390000}"/>
    <cellStyle name="20% - Accent4 6 4 7" xfId="28052" xr:uid="{00000000-0005-0000-0000-0000F4390000}"/>
    <cellStyle name="20% - Accent4 6 5" xfId="2614" xr:uid="{00000000-0005-0000-0000-0000F5390000}"/>
    <cellStyle name="20% - Accent4 6 5 2" xfId="5300" xr:uid="{00000000-0005-0000-0000-0000F6390000}"/>
    <cellStyle name="20% - Accent4 6 5 2 2" xfId="10597" xr:uid="{00000000-0005-0000-0000-0000F7390000}"/>
    <cellStyle name="20% - Accent4 6 5 2 2 2" xfId="36598" xr:uid="{00000000-0005-0000-0000-0000F8390000}"/>
    <cellStyle name="20% - Accent4 6 5 2 3" xfId="18392" xr:uid="{00000000-0005-0000-0000-0000F9390000}"/>
    <cellStyle name="20% - Accent4 6 5 2 3 2" xfId="44386" xr:uid="{00000000-0005-0000-0000-0000FA390000}"/>
    <cellStyle name="20% - Accent4 6 5 2 4" xfId="26143" xr:uid="{00000000-0005-0000-0000-0000FB390000}"/>
    <cellStyle name="20% - Accent4 6 5 2 4 2" xfId="52132" xr:uid="{00000000-0005-0000-0000-0000FC390000}"/>
    <cellStyle name="20% - Accent4 6 5 2 5" xfId="31297" xr:uid="{00000000-0005-0000-0000-0000FD390000}"/>
    <cellStyle name="20% - Accent4 6 5 3" xfId="13201" xr:uid="{00000000-0005-0000-0000-0000FE390000}"/>
    <cellStyle name="20% - Accent4 6 5 3 2" xfId="20996" xr:uid="{00000000-0005-0000-0000-0000FF390000}"/>
    <cellStyle name="20% - Accent4 6 5 3 2 2" xfId="46990" xr:uid="{00000000-0005-0000-0000-0000003A0000}"/>
    <cellStyle name="20% - Accent4 6 5 3 3" xfId="39202" xr:uid="{00000000-0005-0000-0000-0000013A0000}"/>
    <cellStyle name="20% - Accent4 6 5 4" xfId="7913" xr:uid="{00000000-0005-0000-0000-0000023A0000}"/>
    <cellStyle name="20% - Accent4 6 5 4 2" xfId="33909" xr:uid="{00000000-0005-0000-0000-0000033A0000}"/>
    <cellStyle name="20% - Accent4 6 5 5" xfId="15703" xr:uid="{00000000-0005-0000-0000-0000043A0000}"/>
    <cellStyle name="20% - Accent4 6 5 5 2" xfId="41697" xr:uid="{00000000-0005-0000-0000-0000053A0000}"/>
    <cellStyle name="20% - Accent4 6 5 6" xfId="23454" xr:uid="{00000000-0005-0000-0000-0000063A0000}"/>
    <cellStyle name="20% - Accent4 6 5 6 2" xfId="49443" xr:uid="{00000000-0005-0000-0000-0000073A0000}"/>
    <cellStyle name="20% - Accent4 6 5 7" xfId="28608" xr:uid="{00000000-0005-0000-0000-0000083A0000}"/>
    <cellStyle name="20% - Accent4 6 6" xfId="3632" xr:uid="{00000000-0005-0000-0000-0000093A0000}"/>
    <cellStyle name="20% - Accent4 6 6 2" xfId="8930" xr:uid="{00000000-0005-0000-0000-00000A3A0000}"/>
    <cellStyle name="20% - Accent4 6 6 2 2" xfId="34930" xr:uid="{00000000-0005-0000-0000-00000B3A0000}"/>
    <cellStyle name="20% - Accent4 6 6 3" xfId="16724" xr:uid="{00000000-0005-0000-0000-00000C3A0000}"/>
    <cellStyle name="20% - Accent4 6 6 3 2" xfId="42718" xr:uid="{00000000-0005-0000-0000-00000D3A0000}"/>
    <cellStyle name="20% - Accent4 6 6 4" xfId="24475" xr:uid="{00000000-0005-0000-0000-00000E3A0000}"/>
    <cellStyle name="20% - Accent4 6 6 4 2" xfId="50464" xr:uid="{00000000-0005-0000-0000-00000F3A0000}"/>
    <cellStyle name="20% - Accent4 6 6 5" xfId="29629" xr:uid="{00000000-0005-0000-0000-0000103A0000}"/>
    <cellStyle name="20% - Accent4 6 7" xfId="11126" xr:uid="{00000000-0005-0000-0000-0000113A0000}"/>
    <cellStyle name="20% - Accent4 6 7 2" xfId="18921" xr:uid="{00000000-0005-0000-0000-0000123A0000}"/>
    <cellStyle name="20% - Accent4 6 7 2 2" xfId="44915" xr:uid="{00000000-0005-0000-0000-0000133A0000}"/>
    <cellStyle name="20% - Accent4 6 7 3" xfId="37127" xr:uid="{00000000-0005-0000-0000-0000143A0000}"/>
    <cellStyle name="20% - Accent4 6 8" xfId="11626" xr:uid="{00000000-0005-0000-0000-0000153A0000}"/>
    <cellStyle name="20% - Accent4 6 8 2" xfId="19421" xr:uid="{00000000-0005-0000-0000-0000163A0000}"/>
    <cellStyle name="20% - Accent4 6 8 2 2" xfId="45415" xr:uid="{00000000-0005-0000-0000-0000173A0000}"/>
    <cellStyle name="20% - Accent4 6 8 3" xfId="37627" xr:uid="{00000000-0005-0000-0000-0000183A0000}"/>
    <cellStyle name="20% - Accent4 6 9" xfId="6254" xr:uid="{00000000-0005-0000-0000-0000193A0000}"/>
    <cellStyle name="20% - Accent4 6 9 2" xfId="32241" xr:uid="{00000000-0005-0000-0000-00001A3A0000}"/>
    <cellStyle name="20% - Accent4 7" xfId="956" xr:uid="{00000000-0005-0000-0000-00001B3A0000}"/>
    <cellStyle name="20% - Accent4 7 10" xfId="14048" xr:uid="{00000000-0005-0000-0000-00001C3A0000}"/>
    <cellStyle name="20% - Accent4 7 10 2" xfId="40042" xr:uid="{00000000-0005-0000-0000-00001D3A0000}"/>
    <cellStyle name="20% - Accent4 7 11" xfId="21799" xr:uid="{00000000-0005-0000-0000-00001E3A0000}"/>
    <cellStyle name="20% - Accent4 7 11 2" xfId="47788" xr:uid="{00000000-0005-0000-0000-00001F3A0000}"/>
    <cellStyle name="20% - Accent4 7 12" xfId="26953" xr:uid="{00000000-0005-0000-0000-0000203A0000}"/>
    <cellStyle name="20% - Accent4 7 2" xfId="1234" xr:uid="{00000000-0005-0000-0000-0000213A0000}"/>
    <cellStyle name="20% - Accent4 7 2 10" xfId="22076" xr:uid="{00000000-0005-0000-0000-0000223A0000}"/>
    <cellStyle name="20% - Accent4 7 2 10 2" xfId="48065" xr:uid="{00000000-0005-0000-0000-0000233A0000}"/>
    <cellStyle name="20% - Accent4 7 2 11" xfId="27230" xr:uid="{00000000-0005-0000-0000-0000243A0000}"/>
    <cellStyle name="20% - Accent4 7 2 2" xfId="1792" xr:uid="{00000000-0005-0000-0000-0000253A0000}"/>
    <cellStyle name="20% - Accent4 7 2 2 2" xfId="4478" xr:uid="{00000000-0005-0000-0000-0000263A0000}"/>
    <cellStyle name="20% - Accent4 7 2 2 2 2" xfId="9775" xr:uid="{00000000-0005-0000-0000-0000273A0000}"/>
    <cellStyle name="20% - Accent4 7 2 2 2 2 2" xfId="35776" xr:uid="{00000000-0005-0000-0000-0000283A0000}"/>
    <cellStyle name="20% - Accent4 7 2 2 2 3" xfId="17570" xr:uid="{00000000-0005-0000-0000-0000293A0000}"/>
    <cellStyle name="20% - Accent4 7 2 2 2 3 2" xfId="43564" xr:uid="{00000000-0005-0000-0000-00002A3A0000}"/>
    <cellStyle name="20% - Accent4 7 2 2 2 4" xfId="25321" xr:uid="{00000000-0005-0000-0000-00002B3A0000}"/>
    <cellStyle name="20% - Accent4 7 2 2 2 4 2" xfId="51310" xr:uid="{00000000-0005-0000-0000-00002C3A0000}"/>
    <cellStyle name="20% - Accent4 7 2 2 2 5" xfId="30475" xr:uid="{00000000-0005-0000-0000-00002D3A0000}"/>
    <cellStyle name="20% - Accent4 7 2 2 3" xfId="12418" xr:uid="{00000000-0005-0000-0000-00002E3A0000}"/>
    <cellStyle name="20% - Accent4 7 2 2 3 2" xfId="20213" xr:uid="{00000000-0005-0000-0000-00002F3A0000}"/>
    <cellStyle name="20% - Accent4 7 2 2 3 2 2" xfId="46207" xr:uid="{00000000-0005-0000-0000-0000303A0000}"/>
    <cellStyle name="20% - Accent4 7 2 2 3 3" xfId="38419" xr:uid="{00000000-0005-0000-0000-0000313A0000}"/>
    <cellStyle name="20% - Accent4 7 2 2 4" xfId="7095" xr:uid="{00000000-0005-0000-0000-0000323A0000}"/>
    <cellStyle name="20% - Accent4 7 2 2 4 2" xfId="33087" xr:uid="{00000000-0005-0000-0000-0000333A0000}"/>
    <cellStyle name="20% - Accent4 7 2 2 5" xfId="14881" xr:uid="{00000000-0005-0000-0000-0000343A0000}"/>
    <cellStyle name="20% - Accent4 7 2 2 5 2" xfId="40875" xr:uid="{00000000-0005-0000-0000-0000353A0000}"/>
    <cellStyle name="20% - Accent4 7 2 2 6" xfId="22632" xr:uid="{00000000-0005-0000-0000-0000363A0000}"/>
    <cellStyle name="20% - Accent4 7 2 2 6 2" xfId="48621" xr:uid="{00000000-0005-0000-0000-0000373A0000}"/>
    <cellStyle name="20% - Accent4 7 2 2 7" xfId="27786" xr:uid="{00000000-0005-0000-0000-0000383A0000}"/>
    <cellStyle name="20% - Accent4 7 2 3" xfId="2348" xr:uid="{00000000-0005-0000-0000-0000393A0000}"/>
    <cellStyle name="20% - Accent4 7 2 3 2" xfId="5034" xr:uid="{00000000-0005-0000-0000-00003A3A0000}"/>
    <cellStyle name="20% - Accent4 7 2 3 2 2" xfId="10331" xr:uid="{00000000-0005-0000-0000-00003B3A0000}"/>
    <cellStyle name="20% - Accent4 7 2 3 2 2 2" xfId="36332" xr:uid="{00000000-0005-0000-0000-00003C3A0000}"/>
    <cellStyle name="20% - Accent4 7 2 3 2 3" xfId="18126" xr:uid="{00000000-0005-0000-0000-00003D3A0000}"/>
    <cellStyle name="20% - Accent4 7 2 3 2 3 2" xfId="44120" xr:uid="{00000000-0005-0000-0000-00003E3A0000}"/>
    <cellStyle name="20% - Accent4 7 2 3 2 4" xfId="25877" xr:uid="{00000000-0005-0000-0000-00003F3A0000}"/>
    <cellStyle name="20% - Accent4 7 2 3 2 4 2" xfId="51866" xr:uid="{00000000-0005-0000-0000-0000403A0000}"/>
    <cellStyle name="20% - Accent4 7 2 3 2 5" xfId="31031" xr:uid="{00000000-0005-0000-0000-0000413A0000}"/>
    <cellStyle name="20% - Accent4 7 2 3 3" xfId="12952" xr:uid="{00000000-0005-0000-0000-0000423A0000}"/>
    <cellStyle name="20% - Accent4 7 2 3 3 2" xfId="20747" xr:uid="{00000000-0005-0000-0000-0000433A0000}"/>
    <cellStyle name="20% - Accent4 7 2 3 3 2 2" xfId="46741" xr:uid="{00000000-0005-0000-0000-0000443A0000}"/>
    <cellStyle name="20% - Accent4 7 2 3 3 3" xfId="38953" xr:uid="{00000000-0005-0000-0000-0000453A0000}"/>
    <cellStyle name="20% - Accent4 7 2 3 4" xfId="7647" xr:uid="{00000000-0005-0000-0000-0000463A0000}"/>
    <cellStyle name="20% - Accent4 7 2 3 4 2" xfId="33643" xr:uid="{00000000-0005-0000-0000-0000473A0000}"/>
    <cellStyle name="20% - Accent4 7 2 3 5" xfId="15437" xr:uid="{00000000-0005-0000-0000-0000483A0000}"/>
    <cellStyle name="20% - Accent4 7 2 3 5 2" xfId="41431" xr:uid="{00000000-0005-0000-0000-0000493A0000}"/>
    <cellStyle name="20% - Accent4 7 2 3 6" xfId="23188" xr:uid="{00000000-0005-0000-0000-00004A3A0000}"/>
    <cellStyle name="20% - Accent4 7 2 3 6 2" xfId="49177" xr:uid="{00000000-0005-0000-0000-00004B3A0000}"/>
    <cellStyle name="20% - Accent4 7 2 3 7" xfId="28342" xr:uid="{00000000-0005-0000-0000-00004C3A0000}"/>
    <cellStyle name="20% - Accent4 7 2 4" xfId="2904" xr:uid="{00000000-0005-0000-0000-00004D3A0000}"/>
    <cellStyle name="20% - Accent4 7 2 4 2" xfId="5590" xr:uid="{00000000-0005-0000-0000-00004E3A0000}"/>
    <cellStyle name="20% - Accent4 7 2 4 2 2" xfId="10887" xr:uid="{00000000-0005-0000-0000-00004F3A0000}"/>
    <cellStyle name="20% - Accent4 7 2 4 2 2 2" xfId="36888" xr:uid="{00000000-0005-0000-0000-0000503A0000}"/>
    <cellStyle name="20% - Accent4 7 2 4 2 3" xfId="18682" xr:uid="{00000000-0005-0000-0000-0000513A0000}"/>
    <cellStyle name="20% - Accent4 7 2 4 2 3 2" xfId="44676" xr:uid="{00000000-0005-0000-0000-0000523A0000}"/>
    <cellStyle name="20% - Accent4 7 2 4 2 4" xfId="26433" xr:uid="{00000000-0005-0000-0000-0000533A0000}"/>
    <cellStyle name="20% - Accent4 7 2 4 2 4 2" xfId="52422" xr:uid="{00000000-0005-0000-0000-0000543A0000}"/>
    <cellStyle name="20% - Accent4 7 2 4 2 5" xfId="31587" xr:uid="{00000000-0005-0000-0000-0000553A0000}"/>
    <cellStyle name="20% - Accent4 7 2 4 3" xfId="13491" xr:uid="{00000000-0005-0000-0000-0000563A0000}"/>
    <cellStyle name="20% - Accent4 7 2 4 3 2" xfId="21286" xr:uid="{00000000-0005-0000-0000-0000573A0000}"/>
    <cellStyle name="20% - Accent4 7 2 4 3 2 2" xfId="47280" xr:uid="{00000000-0005-0000-0000-0000583A0000}"/>
    <cellStyle name="20% - Accent4 7 2 4 3 3" xfId="39492" xr:uid="{00000000-0005-0000-0000-0000593A0000}"/>
    <cellStyle name="20% - Accent4 7 2 4 4" xfId="8203" xr:uid="{00000000-0005-0000-0000-00005A3A0000}"/>
    <cellStyle name="20% - Accent4 7 2 4 4 2" xfId="34199" xr:uid="{00000000-0005-0000-0000-00005B3A0000}"/>
    <cellStyle name="20% - Accent4 7 2 4 5" xfId="15993" xr:uid="{00000000-0005-0000-0000-00005C3A0000}"/>
    <cellStyle name="20% - Accent4 7 2 4 5 2" xfId="41987" xr:uid="{00000000-0005-0000-0000-00005D3A0000}"/>
    <cellStyle name="20% - Accent4 7 2 4 6" xfId="23744" xr:uid="{00000000-0005-0000-0000-00005E3A0000}"/>
    <cellStyle name="20% - Accent4 7 2 4 6 2" xfId="49733" xr:uid="{00000000-0005-0000-0000-00005F3A0000}"/>
    <cellStyle name="20% - Accent4 7 2 4 7" xfId="28898" xr:uid="{00000000-0005-0000-0000-0000603A0000}"/>
    <cellStyle name="20% - Accent4 7 2 5" xfId="3922" xr:uid="{00000000-0005-0000-0000-0000613A0000}"/>
    <cellStyle name="20% - Accent4 7 2 5 2" xfId="9220" xr:uid="{00000000-0005-0000-0000-0000623A0000}"/>
    <cellStyle name="20% - Accent4 7 2 5 2 2" xfId="35220" xr:uid="{00000000-0005-0000-0000-0000633A0000}"/>
    <cellStyle name="20% - Accent4 7 2 5 3" xfId="17014" xr:uid="{00000000-0005-0000-0000-0000643A0000}"/>
    <cellStyle name="20% - Accent4 7 2 5 3 2" xfId="43008" xr:uid="{00000000-0005-0000-0000-0000653A0000}"/>
    <cellStyle name="20% - Accent4 7 2 5 4" xfId="24765" xr:uid="{00000000-0005-0000-0000-0000663A0000}"/>
    <cellStyle name="20% - Accent4 7 2 5 4 2" xfId="50754" xr:uid="{00000000-0005-0000-0000-0000673A0000}"/>
    <cellStyle name="20% - Accent4 7 2 5 5" xfId="29919" xr:uid="{00000000-0005-0000-0000-0000683A0000}"/>
    <cellStyle name="20% - Accent4 7 2 6" xfId="11393" xr:uid="{00000000-0005-0000-0000-0000693A0000}"/>
    <cellStyle name="20% - Accent4 7 2 6 2" xfId="19188" xr:uid="{00000000-0005-0000-0000-00006A3A0000}"/>
    <cellStyle name="20% - Accent4 7 2 6 2 2" xfId="45182" xr:uid="{00000000-0005-0000-0000-00006B3A0000}"/>
    <cellStyle name="20% - Accent4 7 2 6 3" xfId="37394" xr:uid="{00000000-0005-0000-0000-00006C3A0000}"/>
    <cellStyle name="20% - Accent4 7 2 7" xfId="11899" xr:uid="{00000000-0005-0000-0000-00006D3A0000}"/>
    <cellStyle name="20% - Accent4 7 2 7 2" xfId="19694" xr:uid="{00000000-0005-0000-0000-00006E3A0000}"/>
    <cellStyle name="20% - Accent4 7 2 7 2 2" xfId="45688" xr:uid="{00000000-0005-0000-0000-00006F3A0000}"/>
    <cellStyle name="20% - Accent4 7 2 7 3" xfId="37900" xr:uid="{00000000-0005-0000-0000-0000703A0000}"/>
    <cellStyle name="20% - Accent4 7 2 8" xfId="6544" xr:uid="{00000000-0005-0000-0000-0000713A0000}"/>
    <cellStyle name="20% - Accent4 7 2 8 2" xfId="32531" xr:uid="{00000000-0005-0000-0000-0000723A0000}"/>
    <cellStyle name="20% - Accent4 7 2 9" xfId="14325" xr:uid="{00000000-0005-0000-0000-0000733A0000}"/>
    <cellStyle name="20% - Accent4 7 2 9 2" xfId="40319" xr:uid="{00000000-0005-0000-0000-0000743A0000}"/>
    <cellStyle name="20% - Accent4 7 3" xfId="1515" xr:uid="{00000000-0005-0000-0000-0000753A0000}"/>
    <cellStyle name="20% - Accent4 7 3 2" xfId="4201" xr:uid="{00000000-0005-0000-0000-0000763A0000}"/>
    <cellStyle name="20% - Accent4 7 3 2 2" xfId="9498" xr:uid="{00000000-0005-0000-0000-0000773A0000}"/>
    <cellStyle name="20% - Accent4 7 3 2 2 2" xfId="35499" xr:uid="{00000000-0005-0000-0000-0000783A0000}"/>
    <cellStyle name="20% - Accent4 7 3 2 3" xfId="17293" xr:uid="{00000000-0005-0000-0000-0000793A0000}"/>
    <cellStyle name="20% - Accent4 7 3 2 3 2" xfId="43287" xr:uid="{00000000-0005-0000-0000-00007A3A0000}"/>
    <cellStyle name="20% - Accent4 7 3 2 4" xfId="25044" xr:uid="{00000000-0005-0000-0000-00007B3A0000}"/>
    <cellStyle name="20% - Accent4 7 3 2 4 2" xfId="51033" xr:uid="{00000000-0005-0000-0000-00007C3A0000}"/>
    <cellStyle name="20% - Accent4 7 3 2 5" xfId="30198" xr:uid="{00000000-0005-0000-0000-00007D3A0000}"/>
    <cellStyle name="20% - Accent4 7 3 3" xfId="12159" xr:uid="{00000000-0005-0000-0000-00007E3A0000}"/>
    <cellStyle name="20% - Accent4 7 3 3 2" xfId="19954" xr:uid="{00000000-0005-0000-0000-00007F3A0000}"/>
    <cellStyle name="20% - Accent4 7 3 3 2 2" xfId="45948" xr:uid="{00000000-0005-0000-0000-0000803A0000}"/>
    <cellStyle name="20% - Accent4 7 3 3 3" xfId="38160" xr:uid="{00000000-0005-0000-0000-0000813A0000}"/>
    <cellStyle name="20% - Accent4 7 3 4" xfId="6820" xr:uid="{00000000-0005-0000-0000-0000823A0000}"/>
    <cellStyle name="20% - Accent4 7 3 4 2" xfId="32810" xr:uid="{00000000-0005-0000-0000-0000833A0000}"/>
    <cellStyle name="20% - Accent4 7 3 5" xfId="14604" xr:uid="{00000000-0005-0000-0000-0000843A0000}"/>
    <cellStyle name="20% - Accent4 7 3 5 2" xfId="40598" xr:uid="{00000000-0005-0000-0000-0000853A0000}"/>
    <cellStyle name="20% - Accent4 7 3 6" xfId="22355" xr:uid="{00000000-0005-0000-0000-0000863A0000}"/>
    <cellStyle name="20% - Accent4 7 3 6 2" xfId="48344" xr:uid="{00000000-0005-0000-0000-0000873A0000}"/>
    <cellStyle name="20% - Accent4 7 3 7" xfId="27509" xr:uid="{00000000-0005-0000-0000-0000883A0000}"/>
    <cellStyle name="20% - Accent4 7 4" xfId="2071" xr:uid="{00000000-0005-0000-0000-0000893A0000}"/>
    <cellStyle name="20% - Accent4 7 4 2" xfId="4757" xr:uid="{00000000-0005-0000-0000-00008A3A0000}"/>
    <cellStyle name="20% - Accent4 7 4 2 2" xfId="10054" xr:uid="{00000000-0005-0000-0000-00008B3A0000}"/>
    <cellStyle name="20% - Accent4 7 4 2 2 2" xfId="36055" xr:uid="{00000000-0005-0000-0000-00008C3A0000}"/>
    <cellStyle name="20% - Accent4 7 4 2 3" xfId="17849" xr:uid="{00000000-0005-0000-0000-00008D3A0000}"/>
    <cellStyle name="20% - Accent4 7 4 2 3 2" xfId="43843" xr:uid="{00000000-0005-0000-0000-00008E3A0000}"/>
    <cellStyle name="20% - Accent4 7 4 2 4" xfId="25600" xr:uid="{00000000-0005-0000-0000-00008F3A0000}"/>
    <cellStyle name="20% - Accent4 7 4 2 4 2" xfId="51589" xr:uid="{00000000-0005-0000-0000-0000903A0000}"/>
    <cellStyle name="20% - Accent4 7 4 2 5" xfId="30754" xr:uid="{00000000-0005-0000-0000-0000913A0000}"/>
    <cellStyle name="20% - Accent4 7 4 3" xfId="12678" xr:uid="{00000000-0005-0000-0000-0000923A0000}"/>
    <cellStyle name="20% - Accent4 7 4 3 2" xfId="20473" xr:uid="{00000000-0005-0000-0000-0000933A0000}"/>
    <cellStyle name="20% - Accent4 7 4 3 2 2" xfId="46467" xr:uid="{00000000-0005-0000-0000-0000943A0000}"/>
    <cellStyle name="20% - Accent4 7 4 3 3" xfId="38679" xr:uid="{00000000-0005-0000-0000-0000953A0000}"/>
    <cellStyle name="20% - Accent4 7 4 4" xfId="7373" xr:uid="{00000000-0005-0000-0000-0000963A0000}"/>
    <cellStyle name="20% - Accent4 7 4 4 2" xfId="33366" xr:uid="{00000000-0005-0000-0000-0000973A0000}"/>
    <cellStyle name="20% - Accent4 7 4 5" xfId="15160" xr:uid="{00000000-0005-0000-0000-0000983A0000}"/>
    <cellStyle name="20% - Accent4 7 4 5 2" xfId="41154" xr:uid="{00000000-0005-0000-0000-0000993A0000}"/>
    <cellStyle name="20% - Accent4 7 4 6" xfId="22911" xr:uid="{00000000-0005-0000-0000-00009A3A0000}"/>
    <cellStyle name="20% - Accent4 7 4 6 2" xfId="48900" xr:uid="{00000000-0005-0000-0000-00009B3A0000}"/>
    <cellStyle name="20% - Accent4 7 4 7" xfId="28065" xr:uid="{00000000-0005-0000-0000-00009C3A0000}"/>
    <cellStyle name="20% - Accent4 7 5" xfId="2627" xr:uid="{00000000-0005-0000-0000-00009D3A0000}"/>
    <cellStyle name="20% - Accent4 7 5 2" xfId="5313" xr:uid="{00000000-0005-0000-0000-00009E3A0000}"/>
    <cellStyle name="20% - Accent4 7 5 2 2" xfId="10610" xr:uid="{00000000-0005-0000-0000-00009F3A0000}"/>
    <cellStyle name="20% - Accent4 7 5 2 2 2" xfId="36611" xr:uid="{00000000-0005-0000-0000-0000A03A0000}"/>
    <cellStyle name="20% - Accent4 7 5 2 3" xfId="18405" xr:uid="{00000000-0005-0000-0000-0000A13A0000}"/>
    <cellStyle name="20% - Accent4 7 5 2 3 2" xfId="44399" xr:uid="{00000000-0005-0000-0000-0000A23A0000}"/>
    <cellStyle name="20% - Accent4 7 5 2 4" xfId="26156" xr:uid="{00000000-0005-0000-0000-0000A33A0000}"/>
    <cellStyle name="20% - Accent4 7 5 2 4 2" xfId="52145" xr:uid="{00000000-0005-0000-0000-0000A43A0000}"/>
    <cellStyle name="20% - Accent4 7 5 2 5" xfId="31310" xr:uid="{00000000-0005-0000-0000-0000A53A0000}"/>
    <cellStyle name="20% - Accent4 7 5 3" xfId="13214" xr:uid="{00000000-0005-0000-0000-0000A63A0000}"/>
    <cellStyle name="20% - Accent4 7 5 3 2" xfId="21009" xr:uid="{00000000-0005-0000-0000-0000A73A0000}"/>
    <cellStyle name="20% - Accent4 7 5 3 2 2" xfId="47003" xr:uid="{00000000-0005-0000-0000-0000A83A0000}"/>
    <cellStyle name="20% - Accent4 7 5 3 3" xfId="39215" xr:uid="{00000000-0005-0000-0000-0000A93A0000}"/>
    <cellStyle name="20% - Accent4 7 5 4" xfId="7926" xr:uid="{00000000-0005-0000-0000-0000AA3A0000}"/>
    <cellStyle name="20% - Accent4 7 5 4 2" xfId="33922" xr:uid="{00000000-0005-0000-0000-0000AB3A0000}"/>
    <cellStyle name="20% - Accent4 7 5 5" xfId="15716" xr:uid="{00000000-0005-0000-0000-0000AC3A0000}"/>
    <cellStyle name="20% - Accent4 7 5 5 2" xfId="41710" xr:uid="{00000000-0005-0000-0000-0000AD3A0000}"/>
    <cellStyle name="20% - Accent4 7 5 6" xfId="23467" xr:uid="{00000000-0005-0000-0000-0000AE3A0000}"/>
    <cellStyle name="20% - Accent4 7 5 6 2" xfId="49456" xr:uid="{00000000-0005-0000-0000-0000AF3A0000}"/>
    <cellStyle name="20% - Accent4 7 5 7" xfId="28621" xr:uid="{00000000-0005-0000-0000-0000B03A0000}"/>
    <cellStyle name="20% - Accent4 7 6" xfId="3645" xr:uid="{00000000-0005-0000-0000-0000B13A0000}"/>
    <cellStyle name="20% - Accent4 7 6 2" xfId="8943" xr:uid="{00000000-0005-0000-0000-0000B23A0000}"/>
    <cellStyle name="20% - Accent4 7 6 2 2" xfId="34943" xr:uid="{00000000-0005-0000-0000-0000B33A0000}"/>
    <cellStyle name="20% - Accent4 7 6 3" xfId="16737" xr:uid="{00000000-0005-0000-0000-0000B43A0000}"/>
    <cellStyle name="20% - Accent4 7 6 3 2" xfId="42731" xr:uid="{00000000-0005-0000-0000-0000B53A0000}"/>
    <cellStyle name="20% - Accent4 7 6 4" xfId="24488" xr:uid="{00000000-0005-0000-0000-0000B63A0000}"/>
    <cellStyle name="20% - Accent4 7 6 4 2" xfId="50477" xr:uid="{00000000-0005-0000-0000-0000B73A0000}"/>
    <cellStyle name="20% - Accent4 7 6 5" xfId="29642" xr:uid="{00000000-0005-0000-0000-0000B83A0000}"/>
    <cellStyle name="20% - Accent4 7 7" xfId="11138" xr:uid="{00000000-0005-0000-0000-0000B93A0000}"/>
    <cellStyle name="20% - Accent4 7 7 2" xfId="18933" xr:uid="{00000000-0005-0000-0000-0000BA3A0000}"/>
    <cellStyle name="20% - Accent4 7 7 2 2" xfId="44927" xr:uid="{00000000-0005-0000-0000-0000BB3A0000}"/>
    <cellStyle name="20% - Accent4 7 7 3" xfId="37139" xr:uid="{00000000-0005-0000-0000-0000BC3A0000}"/>
    <cellStyle name="20% - Accent4 7 8" xfId="11638" xr:uid="{00000000-0005-0000-0000-0000BD3A0000}"/>
    <cellStyle name="20% - Accent4 7 8 2" xfId="19433" xr:uid="{00000000-0005-0000-0000-0000BE3A0000}"/>
    <cellStyle name="20% - Accent4 7 8 2 2" xfId="45427" xr:uid="{00000000-0005-0000-0000-0000BF3A0000}"/>
    <cellStyle name="20% - Accent4 7 8 3" xfId="37639" xr:uid="{00000000-0005-0000-0000-0000C03A0000}"/>
    <cellStyle name="20% - Accent4 7 9" xfId="6267" xr:uid="{00000000-0005-0000-0000-0000C13A0000}"/>
    <cellStyle name="20% - Accent4 7 9 2" xfId="32254" xr:uid="{00000000-0005-0000-0000-0000C23A0000}"/>
    <cellStyle name="20% - Accent4 8" xfId="970" xr:uid="{00000000-0005-0000-0000-0000C33A0000}"/>
    <cellStyle name="20% - Accent4 8 10" xfId="14062" xr:uid="{00000000-0005-0000-0000-0000C43A0000}"/>
    <cellStyle name="20% - Accent4 8 10 2" xfId="40056" xr:uid="{00000000-0005-0000-0000-0000C53A0000}"/>
    <cellStyle name="20% - Accent4 8 11" xfId="21813" xr:uid="{00000000-0005-0000-0000-0000C63A0000}"/>
    <cellStyle name="20% - Accent4 8 11 2" xfId="47802" xr:uid="{00000000-0005-0000-0000-0000C73A0000}"/>
    <cellStyle name="20% - Accent4 8 12" xfId="26967" xr:uid="{00000000-0005-0000-0000-0000C83A0000}"/>
    <cellStyle name="20% - Accent4 8 2" xfId="1248" xr:uid="{00000000-0005-0000-0000-0000C93A0000}"/>
    <cellStyle name="20% - Accent4 8 2 10" xfId="22090" xr:uid="{00000000-0005-0000-0000-0000CA3A0000}"/>
    <cellStyle name="20% - Accent4 8 2 10 2" xfId="48079" xr:uid="{00000000-0005-0000-0000-0000CB3A0000}"/>
    <cellStyle name="20% - Accent4 8 2 11" xfId="27244" xr:uid="{00000000-0005-0000-0000-0000CC3A0000}"/>
    <cellStyle name="20% - Accent4 8 2 2" xfId="1806" xr:uid="{00000000-0005-0000-0000-0000CD3A0000}"/>
    <cellStyle name="20% - Accent4 8 2 2 2" xfId="4492" xr:uid="{00000000-0005-0000-0000-0000CE3A0000}"/>
    <cellStyle name="20% - Accent4 8 2 2 2 2" xfId="9789" xr:uid="{00000000-0005-0000-0000-0000CF3A0000}"/>
    <cellStyle name="20% - Accent4 8 2 2 2 2 2" xfId="35790" xr:uid="{00000000-0005-0000-0000-0000D03A0000}"/>
    <cellStyle name="20% - Accent4 8 2 2 2 3" xfId="17584" xr:uid="{00000000-0005-0000-0000-0000D13A0000}"/>
    <cellStyle name="20% - Accent4 8 2 2 2 3 2" xfId="43578" xr:uid="{00000000-0005-0000-0000-0000D23A0000}"/>
    <cellStyle name="20% - Accent4 8 2 2 2 4" xfId="25335" xr:uid="{00000000-0005-0000-0000-0000D33A0000}"/>
    <cellStyle name="20% - Accent4 8 2 2 2 4 2" xfId="51324" xr:uid="{00000000-0005-0000-0000-0000D43A0000}"/>
    <cellStyle name="20% - Accent4 8 2 2 2 5" xfId="30489" xr:uid="{00000000-0005-0000-0000-0000D53A0000}"/>
    <cellStyle name="20% - Accent4 8 2 2 3" xfId="12431" xr:uid="{00000000-0005-0000-0000-0000D63A0000}"/>
    <cellStyle name="20% - Accent4 8 2 2 3 2" xfId="20226" xr:uid="{00000000-0005-0000-0000-0000D73A0000}"/>
    <cellStyle name="20% - Accent4 8 2 2 3 2 2" xfId="46220" xr:uid="{00000000-0005-0000-0000-0000D83A0000}"/>
    <cellStyle name="20% - Accent4 8 2 2 3 3" xfId="38432" xr:uid="{00000000-0005-0000-0000-0000D93A0000}"/>
    <cellStyle name="20% - Accent4 8 2 2 4" xfId="7109" xr:uid="{00000000-0005-0000-0000-0000DA3A0000}"/>
    <cellStyle name="20% - Accent4 8 2 2 4 2" xfId="33101" xr:uid="{00000000-0005-0000-0000-0000DB3A0000}"/>
    <cellStyle name="20% - Accent4 8 2 2 5" xfId="14895" xr:uid="{00000000-0005-0000-0000-0000DC3A0000}"/>
    <cellStyle name="20% - Accent4 8 2 2 5 2" xfId="40889" xr:uid="{00000000-0005-0000-0000-0000DD3A0000}"/>
    <cellStyle name="20% - Accent4 8 2 2 6" xfId="22646" xr:uid="{00000000-0005-0000-0000-0000DE3A0000}"/>
    <cellStyle name="20% - Accent4 8 2 2 6 2" xfId="48635" xr:uid="{00000000-0005-0000-0000-0000DF3A0000}"/>
    <cellStyle name="20% - Accent4 8 2 2 7" xfId="27800" xr:uid="{00000000-0005-0000-0000-0000E03A0000}"/>
    <cellStyle name="20% - Accent4 8 2 3" xfId="2362" xr:uid="{00000000-0005-0000-0000-0000E13A0000}"/>
    <cellStyle name="20% - Accent4 8 2 3 2" xfId="5048" xr:uid="{00000000-0005-0000-0000-0000E23A0000}"/>
    <cellStyle name="20% - Accent4 8 2 3 2 2" xfId="10345" xr:uid="{00000000-0005-0000-0000-0000E33A0000}"/>
    <cellStyle name="20% - Accent4 8 2 3 2 2 2" xfId="36346" xr:uid="{00000000-0005-0000-0000-0000E43A0000}"/>
    <cellStyle name="20% - Accent4 8 2 3 2 3" xfId="18140" xr:uid="{00000000-0005-0000-0000-0000E53A0000}"/>
    <cellStyle name="20% - Accent4 8 2 3 2 3 2" xfId="44134" xr:uid="{00000000-0005-0000-0000-0000E63A0000}"/>
    <cellStyle name="20% - Accent4 8 2 3 2 4" xfId="25891" xr:uid="{00000000-0005-0000-0000-0000E73A0000}"/>
    <cellStyle name="20% - Accent4 8 2 3 2 4 2" xfId="51880" xr:uid="{00000000-0005-0000-0000-0000E83A0000}"/>
    <cellStyle name="20% - Accent4 8 2 3 2 5" xfId="31045" xr:uid="{00000000-0005-0000-0000-0000E93A0000}"/>
    <cellStyle name="20% - Accent4 8 2 3 3" xfId="12966" xr:uid="{00000000-0005-0000-0000-0000EA3A0000}"/>
    <cellStyle name="20% - Accent4 8 2 3 3 2" xfId="20761" xr:uid="{00000000-0005-0000-0000-0000EB3A0000}"/>
    <cellStyle name="20% - Accent4 8 2 3 3 2 2" xfId="46755" xr:uid="{00000000-0005-0000-0000-0000EC3A0000}"/>
    <cellStyle name="20% - Accent4 8 2 3 3 3" xfId="38967" xr:uid="{00000000-0005-0000-0000-0000ED3A0000}"/>
    <cellStyle name="20% - Accent4 8 2 3 4" xfId="7661" xr:uid="{00000000-0005-0000-0000-0000EE3A0000}"/>
    <cellStyle name="20% - Accent4 8 2 3 4 2" xfId="33657" xr:uid="{00000000-0005-0000-0000-0000EF3A0000}"/>
    <cellStyle name="20% - Accent4 8 2 3 5" xfId="15451" xr:uid="{00000000-0005-0000-0000-0000F03A0000}"/>
    <cellStyle name="20% - Accent4 8 2 3 5 2" xfId="41445" xr:uid="{00000000-0005-0000-0000-0000F13A0000}"/>
    <cellStyle name="20% - Accent4 8 2 3 6" xfId="23202" xr:uid="{00000000-0005-0000-0000-0000F23A0000}"/>
    <cellStyle name="20% - Accent4 8 2 3 6 2" xfId="49191" xr:uid="{00000000-0005-0000-0000-0000F33A0000}"/>
    <cellStyle name="20% - Accent4 8 2 3 7" xfId="28356" xr:uid="{00000000-0005-0000-0000-0000F43A0000}"/>
    <cellStyle name="20% - Accent4 8 2 4" xfId="2918" xr:uid="{00000000-0005-0000-0000-0000F53A0000}"/>
    <cellStyle name="20% - Accent4 8 2 4 2" xfId="5604" xr:uid="{00000000-0005-0000-0000-0000F63A0000}"/>
    <cellStyle name="20% - Accent4 8 2 4 2 2" xfId="10901" xr:uid="{00000000-0005-0000-0000-0000F73A0000}"/>
    <cellStyle name="20% - Accent4 8 2 4 2 2 2" xfId="36902" xr:uid="{00000000-0005-0000-0000-0000F83A0000}"/>
    <cellStyle name="20% - Accent4 8 2 4 2 3" xfId="18696" xr:uid="{00000000-0005-0000-0000-0000F93A0000}"/>
    <cellStyle name="20% - Accent4 8 2 4 2 3 2" xfId="44690" xr:uid="{00000000-0005-0000-0000-0000FA3A0000}"/>
    <cellStyle name="20% - Accent4 8 2 4 2 4" xfId="26447" xr:uid="{00000000-0005-0000-0000-0000FB3A0000}"/>
    <cellStyle name="20% - Accent4 8 2 4 2 4 2" xfId="52436" xr:uid="{00000000-0005-0000-0000-0000FC3A0000}"/>
    <cellStyle name="20% - Accent4 8 2 4 2 5" xfId="31601" xr:uid="{00000000-0005-0000-0000-0000FD3A0000}"/>
    <cellStyle name="20% - Accent4 8 2 4 3" xfId="13505" xr:uid="{00000000-0005-0000-0000-0000FE3A0000}"/>
    <cellStyle name="20% - Accent4 8 2 4 3 2" xfId="21300" xr:uid="{00000000-0005-0000-0000-0000FF3A0000}"/>
    <cellStyle name="20% - Accent4 8 2 4 3 2 2" xfId="47294" xr:uid="{00000000-0005-0000-0000-0000003B0000}"/>
    <cellStyle name="20% - Accent4 8 2 4 3 3" xfId="39506" xr:uid="{00000000-0005-0000-0000-0000013B0000}"/>
    <cellStyle name="20% - Accent4 8 2 4 4" xfId="8217" xr:uid="{00000000-0005-0000-0000-0000023B0000}"/>
    <cellStyle name="20% - Accent4 8 2 4 4 2" xfId="34213" xr:uid="{00000000-0005-0000-0000-0000033B0000}"/>
    <cellStyle name="20% - Accent4 8 2 4 5" xfId="16007" xr:uid="{00000000-0005-0000-0000-0000043B0000}"/>
    <cellStyle name="20% - Accent4 8 2 4 5 2" xfId="42001" xr:uid="{00000000-0005-0000-0000-0000053B0000}"/>
    <cellStyle name="20% - Accent4 8 2 4 6" xfId="23758" xr:uid="{00000000-0005-0000-0000-0000063B0000}"/>
    <cellStyle name="20% - Accent4 8 2 4 6 2" xfId="49747" xr:uid="{00000000-0005-0000-0000-0000073B0000}"/>
    <cellStyle name="20% - Accent4 8 2 4 7" xfId="28912" xr:uid="{00000000-0005-0000-0000-0000083B0000}"/>
    <cellStyle name="20% - Accent4 8 2 5" xfId="3936" xr:uid="{00000000-0005-0000-0000-0000093B0000}"/>
    <cellStyle name="20% - Accent4 8 2 5 2" xfId="9234" xr:uid="{00000000-0005-0000-0000-00000A3B0000}"/>
    <cellStyle name="20% - Accent4 8 2 5 2 2" xfId="35234" xr:uid="{00000000-0005-0000-0000-00000B3B0000}"/>
    <cellStyle name="20% - Accent4 8 2 5 3" xfId="17028" xr:uid="{00000000-0005-0000-0000-00000C3B0000}"/>
    <cellStyle name="20% - Accent4 8 2 5 3 2" xfId="43022" xr:uid="{00000000-0005-0000-0000-00000D3B0000}"/>
    <cellStyle name="20% - Accent4 8 2 5 4" xfId="24779" xr:uid="{00000000-0005-0000-0000-00000E3B0000}"/>
    <cellStyle name="20% - Accent4 8 2 5 4 2" xfId="50768" xr:uid="{00000000-0005-0000-0000-00000F3B0000}"/>
    <cellStyle name="20% - Accent4 8 2 5 5" xfId="29933" xr:uid="{00000000-0005-0000-0000-0000103B0000}"/>
    <cellStyle name="20% - Accent4 8 2 6" xfId="11406" xr:uid="{00000000-0005-0000-0000-0000113B0000}"/>
    <cellStyle name="20% - Accent4 8 2 6 2" xfId="19201" xr:uid="{00000000-0005-0000-0000-0000123B0000}"/>
    <cellStyle name="20% - Accent4 8 2 6 2 2" xfId="45195" xr:uid="{00000000-0005-0000-0000-0000133B0000}"/>
    <cellStyle name="20% - Accent4 8 2 6 3" xfId="37407" xr:uid="{00000000-0005-0000-0000-0000143B0000}"/>
    <cellStyle name="20% - Accent4 8 2 7" xfId="11912" xr:uid="{00000000-0005-0000-0000-0000153B0000}"/>
    <cellStyle name="20% - Accent4 8 2 7 2" xfId="19707" xr:uid="{00000000-0005-0000-0000-0000163B0000}"/>
    <cellStyle name="20% - Accent4 8 2 7 2 2" xfId="45701" xr:uid="{00000000-0005-0000-0000-0000173B0000}"/>
    <cellStyle name="20% - Accent4 8 2 7 3" xfId="37913" xr:uid="{00000000-0005-0000-0000-0000183B0000}"/>
    <cellStyle name="20% - Accent4 8 2 8" xfId="6558" xr:uid="{00000000-0005-0000-0000-0000193B0000}"/>
    <cellStyle name="20% - Accent4 8 2 8 2" xfId="32545" xr:uid="{00000000-0005-0000-0000-00001A3B0000}"/>
    <cellStyle name="20% - Accent4 8 2 9" xfId="14339" xr:uid="{00000000-0005-0000-0000-00001B3B0000}"/>
    <cellStyle name="20% - Accent4 8 2 9 2" xfId="40333" xr:uid="{00000000-0005-0000-0000-00001C3B0000}"/>
    <cellStyle name="20% - Accent4 8 3" xfId="1529" xr:uid="{00000000-0005-0000-0000-00001D3B0000}"/>
    <cellStyle name="20% - Accent4 8 3 2" xfId="4215" xr:uid="{00000000-0005-0000-0000-00001E3B0000}"/>
    <cellStyle name="20% - Accent4 8 3 2 2" xfId="9512" xr:uid="{00000000-0005-0000-0000-00001F3B0000}"/>
    <cellStyle name="20% - Accent4 8 3 2 2 2" xfId="35513" xr:uid="{00000000-0005-0000-0000-0000203B0000}"/>
    <cellStyle name="20% - Accent4 8 3 2 3" xfId="17307" xr:uid="{00000000-0005-0000-0000-0000213B0000}"/>
    <cellStyle name="20% - Accent4 8 3 2 3 2" xfId="43301" xr:uid="{00000000-0005-0000-0000-0000223B0000}"/>
    <cellStyle name="20% - Accent4 8 3 2 4" xfId="25058" xr:uid="{00000000-0005-0000-0000-0000233B0000}"/>
    <cellStyle name="20% - Accent4 8 3 2 4 2" xfId="51047" xr:uid="{00000000-0005-0000-0000-0000243B0000}"/>
    <cellStyle name="20% - Accent4 8 3 2 5" xfId="30212" xr:uid="{00000000-0005-0000-0000-0000253B0000}"/>
    <cellStyle name="20% - Accent4 8 3 3" xfId="12172" xr:uid="{00000000-0005-0000-0000-0000263B0000}"/>
    <cellStyle name="20% - Accent4 8 3 3 2" xfId="19967" xr:uid="{00000000-0005-0000-0000-0000273B0000}"/>
    <cellStyle name="20% - Accent4 8 3 3 2 2" xfId="45961" xr:uid="{00000000-0005-0000-0000-0000283B0000}"/>
    <cellStyle name="20% - Accent4 8 3 3 3" xfId="38173" xr:uid="{00000000-0005-0000-0000-0000293B0000}"/>
    <cellStyle name="20% - Accent4 8 3 4" xfId="6834" xr:uid="{00000000-0005-0000-0000-00002A3B0000}"/>
    <cellStyle name="20% - Accent4 8 3 4 2" xfId="32824" xr:uid="{00000000-0005-0000-0000-00002B3B0000}"/>
    <cellStyle name="20% - Accent4 8 3 5" xfId="14618" xr:uid="{00000000-0005-0000-0000-00002C3B0000}"/>
    <cellStyle name="20% - Accent4 8 3 5 2" xfId="40612" xr:uid="{00000000-0005-0000-0000-00002D3B0000}"/>
    <cellStyle name="20% - Accent4 8 3 6" xfId="22369" xr:uid="{00000000-0005-0000-0000-00002E3B0000}"/>
    <cellStyle name="20% - Accent4 8 3 6 2" xfId="48358" xr:uid="{00000000-0005-0000-0000-00002F3B0000}"/>
    <cellStyle name="20% - Accent4 8 3 7" xfId="27523" xr:uid="{00000000-0005-0000-0000-0000303B0000}"/>
    <cellStyle name="20% - Accent4 8 4" xfId="2085" xr:uid="{00000000-0005-0000-0000-0000313B0000}"/>
    <cellStyle name="20% - Accent4 8 4 2" xfId="4771" xr:uid="{00000000-0005-0000-0000-0000323B0000}"/>
    <cellStyle name="20% - Accent4 8 4 2 2" xfId="10068" xr:uid="{00000000-0005-0000-0000-0000333B0000}"/>
    <cellStyle name="20% - Accent4 8 4 2 2 2" xfId="36069" xr:uid="{00000000-0005-0000-0000-0000343B0000}"/>
    <cellStyle name="20% - Accent4 8 4 2 3" xfId="17863" xr:uid="{00000000-0005-0000-0000-0000353B0000}"/>
    <cellStyle name="20% - Accent4 8 4 2 3 2" xfId="43857" xr:uid="{00000000-0005-0000-0000-0000363B0000}"/>
    <cellStyle name="20% - Accent4 8 4 2 4" xfId="25614" xr:uid="{00000000-0005-0000-0000-0000373B0000}"/>
    <cellStyle name="20% - Accent4 8 4 2 4 2" xfId="51603" xr:uid="{00000000-0005-0000-0000-0000383B0000}"/>
    <cellStyle name="20% - Accent4 8 4 2 5" xfId="30768" xr:uid="{00000000-0005-0000-0000-0000393B0000}"/>
    <cellStyle name="20% - Accent4 8 4 3" xfId="12691" xr:uid="{00000000-0005-0000-0000-00003A3B0000}"/>
    <cellStyle name="20% - Accent4 8 4 3 2" xfId="20486" xr:uid="{00000000-0005-0000-0000-00003B3B0000}"/>
    <cellStyle name="20% - Accent4 8 4 3 2 2" xfId="46480" xr:uid="{00000000-0005-0000-0000-00003C3B0000}"/>
    <cellStyle name="20% - Accent4 8 4 3 3" xfId="38692" xr:uid="{00000000-0005-0000-0000-00003D3B0000}"/>
    <cellStyle name="20% - Accent4 8 4 4" xfId="7386" xr:uid="{00000000-0005-0000-0000-00003E3B0000}"/>
    <cellStyle name="20% - Accent4 8 4 4 2" xfId="33380" xr:uid="{00000000-0005-0000-0000-00003F3B0000}"/>
    <cellStyle name="20% - Accent4 8 4 5" xfId="15174" xr:uid="{00000000-0005-0000-0000-0000403B0000}"/>
    <cellStyle name="20% - Accent4 8 4 5 2" xfId="41168" xr:uid="{00000000-0005-0000-0000-0000413B0000}"/>
    <cellStyle name="20% - Accent4 8 4 6" xfId="22925" xr:uid="{00000000-0005-0000-0000-0000423B0000}"/>
    <cellStyle name="20% - Accent4 8 4 6 2" xfId="48914" xr:uid="{00000000-0005-0000-0000-0000433B0000}"/>
    <cellStyle name="20% - Accent4 8 4 7" xfId="28079" xr:uid="{00000000-0005-0000-0000-0000443B0000}"/>
    <cellStyle name="20% - Accent4 8 5" xfId="2641" xr:uid="{00000000-0005-0000-0000-0000453B0000}"/>
    <cellStyle name="20% - Accent4 8 5 2" xfId="5327" xr:uid="{00000000-0005-0000-0000-0000463B0000}"/>
    <cellStyle name="20% - Accent4 8 5 2 2" xfId="10624" xr:uid="{00000000-0005-0000-0000-0000473B0000}"/>
    <cellStyle name="20% - Accent4 8 5 2 2 2" xfId="36625" xr:uid="{00000000-0005-0000-0000-0000483B0000}"/>
    <cellStyle name="20% - Accent4 8 5 2 3" xfId="18419" xr:uid="{00000000-0005-0000-0000-0000493B0000}"/>
    <cellStyle name="20% - Accent4 8 5 2 3 2" xfId="44413" xr:uid="{00000000-0005-0000-0000-00004A3B0000}"/>
    <cellStyle name="20% - Accent4 8 5 2 4" xfId="26170" xr:uid="{00000000-0005-0000-0000-00004B3B0000}"/>
    <cellStyle name="20% - Accent4 8 5 2 4 2" xfId="52159" xr:uid="{00000000-0005-0000-0000-00004C3B0000}"/>
    <cellStyle name="20% - Accent4 8 5 2 5" xfId="31324" xr:uid="{00000000-0005-0000-0000-00004D3B0000}"/>
    <cellStyle name="20% - Accent4 8 5 3" xfId="13228" xr:uid="{00000000-0005-0000-0000-00004E3B0000}"/>
    <cellStyle name="20% - Accent4 8 5 3 2" xfId="21023" xr:uid="{00000000-0005-0000-0000-00004F3B0000}"/>
    <cellStyle name="20% - Accent4 8 5 3 2 2" xfId="47017" xr:uid="{00000000-0005-0000-0000-0000503B0000}"/>
    <cellStyle name="20% - Accent4 8 5 3 3" xfId="39229" xr:uid="{00000000-0005-0000-0000-0000513B0000}"/>
    <cellStyle name="20% - Accent4 8 5 4" xfId="7940" xr:uid="{00000000-0005-0000-0000-0000523B0000}"/>
    <cellStyle name="20% - Accent4 8 5 4 2" xfId="33936" xr:uid="{00000000-0005-0000-0000-0000533B0000}"/>
    <cellStyle name="20% - Accent4 8 5 5" xfId="15730" xr:uid="{00000000-0005-0000-0000-0000543B0000}"/>
    <cellStyle name="20% - Accent4 8 5 5 2" xfId="41724" xr:uid="{00000000-0005-0000-0000-0000553B0000}"/>
    <cellStyle name="20% - Accent4 8 5 6" xfId="23481" xr:uid="{00000000-0005-0000-0000-0000563B0000}"/>
    <cellStyle name="20% - Accent4 8 5 6 2" xfId="49470" xr:uid="{00000000-0005-0000-0000-0000573B0000}"/>
    <cellStyle name="20% - Accent4 8 5 7" xfId="28635" xr:uid="{00000000-0005-0000-0000-0000583B0000}"/>
    <cellStyle name="20% - Accent4 8 6" xfId="3659" xr:uid="{00000000-0005-0000-0000-0000593B0000}"/>
    <cellStyle name="20% - Accent4 8 6 2" xfId="8957" xr:uid="{00000000-0005-0000-0000-00005A3B0000}"/>
    <cellStyle name="20% - Accent4 8 6 2 2" xfId="34957" xr:uid="{00000000-0005-0000-0000-00005B3B0000}"/>
    <cellStyle name="20% - Accent4 8 6 3" xfId="16751" xr:uid="{00000000-0005-0000-0000-00005C3B0000}"/>
    <cellStyle name="20% - Accent4 8 6 3 2" xfId="42745" xr:uid="{00000000-0005-0000-0000-00005D3B0000}"/>
    <cellStyle name="20% - Accent4 8 6 4" xfId="24502" xr:uid="{00000000-0005-0000-0000-00005E3B0000}"/>
    <cellStyle name="20% - Accent4 8 6 4 2" xfId="50491" xr:uid="{00000000-0005-0000-0000-00005F3B0000}"/>
    <cellStyle name="20% - Accent4 8 6 5" xfId="29656" xr:uid="{00000000-0005-0000-0000-0000603B0000}"/>
    <cellStyle name="20% - Accent4 8 7" xfId="11151" xr:uid="{00000000-0005-0000-0000-0000613B0000}"/>
    <cellStyle name="20% - Accent4 8 7 2" xfId="18946" xr:uid="{00000000-0005-0000-0000-0000623B0000}"/>
    <cellStyle name="20% - Accent4 8 7 2 2" xfId="44940" xr:uid="{00000000-0005-0000-0000-0000633B0000}"/>
    <cellStyle name="20% - Accent4 8 7 3" xfId="37152" xr:uid="{00000000-0005-0000-0000-0000643B0000}"/>
    <cellStyle name="20% - Accent4 8 8" xfId="11651" xr:uid="{00000000-0005-0000-0000-0000653B0000}"/>
    <cellStyle name="20% - Accent4 8 8 2" xfId="19446" xr:uid="{00000000-0005-0000-0000-0000663B0000}"/>
    <cellStyle name="20% - Accent4 8 8 2 2" xfId="45440" xr:uid="{00000000-0005-0000-0000-0000673B0000}"/>
    <cellStyle name="20% - Accent4 8 8 3" xfId="37652" xr:uid="{00000000-0005-0000-0000-0000683B0000}"/>
    <cellStyle name="20% - Accent4 8 9" xfId="6281" xr:uid="{00000000-0005-0000-0000-0000693B0000}"/>
    <cellStyle name="20% - Accent4 8 9 2" xfId="32268" xr:uid="{00000000-0005-0000-0000-00006A3B0000}"/>
    <cellStyle name="20% - Accent4 9" xfId="987" xr:uid="{00000000-0005-0000-0000-00006B3B0000}"/>
    <cellStyle name="20% - Accent4 9 10" xfId="14079" xr:uid="{00000000-0005-0000-0000-00006C3B0000}"/>
    <cellStyle name="20% - Accent4 9 10 2" xfId="40073" xr:uid="{00000000-0005-0000-0000-00006D3B0000}"/>
    <cellStyle name="20% - Accent4 9 11" xfId="21830" xr:uid="{00000000-0005-0000-0000-00006E3B0000}"/>
    <cellStyle name="20% - Accent4 9 11 2" xfId="47819" xr:uid="{00000000-0005-0000-0000-00006F3B0000}"/>
    <cellStyle name="20% - Accent4 9 12" xfId="26984" xr:uid="{00000000-0005-0000-0000-0000703B0000}"/>
    <cellStyle name="20% - Accent4 9 2" xfId="1265" xr:uid="{00000000-0005-0000-0000-0000713B0000}"/>
    <cellStyle name="20% - Accent4 9 2 10" xfId="22107" xr:uid="{00000000-0005-0000-0000-0000723B0000}"/>
    <cellStyle name="20% - Accent4 9 2 10 2" xfId="48096" xr:uid="{00000000-0005-0000-0000-0000733B0000}"/>
    <cellStyle name="20% - Accent4 9 2 11" xfId="27261" xr:uid="{00000000-0005-0000-0000-0000743B0000}"/>
    <cellStyle name="20% - Accent4 9 2 2" xfId="1823" xr:uid="{00000000-0005-0000-0000-0000753B0000}"/>
    <cellStyle name="20% - Accent4 9 2 2 2" xfId="4509" xr:uid="{00000000-0005-0000-0000-0000763B0000}"/>
    <cellStyle name="20% - Accent4 9 2 2 2 2" xfId="9806" xr:uid="{00000000-0005-0000-0000-0000773B0000}"/>
    <cellStyle name="20% - Accent4 9 2 2 2 2 2" xfId="35807" xr:uid="{00000000-0005-0000-0000-0000783B0000}"/>
    <cellStyle name="20% - Accent4 9 2 2 2 3" xfId="17601" xr:uid="{00000000-0005-0000-0000-0000793B0000}"/>
    <cellStyle name="20% - Accent4 9 2 2 2 3 2" xfId="43595" xr:uid="{00000000-0005-0000-0000-00007A3B0000}"/>
    <cellStyle name="20% - Accent4 9 2 2 2 4" xfId="25352" xr:uid="{00000000-0005-0000-0000-00007B3B0000}"/>
    <cellStyle name="20% - Accent4 9 2 2 2 4 2" xfId="51341" xr:uid="{00000000-0005-0000-0000-00007C3B0000}"/>
    <cellStyle name="20% - Accent4 9 2 2 2 5" xfId="30506" xr:uid="{00000000-0005-0000-0000-00007D3B0000}"/>
    <cellStyle name="20% - Accent4 9 2 2 3" xfId="12448" xr:uid="{00000000-0005-0000-0000-00007E3B0000}"/>
    <cellStyle name="20% - Accent4 9 2 2 3 2" xfId="20243" xr:uid="{00000000-0005-0000-0000-00007F3B0000}"/>
    <cellStyle name="20% - Accent4 9 2 2 3 2 2" xfId="46237" xr:uid="{00000000-0005-0000-0000-0000803B0000}"/>
    <cellStyle name="20% - Accent4 9 2 2 3 3" xfId="38449" xr:uid="{00000000-0005-0000-0000-0000813B0000}"/>
    <cellStyle name="20% - Accent4 9 2 2 4" xfId="7126" xr:uid="{00000000-0005-0000-0000-0000823B0000}"/>
    <cellStyle name="20% - Accent4 9 2 2 4 2" xfId="33118" xr:uid="{00000000-0005-0000-0000-0000833B0000}"/>
    <cellStyle name="20% - Accent4 9 2 2 5" xfId="14912" xr:uid="{00000000-0005-0000-0000-0000843B0000}"/>
    <cellStyle name="20% - Accent4 9 2 2 5 2" xfId="40906" xr:uid="{00000000-0005-0000-0000-0000853B0000}"/>
    <cellStyle name="20% - Accent4 9 2 2 6" xfId="22663" xr:uid="{00000000-0005-0000-0000-0000863B0000}"/>
    <cellStyle name="20% - Accent4 9 2 2 6 2" xfId="48652" xr:uid="{00000000-0005-0000-0000-0000873B0000}"/>
    <cellStyle name="20% - Accent4 9 2 2 7" xfId="27817" xr:uid="{00000000-0005-0000-0000-0000883B0000}"/>
    <cellStyle name="20% - Accent4 9 2 3" xfId="2379" xr:uid="{00000000-0005-0000-0000-0000893B0000}"/>
    <cellStyle name="20% - Accent4 9 2 3 2" xfId="5065" xr:uid="{00000000-0005-0000-0000-00008A3B0000}"/>
    <cellStyle name="20% - Accent4 9 2 3 2 2" xfId="10362" xr:uid="{00000000-0005-0000-0000-00008B3B0000}"/>
    <cellStyle name="20% - Accent4 9 2 3 2 2 2" xfId="36363" xr:uid="{00000000-0005-0000-0000-00008C3B0000}"/>
    <cellStyle name="20% - Accent4 9 2 3 2 3" xfId="18157" xr:uid="{00000000-0005-0000-0000-00008D3B0000}"/>
    <cellStyle name="20% - Accent4 9 2 3 2 3 2" xfId="44151" xr:uid="{00000000-0005-0000-0000-00008E3B0000}"/>
    <cellStyle name="20% - Accent4 9 2 3 2 4" xfId="25908" xr:uid="{00000000-0005-0000-0000-00008F3B0000}"/>
    <cellStyle name="20% - Accent4 9 2 3 2 4 2" xfId="51897" xr:uid="{00000000-0005-0000-0000-0000903B0000}"/>
    <cellStyle name="20% - Accent4 9 2 3 2 5" xfId="31062" xr:uid="{00000000-0005-0000-0000-0000913B0000}"/>
    <cellStyle name="20% - Accent4 9 2 3 3" xfId="12983" xr:uid="{00000000-0005-0000-0000-0000923B0000}"/>
    <cellStyle name="20% - Accent4 9 2 3 3 2" xfId="20778" xr:uid="{00000000-0005-0000-0000-0000933B0000}"/>
    <cellStyle name="20% - Accent4 9 2 3 3 2 2" xfId="46772" xr:uid="{00000000-0005-0000-0000-0000943B0000}"/>
    <cellStyle name="20% - Accent4 9 2 3 3 3" xfId="38984" xr:uid="{00000000-0005-0000-0000-0000953B0000}"/>
    <cellStyle name="20% - Accent4 9 2 3 4" xfId="7678" xr:uid="{00000000-0005-0000-0000-0000963B0000}"/>
    <cellStyle name="20% - Accent4 9 2 3 4 2" xfId="33674" xr:uid="{00000000-0005-0000-0000-0000973B0000}"/>
    <cellStyle name="20% - Accent4 9 2 3 5" xfId="15468" xr:uid="{00000000-0005-0000-0000-0000983B0000}"/>
    <cellStyle name="20% - Accent4 9 2 3 5 2" xfId="41462" xr:uid="{00000000-0005-0000-0000-0000993B0000}"/>
    <cellStyle name="20% - Accent4 9 2 3 6" xfId="23219" xr:uid="{00000000-0005-0000-0000-00009A3B0000}"/>
    <cellStyle name="20% - Accent4 9 2 3 6 2" xfId="49208" xr:uid="{00000000-0005-0000-0000-00009B3B0000}"/>
    <cellStyle name="20% - Accent4 9 2 3 7" xfId="28373" xr:uid="{00000000-0005-0000-0000-00009C3B0000}"/>
    <cellStyle name="20% - Accent4 9 2 4" xfId="2935" xr:uid="{00000000-0005-0000-0000-00009D3B0000}"/>
    <cellStyle name="20% - Accent4 9 2 4 2" xfId="5621" xr:uid="{00000000-0005-0000-0000-00009E3B0000}"/>
    <cellStyle name="20% - Accent4 9 2 4 2 2" xfId="10918" xr:uid="{00000000-0005-0000-0000-00009F3B0000}"/>
    <cellStyle name="20% - Accent4 9 2 4 2 2 2" xfId="36919" xr:uid="{00000000-0005-0000-0000-0000A03B0000}"/>
    <cellStyle name="20% - Accent4 9 2 4 2 3" xfId="18713" xr:uid="{00000000-0005-0000-0000-0000A13B0000}"/>
    <cellStyle name="20% - Accent4 9 2 4 2 3 2" xfId="44707" xr:uid="{00000000-0005-0000-0000-0000A23B0000}"/>
    <cellStyle name="20% - Accent4 9 2 4 2 4" xfId="26464" xr:uid="{00000000-0005-0000-0000-0000A33B0000}"/>
    <cellStyle name="20% - Accent4 9 2 4 2 4 2" xfId="52453" xr:uid="{00000000-0005-0000-0000-0000A43B0000}"/>
    <cellStyle name="20% - Accent4 9 2 4 2 5" xfId="31618" xr:uid="{00000000-0005-0000-0000-0000A53B0000}"/>
    <cellStyle name="20% - Accent4 9 2 4 3" xfId="13522" xr:uid="{00000000-0005-0000-0000-0000A63B0000}"/>
    <cellStyle name="20% - Accent4 9 2 4 3 2" xfId="21317" xr:uid="{00000000-0005-0000-0000-0000A73B0000}"/>
    <cellStyle name="20% - Accent4 9 2 4 3 2 2" xfId="47311" xr:uid="{00000000-0005-0000-0000-0000A83B0000}"/>
    <cellStyle name="20% - Accent4 9 2 4 3 3" xfId="39523" xr:uid="{00000000-0005-0000-0000-0000A93B0000}"/>
    <cellStyle name="20% - Accent4 9 2 4 4" xfId="8234" xr:uid="{00000000-0005-0000-0000-0000AA3B0000}"/>
    <cellStyle name="20% - Accent4 9 2 4 4 2" xfId="34230" xr:uid="{00000000-0005-0000-0000-0000AB3B0000}"/>
    <cellStyle name="20% - Accent4 9 2 4 5" xfId="16024" xr:uid="{00000000-0005-0000-0000-0000AC3B0000}"/>
    <cellStyle name="20% - Accent4 9 2 4 5 2" xfId="42018" xr:uid="{00000000-0005-0000-0000-0000AD3B0000}"/>
    <cellStyle name="20% - Accent4 9 2 4 6" xfId="23775" xr:uid="{00000000-0005-0000-0000-0000AE3B0000}"/>
    <cellStyle name="20% - Accent4 9 2 4 6 2" xfId="49764" xr:uid="{00000000-0005-0000-0000-0000AF3B0000}"/>
    <cellStyle name="20% - Accent4 9 2 4 7" xfId="28929" xr:uid="{00000000-0005-0000-0000-0000B03B0000}"/>
    <cellStyle name="20% - Accent4 9 2 5" xfId="3953" xr:uid="{00000000-0005-0000-0000-0000B13B0000}"/>
    <cellStyle name="20% - Accent4 9 2 5 2" xfId="9251" xr:uid="{00000000-0005-0000-0000-0000B23B0000}"/>
    <cellStyle name="20% - Accent4 9 2 5 2 2" xfId="35251" xr:uid="{00000000-0005-0000-0000-0000B33B0000}"/>
    <cellStyle name="20% - Accent4 9 2 5 3" xfId="17045" xr:uid="{00000000-0005-0000-0000-0000B43B0000}"/>
    <cellStyle name="20% - Accent4 9 2 5 3 2" xfId="43039" xr:uid="{00000000-0005-0000-0000-0000B53B0000}"/>
    <cellStyle name="20% - Accent4 9 2 5 4" xfId="24796" xr:uid="{00000000-0005-0000-0000-0000B63B0000}"/>
    <cellStyle name="20% - Accent4 9 2 5 4 2" xfId="50785" xr:uid="{00000000-0005-0000-0000-0000B73B0000}"/>
    <cellStyle name="20% - Accent4 9 2 5 5" xfId="29950" xr:uid="{00000000-0005-0000-0000-0000B83B0000}"/>
    <cellStyle name="20% - Accent4 9 2 6" xfId="11423" xr:uid="{00000000-0005-0000-0000-0000B93B0000}"/>
    <cellStyle name="20% - Accent4 9 2 6 2" xfId="19218" xr:uid="{00000000-0005-0000-0000-0000BA3B0000}"/>
    <cellStyle name="20% - Accent4 9 2 6 2 2" xfId="45212" xr:uid="{00000000-0005-0000-0000-0000BB3B0000}"/>
    <cellStyle name="20% - Accent4 9 2 6 3" xfId="37424" xr:uid="{00000000-0005-0000-0000-0000BC3B0000}"/>
    <cellStyle name="20% - Accent4 9 2 7" xfId="11929" xr:uid="{00000000-0005-0000-0000-0000BD3B0000}"/>
    <cellStyle name="20% - Accent4 9 2 7 2" xfId="19724" xr:uid="{00000000-0005-0000-0000-0000BE3B0000}"/>
    <cellStyle name="20% - Accent4 9 2 7 2 2" xfId="45718" xr:uid="{00000000-0005-0000-0000-0000BF3B0000}"/>
    <cellStyle name="20% - Accent4 9 2 7 3" xfId="37930" xr:uid="{00000000-0005-0000-0000-0000C03B0000}"/>
    <cellStyle name="20% - Accent4 9 2 8" xfId="6575" xr:uid="{00000000-0005-0000-0000-0000C13B0000}"/>
    <cellStyle name="20% - Accent4 9 2 8 2" xfId="32562" xr:uid="{00000000-0005-0000-0000-0000C23B0000}"/>
    <cellStyle name="20% - Accent4 9 2 9" xfId="14356" xr:uid="{00000000-0005-0000-0000-0000C33B0000}"/>
    <cellStyle name="20% - Accent4 9 2 9 2" xfId="40350" xr:uid="{00000000-0005-0000-0000-0000C43B0000}"/>
    <cellStyle name="20% - Accent4 9 3" xfId="1546" xr:uid="{00000000-0005-0000-0000-0000C53B0000}"/>
    <cellStyle name="20% - Accent4 9 3 2" xfId="4232" xr:uid="{00000000-0005-0000-0000-0000C63B0000}"/>
    <cellStyle name="20% - Accent4 9 3 2 2" xfId="9529" xr:uid="{00000000-0005-0000-0000-0000C73B0000}"/>
    <cellStyle name="20% - Accent4 9 3 2 2 2" xfId="35530" xr:uid="{00000000-0005-0000-0000-0000C83B0000}"/>
    <cellStyle name="20% - Accent4 9 3 2 3" xfId="17324" xr:uid="{00000000-0005-0000-0000-0000C93B0000}"/>
    <cellStyle name="20% - Accent4 9 3 2 3 2" xfId="43318" xr:uid="{00000000-0005-0000-0000-0000CA3B0000}"/>
    <cellStyle name="20% - Accent4 9 3 2 4" xfId="25075" xr:uid="{00000000-0005-0000-0000-0000CB3B0000}"/>
    <cellStyle name="20% - Accent4 9 3 2 4 2" xfId="51064" xr:uid="{00000000-0005-0000-0000-0000CC3B0000}"/>
    <cellStyle name="20% - Accent4 9 3 2 5" xfId="30229" xr:uid="{00000000-0005-0000-0000-0000CD3B0000}"/>
    <cellStyle name="20% - Accent4 9 3 3" xfId="12189" xr:uid="{00000000-0005-0000-0000-0000CE3B0000}"/>
    <cellStyle name="20% - Accent4 9 3 3 2" xfId="19984" xr:uid="{00000000-0005-0000-0000-0000CF3B0000}"/>
    <cellStyle name="20% - Accent4 9 3 3 2 2" xfId="45978" xr:uid="{00000000-0005-0000-0000-0000D03B0000}"/>
    <cellStyle name="20% - Accent4 9 3 3 3" xfId="38190" xr:uid="{00000000-0005-0000-0000-0000D13B0000}"/>
    <cellStyle name="20% - Accent4 9 3 4" xfId="6851" xr:uid="{00000000-0005-0000-0000-0000D23B0000}"/>
    <cellStyle name="20% - Accent4 9 3 4 2" xfId="32841" xr:uid="{00000000-0005-0000-0000-0000D33B0000}"/>
    <cellStyle name="20% - Accent4 9 3 5" xfId="14635" xr:uid="{00000000-0005-0000-0000-0000D43B0000}"/>
    <cellStyle name="20% - Accent4 9 3 5 2" xfId="40629" xr:uid="{00000000-0005-0000-0000-0000D53B0000}"/>
    <cellStyle name="20% - Accent4 9 3 6" xfId="22386" xr:uid="{00000000-0005-0000-0000-0000D63B0000}"/>
    <cellStyle name="20% - Accent4 9 3 6 2" xfId="48375" xr:uid="{00000000-0005-0000-0000-0000D73B0000}"/>
    <cellStyle name="20% - Accent4 9 3 7" xfId="27540" xr:uid="{00000000-0005-0000-0000-0000D83B0000}"/>
    <cellStyle name="20% - Accent4 9 4" xfId="2102" xr:uid="{00000000-0005-0000-0000-0000D93B0000}"/>
    <cellStyle name="20% - Accent4 9 4 2" xfId="4788" xr:uid="{00000000-0005-0000-0000-0000DA3B0000}"/>
    <cellStyle name="20% - Accent4 9 4 2 2" xfId="10085" xr:uid="{00000000-0005-0000-0000-0000DB3B0000}"/>
    <cellStyle name="20% - Accent4 9 4 2 2 2" xfId="36086" xr:uid="{00000000-0005-0000-0000-0000DC3B0000}"/>
    <cellStyle name="20% - Accent4 9 4 2 3" xfId="17880" xr:uid="{00000000-0005-0000-0000-0000DD3B0000}"/>
    <cellStyle name="20% - Accent4 9 4 2 3 2" xfId="43874" xr:uid="{00000000-0005-0000-0000-0000DE3B0000}"/>
    <cellStyle name="20% - Accent4 9 4 2 4" xfId="25631" xr:uid="{00000000-0005-0000-0000-0000DF3B0000}"/>
    <cellStyle name="20% - Accent4 9 4 2 4 2" xfId="51620" xr:uid="{00000000-0005-0000-0000-0000E03B0000}"/>
    <cellStyle name="20% - Accent4 9 4 2 5" xfId="30785" xr:uid="{00000000-0005-0000-0000-0000E13B0000}"/>
    <cellStyle name="20% - Accent4 9 4 3" xfId="12708" xr:uid="{00000000-0005-0000-0000-0000E23B0000}"/>
    <cellStyle name="20% - Accent4 9 4 3 2" xfId="20503" xr:uid="{00000000-0005-0000-0000-0000E33B0000}"/>
    <cellStyle name="20% - Accent4 9 4 3 2 2" xfId="46497" xr:uid="{00000000-0005-0000-0000-0000E43B0000}"/>
    <cellStyle name="20% - Accent4 9 4 3 3" xfId="38709" xr:uid="{00000000-0005-0000-0000-0000E53B0000}"/>
    <cellStyle name="20% - Accent4 9 4 4" xfId="7403" xr:uid="{00000000-0005-0000-0000-0000E63B0000}"/>
    <cellStyle name="20% - Accent4 9 4 4 2" xfId="33397" xr:uid="{00000000-0005-0000-0000-0000E73B0000}"/>
    <cellStyle name="20% - Accent4 9 4 5" xfId="15191" xr:uid="{00000000-0005-0000-0000-0000E83B0000}"/>
    <cellStyle name="20% - Accent4 9 4 5 2" xfId="41185" xr:uid="{00000000-0005-0000-0000-0000E93B0000}"/>
    <cellStyle name="20% - Accent4 9 4 6" xfId="22942" xr:uid="{00000000-0005-0000-0000-0000EA3B0000}"/>
    <cellStyle name="20% - Accent4 9 4 6 2" xfId="48931" xr:uid="{00000000-0005-0000-0000-0000EB3B0000}"/>
    <cellStyle name="20% - Accent4 9 4 7" xfId="28096" xr:uid="{00000000-0005-0000-0000-0000EC3B0000}"/>
    <cellStyle name="20% - Accent4 9 5" xfId="2658" xr:uid="{00000000-0005-0000-0000-0000ED3B0000}"/>
    <cellStyle name="20% - Accent4 9 5 2" xfId="5344" xr:uid="{00000000-0005-0000-0000-0000EE3B0000}"/>
    <cellStyle name="20% - Accent4 9 5 2 2" xfId="10641" xr:uid="{00000000-0005-0000-0000-0000EF3B0000}"/>
    <cellStyle name="20% - Accent4 9 5 2 2 2" xfId="36642" xr:uid="{00000000-0005-0000-0000-0000F03B0000}"/>
    <cellStyle name="20% - Accent4 9 5 2 3" xfId="18436" xr:uid="{00000000-0005-0000-0000-0000F13B0000}"/>
    <cellStyle name="20% - Accent4 9 5 2 3 2" xfId="44430" xr:uid="{00000000-0005-0000-0000-0000F23B0000}"/>
    <cellStyle name="20% - Accent4 9 5 2 4" xfId="26187" xr:uid="{00000000-0005-0000-0000-0000F33B0000}"/>
    <cellStyle name="20% - Accent4 9 5 2 4 2" xfId="52176" xr:uid="{00000000-0005-0000-0000-0000F43B0000}"/>
    <cellStyle name="20% - Accent4 9 5 2 5" xfId="31341" xr:uid="{00000000-0005-0000-0000-0000F53B0000}"/>
    <cellStyle name="20% - Accent4 9 5 3" xfId="13245" xr:uid="{00000000-0005-0000-0000-0000F63B0000}"/>
    <cellStyle name="20% - Accent4 9 5 3 2" xfId="21040" xr:uid="{00000000-0005-0000-0000-0000F73B0000}"/>
    <cellStyle name="20% - Accent4 9 5 3 2 2" xfId="47034" xr:uid="{00000000-0005-0000-0000-0000F83B0000}"/>
    <cellStyle name="20% - Accent4 9 5 3 3" xfId="39246" xr:uid="{00000000-0005-0000-0000-0000F93B0000}"/>
    <cellStyle name="20% - Accent4 9 5 4" xfId="7957" xr:uid="{00000000-0005-0000-0000-0000FA3B0000}"/>
    <cellStyle name="20% - Accent4 9 5 4 2" xfId="33953" xr:uid="{00000000-0005-0000-0000-0000FB3B0000}"/>
    <cellStyle name="20% - Accent4 9 5 5" xfId="15747" xr:uid="{00000000-0005-0000-0000-0000FC3B0000}"/>
    <cellStyle name="20% - Accent4 9 5 5 2" xfId="41741" xr:uid="{00000000-0005-0000-0000-0000FD3B0000}"/>
    <cellStyle name="20% - Accent4 9 5 6" xfId="23498" xr:uid="{00000000-0005-0000-0000-0000FE3B0000}"/>
    <cellStyle name="20% - Accent4 9 5 6 2" xfId="49487" xr:uid="{00000000-0005-0000-0000-0000FF3B0000}"/>
    <cellStyle name="20% - Accent4 9 5 7" xfId="28652" xr:uid="{00000000-0005-0000-0000-0000003C0000}"/>
    <cellStyle name="20% - Accent4 9 6" xfId="3676" xr:uid="{00000000-0005-0000-0000-0000013C0000}"/>
    <cellStyle name="20% - Accent4 9 6 2" xfId="8974" xr:uid="{00000000-0005-0000-0000-0000023C0000}"/>
    <cellStyle name="20% - Accent4 9 6 2 2" xfId="34974" xr:uid="{00000000-0005-0000-0000-0000033C0000}"/>
    <cellStyle name="20% - Accent4 9 6 3" xfId="16768" xr:uid="{00000000-0005-0000-0000-0000043C0000}"/>
    <cellStyle name="20% - Accent4 9 6 3 2" xfId="42762" xr:uid="{00000000-0005-0000-0000-0000053C0000}"/>
    <cellStyle name="20% - Accent4 9 6 4" xfId="24519" xr:uid="{00000000-0005-0000-0000-0000063C0000}"/>
    <cellStyle name="20% - Accent4 9 6 4 2" xfId="50508" xr:uid="{00000000-0005-0000-0000-0000073C0000}"/>
    <cellStyle name="20% - Accent4 9 6 5" xfId="29673" xr:uid="{00000000-0005-0000-0000-0000083C0000}"/>
    <cellStyle name="20% - Accent4 9 7" xfId="11168" xr:uid="{00000000-0005-0000-0000-0000093C0000}"/>
    <cellStyle name="20% - Accent4 9 7 2" xfId="18963" xr:uid="{00000000-0005-0000-0000-00000A3C0000}"/>
    <cellStyle name="20% - Accent4 9 7 2 2" xfId="44957" xr:uid="{00000000-0005-0000-0000-00000B3C0000}"/>
    <cellStyle name="20% - Accent4 9 7 3" xfId="37169" xr:uid="{00000000-0005-0000-0000-00000C3C0000}"/>
    <cellStyle name="20% - Accent4 9 8" xfId="11668" xr:uid="{00000000-0005-0000-0000-00000D3C0000}"/>
    <cellStyle name="20% - Accent4 9 8 2" xfId="19463" xr:uid="{00000000-0005-0000-0000-00000E3C0000}"/>
    <cellStyle name="20% - Accent4 9 8 2 2" xfId="45457" xr:uid="{00000000-0005-0000-0000-00000F3C0000}"/>
    <cellStyle name="20% - Accent4 9 8 3" xfId="37669" xr:uid="{00000000-0005-0000-0000-0000103C0000}"/>
    <cellStyle name="20% - Accent4 9 9" xfId="6298" xr:uid="{00000000-0005-0000-0000-0000113C0000}"/>
    <cellStyle name="20% - Accent4 9 9 2" xfId="32285" xr:uid="{00000000-0005-0000-0000-0000123C0000}"/>
    <cellStyle name="20% - Accent5" xfId="39" builtinId="46" customBuiltin="1"/>
    <cellStyle name="20% - Accent5 10" xfId="998" xr:uid="{00000000-0005-0000-0000-0000143C0000}"/>
    <cellStyle name="20% - Accent5 10 10" xfId="14090" xr:uid="{00000000-0005-0000-0000-0000153C0000}"/>
    <cellStyle name="20% - Accent5 10 10 2" xfId="40084" xr:uid="{00000000-0005-0000-0000-0000163C0000}"/>
    <cellStyle name="20% - Accent5 10 11" xfId="21841" xr:uid="{00000000-0005-0000-0000-0000173C0000}"/>
    <cellStyle name="20% - Accent5 10 11 2" xfId="47830" xr:uid="{00000000-0005-0000-0000-0000183C0000}"/>
    <cellStyle name="20% - Accent5 10 12" xfId="26995" xr:uid="{00000000-0005-0000-0000-0000193C0000}"/>
    <cellStyle name="20% - Accent5 10 2" xfId="1276" xr:uid="{00000000-0005-0000-0000-00001A3C0000}"/>
    <cellStyle name="20% - Accent5 10 2 10" xfId="22118" xr:uid="{00000000-0005-0000-0000-00001B3C0000}"/>
    <cellStyle name="20% - Accent5 10 2 10 2" xfId="48107" xr:uid="{00000000-0005-0000-0000-00001C3C0000}"/>
    <cellStyle name="20% - Accent5 10 2 11" xfId="27272" xr:uid="{00000000-0005-0000-0000-00001D3C0000}"/>
    <cellStyle name="20% - Accent5 10 2 2" xfId="1834" xr:uid="{00000000-0005-0000-0000-00001E3C0000}"/>
    <cellStyle name="20% - Accent5 10 2 2 2" xfId="4520" xr:uid="{00000000-0005-0000-0000-00001F3C0000}"/>
    <cellStyle name="20% - Accent5 10 2 2 2 2" xfId="9817" xr:uid="{00000000-0005-0000-0000-0000203C0000}"/>
    <cellStyle name="20% - Accent5 10 2 2 2 2 2" xfId="35818" xr:uid="{00000000-0005-0000-0000-0000213C0000}"/>
    <cellStyle name="20% - Accent5 10 2 2 2 3" xfId="17612" xr:uid="{00000000-0005-0000-0000-0000223C0000}"/>
    <cellStyle name="20% - Accent5 10 2 2 2 3 2" xfId="43606" xr:uid="{00000000-0005-0000-0000-0000233C0000}"/>
    <cellStyle name="20% - Accent5 10 2 2 2 4" xfId="25363" xr:uid="{00000000-0005-0000-0000-0000243C0000}"/>
    <cellStyle name="20% - Accent5 10 2 2 2 4 2" xfId="51352" xr:uid="{00000000-0005-0000-0000-0000253C0000}"/>
    <cellStyle name="20% - Accent5 10 2 2 2 5" xfId="30517" xr:uid="{00000000-0005-0000-0000-0000263C0000}"/>
    <cellStyle name="20% - Accent5 10 2 2 3" xfId="12459" xr:uid="{00000000-0005-0000-0000-0000273C0000}"/>
    <cellStyle name="20% - Accent5 10 2 2 3 2" xfId="20254" xr:uid="{00000000-0005-0000-0000-0000283C0000}"/>
    <cellStyle name="20% - Accent5 10 2 2 3 2 2" xfId="46248" xr:uid="{00000000-0005-0000-0000-0000293C0000}"/>
    <cellStyle name="20% - Accent5 10 2 2 3 3" xfId="38460" xr:uid="{00000000-0005-0000-0000-00002A3C0000}"/>
    <cellStyle name="20% - Accent5 10 2 2 4" xfId="7137" xr:uid="{00000000-0005-0000-0000-00002B3C0000}"/>
    <cellStyle name="20% - Accent5 10 2 2 4 2" xfId="33129" xr:uid="{00000000-0005-0000-0000-00002C3C0000}"/>
    <cellStyle name="20% - Accent5 10 2 2 5" xfId="14923" xr:uid="{00000000-0005-0000-0000-00002D3C0000}"/>
    <cellStyle name="20% - Accent5 10 2 2 5 2" xfId="40917" xr:uid="{00000000-0005-0000-0000-00002E3C0000}"/>
    <cellStyle name="20% - Accent5 10 2 2 6" xfId="22674" xr:uid="{00000000-0005-0000-0000-00002F3C0000}"/>
    <cellStyle name="20% - Accent5 10 2 2 6 2" xfId="48663" xr:uid="{00000000-0005-0000-0000-0000303C0000}"/>
    <cellStyle name="20% - Accent5 10 2 2 7" xfId="27828" xr:uid="{00000000-0005-0000-0000-0000313C0000}"/>
    <cellStyle name="20% - Accent5 10 2 3" xfId="2390" xr:uid="{00000000-0005-0000-0000-0000323C0000}"/>
    <cellStyle name="20% - Accent5 10 2 3 2" xfId="5076" xr:uid="{00000000-0005-0000-0000-0000333C0000}"/>
    <cellStyle name="20% - Accent5 10 2 3 2 2" xfId="10373" xr:uid="{00000000-0005-0000-0000-0000343C0000}"/>
    <cellStyle name="20% - Accent5 10 2 3 2 2 2" xfId="36374" xr:uid="{00000000-0005-0000-0000-0000353C0000}"/>
    <cellStyle name="20% - Accent5 10 2 3 2 3" xfId="18168" xr:uid="{00000000-0005-0000-0000-0000363C0000}"/>
    <cellStyle name="20% - Accent5 10 2 3 2 3 2" xfId="44162" xr:uid="{00000000-0005-0000-0000-0000373C0000}"/>
    <cellStyle name="20% - Accent5 10 2 3 2 4" xfId="25919" xr:uid="{00000000-0005-0000-0000-0000383C0000}"/>
    <cellStyle name="20% - Accent5 10 2 3 2 4 2" xfId="51908" xr:uid="{00000000-0005-0000-0000-0000393C0000}"/>
    <cellStyle name="20% - Accent5 10 2 3 2 5" xfId="31073" xr:uid="{00000000-0005-0000-0000-00003A3C0000}"/>
    <cellStyle name="20% - Accent5 10 2 3 3" xfId="12994" xr:uid="{00000000-0005-0000-0000-00003B3C0000}"/>
    <cellStyle name="20% - Accent5 10 2 3 3 2" xfId="20789" xr:uid="{00000000-0005-0000-0000-00003C3C0000}"/>
    <cellStyle name="20% - Accent5 10 2 3 3 2 2" xfId="46783" xr:uid="{00000000-0005-0000-0000-00003D3C0000}"/>
    <cellStyle name="20% - Accent5 10 2 3 3 3" xfId="38995" xr:uid="{00000000-0005-0000-0000-00003E3C0000}"/>
    <cellStyle name="20% - Accent5 10 2 3 4" xfId="7689" xr:uid="{00000000-0005-0000-0000-00003F3C0000}"/>
    <cellStyle name="20% - Accent5 10 2 3 4 2" xfId="33685" xr:uid="{00000000-0005-0000-0000-0000403C0000}"/>
    <cellStyle name="20% - Accent5 10 2 3 5" xfId="15479" xr:uid="{00000000-0005-0000-0000-0000413C0000}"/>
    <cellStyle name="20% - Accent5 10 2 3 5 2" xfId="41473" xr:uid="{00000000-0005-0000-0000-0000423C0000}"/>
    <cellStyle name="20% - Accent5 10 2 3 6" xfId="23230" xr:uid="{00000000-0005-0000-0000-0000433C0000}"/>
    <cellStyle name="20% - Accent5 10 2 3 6 2" xfId="49219" xr:uid="{00000000-0005-0000-0000-0000443C0000}"/>
    <cellStyle name="20% - Accent5 10 2 3 7" xfId="28384" xr:uid="{00000000-0005-0000-0000-0000453C0000}"/>
    <cellStyle name="20% - Accent5 10 2 4" xfId="2946" xr:uid="{00000000-0005-0000-0000-0000463C0000}"/>
    <cellStyle name="20% - Accent5 10 2 4 2" xfId="5632" xr:uid="{00000000-0005-0000-0000-0000473C0000}"/>
    <cellStyle name="20% - Accent5 10 2 4 2 2" xfId="10929" xr:uid="{00000000-0005-0000-0000-0000483C0000}"/>
    <cellStyle name="20% - Accent5 10 2 4 2 2 2" xfId="36930" xr:uid="{00000000-0005-0000-0000-0000493C0000}"/>
    <cellStyle name="20% - Accent5 10 2 4 2 3" xfId="18724" xr:uid="{00000000-0005-0000-0000-00004A3C0000}"/>
    <cellStyle name="20% - Accent5 10 2 4 2 3 2" xfId="44718" xr:uid="{00000000-0005-0000-0000-00004B3C0000}"/>
    <cellStyle name="20% - Accent5 10 2 4 2 4" xfId="26475" xr:uid="{00000000-0005-0000-0000-00004C3C0000}"/>
    <cellStyle name="20% - Accent5 10 2 4 2 4 2" xfId="52464" xr:uid="{00000000-0005-0000-0000-00004D3C0000}"/>
    <cellStyle name="20% - Accent5 10 2 4 2 5" xfId="31629" xr:uid="{00000000-0005-0000-0000-00004E3C0000}"/>
    <cellStyle name="20% - Accent5 10 2 4 3" xfId="13533" xr:uid="{00000000-0005-0000-0000-00004F3C0000}"/>
    <cellStyle name="20% - Accent5 10 2 4 3 2" xfId="21328" xr:uid="{00000000-0005-0000-0000-0000503C0000}"/>
    <cellStyle name="20% - Accent5 10 2 4 3 2 2" xfId="47322" xr:uid="{00000000-0005-0000-0000-0000513C0000}"/>
    <cellStyle name="20% - Accent5 10 2 4 3 3" xfId="39534" xr:uid="{00000000-0005-0000-0000-0000523C0000}"/>
    <cellStyle name="20% - Accent5 10 2 4 4" xfId="8245" xr:uid="{00000000-0005-0000-0000-0000533C0000}"/>
    <cellStyle name="20% - Accent5 10 2 4 4 2" xfId="34241" xr:uid="{00000000-0005-0000-0000-0000543C0000}"/>
    <cellStyle name="20% - Accent5 10 2 4 5" xfId="16035" xr:uid="{00000000-0005-0000-0000-0000553C0000}"/>
    <cellStyle name="20% - Accent5 10 2 4 5 2" xfId="42029" xr:uid="{00000000-0005-0000-0000-0000563C0000}"/>
    <cellStyle name="20% - Accent5 10 2 4 6" xfId="23786" xr:uid="{00000000-0005-0000-0000-0000573C0000}"/>
    <cellStyle name="20% - Accent5 10 2 4 6 2" xfId="49775" xr:uid="{00000000-0005-0000-0000-0000583C0000}"/>
    <cellStyle name="20% - Accent5 10 2 4 7" xfId="28940" xr:uid="{00000000-0005-0000-0000-0000593C0000}"/>
    <cellStyle name="20% - Accent5 10 2 5" xfId="3964" xr:uid="{00000000-0005-0000-0000-00005A3C0000}"/>
    <cellStyle name="20% - Accent5 10 2 5 2" xfId="9262" xr:uid="{00000000-0005-0000-0000-00005B3C0000}"/>
    <cellStyle name="20% - Accent5 10 2 5 2 2" xfId="35262" xr:uid="{00000000-0005-0000-0000-00005C3C0000}"/>
    <cellStyle name="20% - Accent5 10 2 5 3" xfId="17056" xr:uid="{00000000-0005-0000-0000-00005D3C0000}"/>
    <cellStyle name="20% - Accent5 10 2 5 3 2" xfId="43050" xr:uid="{00000000-0005-0000-0000-00005E3C0000}"/>
    <cellStyle name="20% - Accent5 10 2 5 4" xfId="24807" xr:uid="{00000000-0005-0000-0000-00005F3C0000}"/>
    <cellStyle name="20% - Accent5 10 2 5 4 2" xfId="50796" xr:uid="{00000000-0005-0000-0000-0000603C0000}"/>
    <cellStyle name="20% - Accent5 10 2 5 5" xfId="29961" xr:uid="{00000000-0005-0000-0000-0000613C0000}"/>
    <cellStyle name="20% - Accent5 10 2 6" xfId="11434" xr:uid="{00000000-0005-0000-0000-0000623C0000}"/>
    <cellStyle name="20% - Accent5 10 2 6 2" xfId="19229" xr:uid="{00000000-0005-0000-0000-0000633C0000}"/>
    <cellStyle name="20% - Accent5 10 2 6 2 2" xfId="45223" xr:uid="{00000000-0005-0000-0000-0000643C0000}"/>
    <cellStyle name="20% - Accent5 10 2 6 3" xfId="37435" xr:uid="{00000000-0005-0000-0000-0000653C0000}"/>
    <cellStyle name="20% - Accent5 10 2 7" xfId="11940" xr:uid="{00000000-0005-0000-0000-0000663C0000}"/>
    <cellStyle name="20% - Accent5 10 2 7 2" xfId="19735" xr:uid="{00000000-0005-0000-0000-0000673C0000}"/>
    <cellStyle name="20% - Accent5 10 2 7 2 2" xfId="45729" xr:uid="{00000000-0005-0000-0000-0000683C0000}"/>
    <cellStyle name="20% - Accent5 10 2 7 3" xfId="37941" xr:uid="{00000000-0005-0000-0000-0000693C0000}"/>
    <cellStyle name="20% - Accent5 10 2 8" xfId="6586" xr:uid="{00000000-0005-0000-0000-00006A3C0000}"/>
    <cellStyle name="20% - Accent5 10 2 8 2" xfId="32573" xr:uid="{00000000-0005-0000-0000-00006B3C0000}"/>
    <cellStyle name="20% - Accent5 10 2 9" xfId="14367" xr:uid="{00000000-0005-0000-0000-00006C3C0000}"/>
    <cellStyle name="20% - Accent5 10 2 9 2" xfId="40361" xr:uid="{00000000-0005-0000-0000-00006D3C0000}"/>
    <cellStyle name="20% - Accent5 10 3" xfId="1557" xr:uid="{00000000-0005-0000-0000-00006E3C0000}"/>
    <cellStyle name="20% - Accent5 10 3 2" xfId="4243" xr:uid="{00000000-0005-0000-0000-00006F3C0000}"/>
    <cellStyle name="20% - Accent5 10 3 2 2" xfId="9540" xr:uid="{00000000-0005-0000-0000-0000703C0000}"/>
    <cellStyle name="20% - Accent5 10 3 2 2 2" xfId="35541" xr:uid="{00000000-0005-0000-0000-0000713C0000}"/>
    <cellStyle name="20% - Accent5 10 3 2 3" xfId="17335" xr:uid="{00000000-0005-0000-0000-0000723C0000}"/>
    <cellStyle name="20% - Accent5 10 3 2 3 2" xfId="43329" xr:uid="{00000000-0005-0000-0000-0000733C0000}"/>
    <cellStyle name="20% - Accent5 10 3 2 4" xfId="25086" xr:uid="{00000000-0005-0000-0000-0000743C0000}"/>
    <cellStyle name="20% - Accent5 10 3 2 4 2" xfId="51075" xr:uid="{00000000-0005-0000-0000-0000753C0000}"/>
    <cellStyle name="20% - Accent5 10 3 2 5" xfId="30240" xr:uid="{00000000-0005-0000-0000-0000763C0000}"/>
    <cellStyle name="20% - Accent5 10 3 3" xfId="12200" xr:uid="{00000000-0005-0000-0000-0000773C0000}"/>
    <cellStyle name="20% - Accent5 10 3 3 2" xfId="19995" xr:uid="{00000000-0005-0000-0000-0000783C0000}"/>
    <cellStyle name="20% - Accent5 10 3 3 2 2" xfId="45989" xr:uid="{00000000-0005-0000-0000-0000793C0000}"/>
    <cellStyle name="20% - Accent5 10 3 3 3" xfId="38201" xr:uid="{00000000-0005-0000-0000-00007A3C0000}"/>
    <cellStyle name="20% - Accent5 10 3 4" xfId="6862" xr:uid="{00000000-0005-0000-0000-00007B3C0000}"/>
    <cellStyle name="20% - Accent5 10 3 4 2" xfId="32852" xr:uid="{00000000-0005-0000-0000-00007C3C0000}"/>
    <cellStyle name="20% - Accent5 10 3 5" xfId="14646" xr:uid="{00000000-0005-0000-0000-00007D3C0000}"/>
    <cellStyle name="20% - Accent5 10 3 5 2" xfId="40640" xr:uid="{00000000-0005-0000-0000-00007E3C0000}"/>
    <cellStyle name="20% - Accent5 10 3 6" xfId="22397" xr:uid="{00000000-0005-0000-0000-00007F3C0000}"/>
    <cellStyle name="20% - Accent5 10 3 6 2" xfId="48386" xr:uid="{00000000-0005-0000-0000-0000803C0000}"/>
    <cellStyle name="20% - Accent5 10 3 7" xfId="27551" xr:uid="{00000000-0005-0000-0000-0000813C0000}"/>
    <cellStyle name="20% - Accent5 10 4" xfId="2113" xr:uid="{00000000-0005-0000-0000-0000823C0000}"/>
    <cellStyle name="20% - Accent5 10 4 2" xfId="4799" xr:uid="{00000000-0005-0000-0000-0000833C0000}"/>
    <cellStyle name="20% - Accent5 10 4 2 2" xfId="10096" xr:uid="{00000000-0005-0000-0000-0000843C0000}"/>
    <cellStyle name="20% - Accent5 10 4 2 2 2" xfId="36097" xr:uid="{00000000-0005-0000-0000-0000853C0000}"/>
    <cellStyle name="20% - Accent5 10 4 2 3" xfId="17891" xr:uid="{00000000-0005-0000-0000-0000863C0000}"/>
    <cellStyle name="20% - Accent5 10 4 2 3 2" xfId="43885" xr:uid="{00000000-0005-0000-0000-0000873C0000}"/>
    <cellStyle name="20% - Accent5 10 4 2 4" xfId="25642" xr:uid="{00000000-0005-0000-0000-0000883C0000}"/>
    <cellStyle name="20% - Accent5 10 4 2 4 2" xfId="51631" xr:uid="{00000000-0005-0000-0000-0000893C0000}"/>
    <cellStyle name="20% - Accent5 10 4 2 5" xfId="30796" xr:uid="{00000000-0005-0000-0000-00008A3C0000}"/>
    <cellStyle name="20% - Accent5 10 4 3" xfId="12719" xr:uid="{00000000-0005-0000-0000-00008B3C0000}"/>
    <cellStyle name="20% - Accent5 10 4 3 2" xfId="20514" xr:uid="{00000000-0005-0000-0000-00008C3C0000}"/>
    <cellStyle name="20% - Accent5 10 4 3 2 2" xfId="46508" xr:uid="{00000000-0005-0000-0000-00008D3C0000}"/>
    <cellStyle name="20% - Accent5 10 4 3 3" xfId="38720" xr:uid="{00000000-0005-0000-0000-00008E3C0000}"/>
    <cellStyle name="20% - Accent5 10 4 4" xfId="7414" xr:uid="{00000000-0005-0000-0000-00008F3C0000}"/>
    <cellStyle name="20% - Accent5 10 4 4 2" xfId="33408" xr:uid="{00000000-0005-0000-0000-0000903C0000}"/>
    <cellStyle name="20% - Accent5 10 4 5" xfId="15202" xr:uid="{00000000-0005-0000-0000-0000913C0000}"/>
    <cellStyle name="20% - Accent5 10 4 5 2" xfId="41196" xr:uid="{00000000-0005-0000-0000-0000923C0000}"/>
    <cellStyle name="20% - Accent5 10 4 6" xfId="22953" xr:uid="{00000000-0005-0000-0000-0000933C0000}"/>
    <cellStyle name="20% - Accent5 10 4 6 2" xfId="48942" xr:uid="{00000000-0005-0000-0000-0000943C0000}"/>
    <cellStyle name="20% - Accent5 10 4 7" xfId="28107" xr:uid="{00000000-0005-0000-0000-0000953C0000}"/>
    <cellStyle name="20% - Accent5 10 5" xfId="2669" xr:uid="{00000000-0005-0000-0000-0000963C0000}"/>
    <cellStyle name="20% - Accent5 10 5 2" xfId="5355" xr:uid="{00000000-0005-0000-0000-0000973C0000}"/>
    <cellStyle name="20% - Accent5 10 5 2 2" xfId="10652" xr:uid="{00000000-0005-0000-0000-0000983C0000}"/>
    <cellStyle name="20% - Accent5 10 5 2 2 2" xfId="36653" xr:uid="{00000000-0005-0000-0000-0000993C0000}"/>
    <cellStyle name="20% - Accent5 10 5 2 3" xfId="18447" xr:uid="{00000000-0005-0000-0000-00009A3C0000}"/>
    <cellStyle name="20% - Accent5 10 5 2 3 2" xfId="44441" xr:uid="{00000000-0005-0000-0000-00009B3C0000}"/>
    <cellStyle name="20% - Accent5 10 5 2 4" xfId="26198" xr:uid="{00000000-0005-0000-0000-00009C3C0000}"/>
    <cellStyle name="20% - Accent5 10 5 2 4 2" xfId="52187" xr:uid="{00000000-0005-0000-0000-00009D3C0000}"/>
    <cellStyle name="20% - Accent5 10 5 2 5" xfId="31352" xr:uid="{00000000-0005-0000-0000-00009E3C0000}"/>
    <cellStyle name="20% - Accent5 10 5 3" xfId="13256" xr:uid="{00000000-0005-0000-0000-00009F3C0000}"/>
    <cellStyle name="20% - Accent5 10 5 3 2" xfId="21051" xr:uid="{00000000-0005-0000-0000-0000A03C0000}"/>
    <cellStyle name="20% - Accent5 10 5 3 2 2" xfId="47045" xr:uid="{00000000-0005-0000-0000-0000A13C0000}"/>
    <cellStyle name="20% - Accent5 10 5 3 3" xfId="39257" xr:uid="{00000000-0005-0000-0000-0000A23C0000}"/>
    <cellStyle name="20% - Accent5 10 5 4" xfId="7968" xr:uid="{00000000-0005-0000-0000-0000A33C0000}"/>
    <cellStyle name="20% - Accent5 10 5 4 2" xfId="33964" xr:uid="{00000000-0005-0000-0000-0000A43C0000}"/>
    <cellStyle name="20% - Accent5 10 5 5" xfId="15758" xr:uid="{00000000-0005-0000-0000-0000A53C0000}"/>
    <cellStyle name="20% - Accent5 10 5 5 2" xfId="41752" xr:uid="{00000000-0005-0000-0000-0000A63C0000}"/>
    <cellStyle name="20% - Accent5 10 5 6" xfId="23509" xr:uid="{00000000-0005-0000-0000-0000A73C0000}"/>
    <cellStyle name="20% - Accent5 10 5 6 2" xfId="49498" xr:uid="{00000000-0005-0000-0000-0000A83C0000}"/>
    <cellStyle name="20% - Accent5 10 5 7" xfId="28663" xr:uid="{00000000-0005-0000-0000-0000A93C0000}"/>
    <cellStyle name="20% - Accent5 10 6" xfId="3687" xr:uid="{00000000-0005-0000-0000-0000AA3C0000}"/>
    <cellStyle name="20% - Accent5 10 6 2" xfId="8985" xr:uid="{00000000-0005-0000-0000-0000AB3C0000}"/>
    <cellStyle name="20% - Accent5 10 6 2 2" xfId="34985" xr:uid="{00000000-0005-0000-0000-0000AC3C0000}"/>
    <cellStyle name="20% - Accent5 10 6 3" xfId="16779" xr:uid="{00000000-0005-0000-0000-0000AD3C0000}"/>
    <cellStyle name="20% - Accent5 10 6 3 2" xfId="42773" xr:uid="{00000000-0005-0000-0000-0000AE3C0000}"/>
    <cellStyle name="20% - Accent5 10 6 4" xfId="24530" xr:uid="{00000000-0005-0000-0000-0000AF3C0000}"/>
    <cellStyle name="20% - Accent5 10 6 4 2" xfId="50519" xr:uid="{00000000-0005-0000-0000-0000B03C0000}"/>
    <cellStyle name="20% - Accent5 10 6 5" xfId="29684" xr:uid="{00000000-0005-0000-0000-0000B13C0000}"/>
    <cellStyle name="20% - Accent5 10 7" xfId="11179" xr:uid="{00000000-0005-0000-0000-0000B23C0000}"/>
    <cellStyle name="20% - Accent5 10 7 2" xfId="18974" xr:uid="{00000000-0005-0000-0000-0000B33C0000}"/>
    <cellStyle name="20% - Accent5 10 7 2 2" xfId="44968" xr:uid="{00000000-0005-0000-0000-0000B43C0000}"/>
    <cellStyle name="20% - Accent5 10 7 3" xfId="37180" xr:uid="{00000000-0005-0000-0000-0000B53C0000}"/>
    <cellStyle name="20% - Accent5 10 8" xfId="11679" xr:uid="{00000000-0005-0000-0000-0000B63C0000}"/>
    <cellStyle name="20% - Accent5 10 8 2" xfId="19474" xr:uid="{00000000-0005-0000-0000-0000B73C0000}"/>
    <cellStyle name="20% - Accent5 10 8 2 2" xfId="45468" xr:uid="{00000000-0005-0000-0000-0000B83C0000}"/>
    <cellStyle name="20% - Accent5 10 8 3" xfId="37680" xr:uid="{00000000-0005-0000-0000-0000B93C0000}"/>
    <cellStyle name="20% - Accent5 10 9" xfId="6309" xr:uid="{00000000-0005-0000-0000-0000BA3C0000}"/>
    <cellStyle name="20% - Accent5 10 9 2" xfId="32296" xr:uid="{00000000-0005-0000-0000-0000BB3C0000}"/>
    <cellStyle name="20% - Accent5 11" xfId="1011" xr:uid="{00000000-0005-0000-0000-0000BC3C0000}"/>
    <cellStyle name="20% - Accent5 11 10" xfId="14103" xr:uid="{00000000-0005-0000-0000-0000BD3C0000}"/>
    <cellStyle name="20% - Accent5 11 10 2" xfId="40097" xr:uid="{00000000-0005-0000-0000-0000BE3C0000}"/>
    <cellStyle name="20% - Accent5 11 11" xfId="21854" xr:uid="{00000000-0005-0000-0000-0000BF3C0000}"/>
    <cellStyle name="20% - Accent5 11 11 2" xfId="47843" xr:uid="{00000000-0005-0000-0000-0000C03C0000}"/>
    <cellStyle name="20% - Accent5 11 12" xfId="27008" xr:uid="{00000000-0005-0000-0000-0000C13C0000}"/>
    <cellStyle name="20% - Accent5 11 2" xfId="1289" xr:uid="{00000000-0005-0000-0000-0000C23C0000}"/>
    <cellStyle name="20% - Accent5 11 2 10" xfId="22131" xr:uid="{00000000-0005-0000-0000-0000C33C0000}"/>
    <cellStyle name="20% - Accent5 11 2 10 2" xfId="48120" xr:uid="{00000000-0005-0000-0000-0000C43C0000}"/>
    <cellStyle name="20% - Accent5 11 2 11" xfId="27285" xr:uid="{00000000-0005-0000-0000-0000C53C0000}"/>
    <cellStyle name="20% - Accent5 11 2 2" xfId="1847" xr:uid="{00000000-0005-0000-0000-0000C63C0000}"/>
    <cellStyle name="20% - Accent5 11 2 2 2" xfId="4533" xr:uid="{00000000-0005-0000-0000-0000C73C0000}"/>
    <cellStyle name="20% - Accent5 11 2 2 2 2" xfId="9830" xr:uid="{00000000-0005-0000-0000-0000C83C0000}"/>
    <cellStyle name="20% - Accent5 11 2 2 2 2 2" xfId="35831" xr:uid="{00000000-0005-0000-0000-0000C93C0000}"/>
    <cellStyle name="20% - Accent5 11 2 2 2 3" xfId="17625" xr:uid="{00000000-0005-0000-0000-0000CA3C0000}"/>
    <cellStyle name="20% - Accent5 11 2 2 2 3 2" xfId="43619" xr:uid="{00000000-0005-0000-0000-0000CB3C0000}"/>
    <cellStyle name="20% - Accent5 11 2 2 2 4" xfId="25376" xr:uid="{00000000-0005-0000-0000-0000CC3C0000}"/>
    <cellStyle name="20% - Accent5 11 2 2 2 4 2" xfId="51365" xr:uid="{00000000-0005-0000-0000-0000CD3C0000}"/>
    <cellStyle name="20% - Accent5 11 2 2 2 5" xfId="30530" xr:uid="{00000000-0005-0000-0000-0000CE3C0000}"/>
    <cellStyle name="20% - Accent5 11 2 2 3" xfId="12472" xr:uid="{00000000-0005-0000-0000-0000CF3C0000}"/>
    <cellStyle name="20% - Accent5 11 2 2 3 2" xfId="20267" xr:uid="{00000000-0005-0000-0000-0000D03C0000}"/>
    <cellStyle name="20% - Accent5 11 2 2 3 2 2" xfId="46261" xr:uid="{00000000-0005-0000-0000-0000D13C0000}"/>
    <cellStyle name="20% - Accent5 11 2 2 3 3" xfId="38473" xr:uid="{00000000-0005-0000-0000-0000D23C0000}"/>
    <cellStyle name="20% - Accent5 11 2 2 4" xfId="7150" xr:uid="{00000000-0005-0000-0000-0000D33C0000}"/>
    <cellStyle name="20% - Accent5 11 2 2 4 2" xfId="33142" xr:uid="{00000000-0005-0000-0000-0000D43C0000}"/>
    <cellStyle name="20% - Accent5 11 2 2 5" xfId="14936" xr:uid="{00000000-0005-0000-0000-0000D53C0000}"/>
    <cellStyle name="20% - Accent5 11 2 2 5 2" xfId="40930" xr:uid="{00000000-0005-0000-0000-0000D63C0000}"/>
    <cellStyle name="20% - Accent5 11 2 2 6" xfId="22687" xr:uid="{00000000-0005-0000-0000-0000D73C0000}"/>
    <cellStyle name="20% - Accent5 11 2 2 6 2" xfId="48676" xr:uid="{00000000-0005-0000-0000-0000D83C0000}"/>
    <cellStyle name="20% - Accent5 11 2 2 7" xfId="27841" xr:uid="{00000000-0005-0000-0000-0000D93C0000}"/>
    <cellStyle name="20% - Accent5 11 2 3" xfId="2403" xr:uid="{00000000-0005-0000-0000-0000DA3C0000}"/>
    <cellStyle name="20% - Accent5 11 2 3 2" xfId="5089" xr:uid="{00000000-0005-0000-0000-0000DB3C0000}"/>
    <cellStyle name="20% - Accent5 11 2 3 2 2" xfId="10386" xr:uid="{00000000-0005-0000-0000-0000DC3C0000}"/>
    <cellStyle name="20% - Accent5 11 2 3 2 2 2" xfId="36387" xr:uid="{00000000-0005-0000-0000-0000DD3C0000}"/>
    <cellStyle name="20% - Accent5 11 2 3 2 3" xfId="18181" xr:uid="{00000000-0005-0000-0000-0000DE3C0000}"/>
    <cellStyle name="20% - Accent5 11 2 3 2 3 2" xfId="44175" xr:uid="{00000000-0005-0000-0000-0000DF3C0000}"/>
    <cellStyle name="20% - Accent5 11 2 3 2 4" xfId="25932" xr:uid="{00000000-0005-0000-0000-0000E03C0000}"/>
    <cellStyle name="20% - Accent5 11 2 3 2 4 2" xfId="51921" xr:uid="{00000000-0005-0000-0000-0000E13C0000}"/>
    <cellStyle name="20% - Accent5 11 2 3 2 5" xfId="31086" xr:uid="{00000000-0005-0000-0000-0000E23C0000}"/>
    <cellStyle name="20% - Accent5 11 2 3 3" xfId="13007" xr:uid="{00000000-0005-0000-0000-0000E33C0000}"/>
    <cellStyle name="20% - Accent5 11 2 3 3 2" xfId="20802" xr:uid="{00000000-0005-0000-0000-0000E43C0000}"/>
    <cellStyle name="20% - Accent5 11 2 3 3 2 2" xfId="46796" xr:uid="{00000000-0005-0000-0000-0000E53C0000}"/>
    <cellStyle name="20% - Accent5 11 2 3 3 3" xfId="39008" xr:uid="{00000000-0005-0000-0000-0000E63C0000}"/>
    <cellStyle name="20% - Accent5 11 2 3 4" xfId="7702" xr:uid="{00000000-0005-0000-0000-0000E73C0000}"/>
    <cellStyle name="20% - Accent5 11 2 3 4 2" xfId="33698" xr:uid="{00000000-0005-0000-0000-0000E83C0000}"/>
    <cellStyle name="20% - Accent5 11 2 3 5" xfId="15492" xr:uid="{00000000-0005-0000-0000-0000E93C0000}"/>
    <cellStyle name="20% - Accent5 11 2 3 5 2" xfId="41486" xr:uid="{00000000-0005-0000-0000-0000EA3C0000}"/>
    <cellStyle name="20% - Accent5 11 2 3 6" xfId="23243" xr:uid="{00000000-0005-0000-0000-0000EB3C0000}"/>
    <cellStyle name="20% - Accent5 11 2 3 6 2" xfId="49232" xr:uid="{00000000-0005-0000-0000-0000EC3C0000}"/>
    <cellStyle name="20% - Accent5 11 2 3 7" xfId="28397" xr:uid="{00000000-0005-0000-0000-0000ED3C0000}"/>
    <cellStyle name="20% - Accent5 11 2 4" xfId="2959" xr:uid="{00000000-0005-0000-0000-0000EE3C0000}"/>
    <cellStyle name="20% - Accent5 11 2 4 2" xfId="5645" xr:uid="{00000000-0005-0000-0000-0000EF3C0000}"/>
    <cellStyle name="20% - Accent5 11 2 4 2 2" xfId="10942" xr:uid="{00000000-0005-0000-0000-0000F03C0000}"/>
    <cellStyle name="20% - Accent5 11 2 4 2 2 2" xfId="36943" xr:uid="{00000000-0005-0000-0000-0000F13C0000}"/>
    <cellStyle name="20% - Accent5 11 2 4 2 3" xfId="18737" xr:uid="{00000000-0005-0000-0000-0000F23C0000}"/>
    <cellStyle name="20% - Accent5 11 2 4 2 3 2" xfId="44731" xr:uid="{00000000-0005-0000-0000-0000F33C0000}"/>
    <cellStyle name="20% - Accent5 11 2 4 2 4" xfId="26488" xr:uid="{00000000-0005-0000-0000-0000F43C0000}"/>
    <cellStyle name="20% - Accent5 11 2 4 2 4 2" xfId="52477" xr:uid="{00000000-0005-0000-0000-0000F53C0000}"/>
    <cellStyle name="20% - Accent5 11 2 4 2 5" xfId="31642" xr:uid="{00000000-0005-0000-0000-0000F63C0000}"/>
    <cellStyle name="20% - Accent5 11 2 4 3" xfId="13546" xr:uid="{00000000-0005-0000-0000-0000F73C0000}"/>
    <cellStyle name="20% - Accent5 11 2 4 3 2" xfId="21341" xr:uid="{00000000-0005-0000-0000-0000F83C0000}"/>
    <cellStyle name="20% - Accent5 11 2 4 3 2 2" xfId="47335" xr:uid="{00000000-0005-0000-0000-0000F93C0000}"/>
    <cellStyle name="20% - Accent5 11 2 4 3 3" xfId="39547" xr:uid="{00000000-0005-0000-0000-0000FA3C0000}"/>
    <cellStyle name="20% - Accent5 11 2 4 4" xfId="8258" xr:uid="{00000000-0005-0000-0000-0000FB3C0000}"/>
    <cellStyle name="20% - Accent5 11 2 4 4 2" xfId="34254" xr:uid="{00000000-0005-0000-0000-0000FC3C0000}"/>
    <cellStyle name="20% - Accent5 11 2 4 5" xfId="16048" xr:uid="{00000000-0005-0000-0000-0000FD3C0000}"/>
    <cellStyle name="20% - Accent5 11 2 4 5 2" xfId="42042" xr:uid="{00000000-0005-0000-0000-0000FE3C0000}"/>
    <cellStyle name="20% - Accent5 11 2 4 6" xfId="23799" xr:uid="{00000000-0005-0000-0000-0000FF3C0000}"/>
    <cellStyle name="20% - Accent5 11 2 4 6 2" xfId="49788" xr:uid="{00000000-0005-0000-0000-0000003D0000}"/>
    <cellStyle name="20% - Accent5 11 2 4 7" xfId="28953" xr:uid="{00000000-0005-0000-0000-0000013D0000}"/>
    <cellStyle name="20% - Accent5 11 2 5" xfId="3977" xr:uid="{00000000-0005-0000-0000-0000023D0000}"/>
    <cellStyle name="20% - Accent5 11 2 5 2" xfId="9275" xr:uid="{00000000-0005-0000-0000-0000033D0000}"/>
    <cellStyle name="20% - Accent5 11 2 5 2 2" xfId="35275" xr:uid="{00000000-0005-0000-0000-0000043D0000}"/>
    <cellStyle name="20% - Accent5 11 2 5 3" xfId="17069" xr:uid="{00000000-0005-0000-0000-0000053D0000}"/>
    <cellStyle name="20% - Accent5 11 2 5 3 2" xfId="43063" xr:uid="{00000000-0005-0000-0000-0000063D0000}"/>
    <cellStyle name="20% - Accent5 11 2 5 4" xfId="24820" xr:uid="{00000000-0005-0000-0000-0000073D0000}"/>
    <cellStyle name="20% - Accent5 11 2 5 4 2" xfId="50809" xr:uid="{00000000-0005-0000-0000-0000083D0000}"/>
    <cellStyle name="20% - Accent5 11 2 5 5" xfId="29974" xr:uid="{00000000-0005-0000-0000-0000093D0000}"/>
    <cellStyle name="20% - Accent5 11 2 6" xfId="11447" xr:uid="{00000000-0005-0000-0000-00000A3D0000}"/>
    <cellStyle name="20% - Accent5 11 2 6 2" xfId="19242" xr:uid="{00000000-0005-0000-0000-00000B3D0000}"/>
    <cellStyle name="20% - Accent5 11 2 6 2 2" xfId="45236" xr:uid="{00000000-0005-0000-0000-00000C3D0000}"/>
    <cellStyle name="20% - Accent5 11 2 6 3" xfId="37448" xr:uid="{00000000-0005-0000-0000-00000D3D0000}"/>
    <cellStyle name="20% - Accent5 11 2 7" xfId="11953" xr:uid="{00000000-0005-0000-0000-00000E3D0000}"/>
    <cellStyle name="20% - Accent5 11 2 7 2" xfId="19748" xr:uid="{00000000-0005-0000-0000-00000F3D0000}"/>
    <cellStyle name="20% - Accent5 11 2 7 2 2" xfId="45742" xr:uid="{00000000-0005-0000-0000-0000103D0000}"/>
    <cellStyle name="20% - Accent5 11 2 7 3" xfId="37954" xr:uid="{00000000-0005-0000-0000-0000113D0000}"/>
    <cellStyle name="20% - Accent5 11 2 8" xfId="6599" xr:uid="{00000000-0005-0000-0000-0000123D0000}"/>
    <cellStyle name="20% - Accent5 11 2 8 2" xfId="32586" xr:uid="{00000000-0005-0000-0000-0000133D0000}"/>
    <cellStyle name="20% - Accent5 11 2 9" xfId="14380" xr:uid="{00000000-0005-0000-0000-0000143D0000}"/>
    <cellStyle name="20% - Accent5 11 2 9 2" xfId="40374" xr:uid="{00000000-0005-0000-0000-0000153D0000}"/>
    <cellStyle name="20% - Accent5 11 3" xfId="1570" xr:uid="{00000000-0005-0000-0000-0000163D0000}"/>
    <cellStyle name="20% - Accent5 11 3 2" xfId="4256" xr:uid="{00000000-0005-0000-0000-0000173D0000}"/>
    <cellStyle name="20% - Accent5 11 3 2 2" xfId="9553" xr:uid="{00000000-0005-0000-0000-0000183D0000}"/>
    <cellStyle name="20% - Accent5 11 3 2 2 2" xfId="35554" xr:uid="{00000000-0005-0000-0000-0000193D0000}"/>
    <cellStyle name="20% - Accent5 11 3 2 3" xfId="17348" xr:uid="{00000000-0005-0000-0000-00001A3D0000}"/>
    <cellStyle name="20% - Accent5 11 3 2 3 2" xfId="43342" xr:uid="{00000000-0005-0000-0000-00001B3D0000}"/>
    <cellStyle name="20% - Accent5 11 3 2 4" xfId="25099" xr:uid="{00000000-0005-0000-0000-00001C3D0000}"/>
    <cellStyle name="20% - Accent5 11 3 2 4 2" xfId="51088" xr:uid="{00000000-0005-0000-0000-00001D3D0000}"/>
    <cellStyle name="20% - Accent5 11 3 2 5" xfId="30253" xr:uid="{00000000-0005-0000-0000-00001E3D0000}"/>
    <cellStyle name="20% - Accent5 11 3 3" xfId="12213" xr:uid="{00000000-0005-0000-0000-00001F3D0000}"/>
    <cellStyle name="20% - Accent5 11 3 3 2" xfId="20008" xr:uid="{00000000-0005-0000-0000-0000203D0000}"/>
    <cellStyle name="20% - Accent5 11 3 3 2 2" xfId="46002" xr:uid="{00000000-0005-0000-0000-0000213D0000}"/>
    <cellStyle name="20% - Accent5 11 3 3 3" xfId="38214" xr:uid="{00000000-0005-0000-0000-0000223D0000}"/>
    <cellStyle name="20% - Accent5 11 3 4" xfId="6875" xr:uid="{00000000-0005-0000-0000-0000233D0000}"/>
    <cellStyle name="20% - Accent5 11 3 4 2" xfId="32865" xr:uid="{00000000-0005-0000-0000-0000243D0000}"/>
    <cellStyle name="20% - Accent5 11 3 5" xfId="14659" xr:uid="{00000000-0005-0000-0000-0000253D0000}"/>
    <cellStyle name="20% - Accent5 11 3 5 2" xfId="40653" xr:uid="{00000000-0005-0000-0000-0000263D0000}"/>
    <cellStyle name="20% - Accent5 11 3 6" xfId="22410" xr:uid="{00000000-0005-0000-0000-0000273D0000}"/>
    <cellStyle name="20% - Accent5 11 3 6 2" xfId="48399" xr:uid="{00000000-0005-0000-0000-0000283D0000}"/>
    <cellStyle name="20% - Accent5 11 3 7" xfId="27564" xr:uid="{00000000-0005-0000-0000-0000293D0000}"/>
    <cellStyle name="20% - Accent5 11 4" xfId="2126" xr:uid="{00000000-0005-0000-0000-00002A3D0000}"/>
    <cellStyle name="20% - Accent5 11 4 2" xfId="4812" xr:uid="{00000000-0005-0000-0000-00002B3D0000}"/>
    <cellStyle name="20% - Accent5 11 4 2 2" xfId="10109" xr:uid="{00000000-0005-0000-0000-00002C3D0000}"/>
    <cellStyle name="20% - Accent5 11 4 2 2 2" xfId="36110" xr:uid="{00000000-0005-0000-0000-00002D3D0000}"/>
    <cellStyle name="20% - Accent5 11 4 2 3" xfId="17904" xr:uid="{00000000-0005-0000-0000-00002E3D0000}"/>
    <cellStyle name="20% - Accent5 11 4 2 3 2" xfId="43898" xr:uid="{00000000-0005-0000-0000-00002F3D0000}"/>
    <cellStyle name="20% - Accent5 11 4 2 4" xfId="25655" xr:uid="{00000000-0005-0000-0000-0000303D0000}"/>
    <cellStyle name="20% - Accent5 11 4 2 4 2" xfId="51644" xr:uid="{00000000-0005-0000-0000-0000313D0000}"/>
    <cellStyle name="20% - Accent5 11 4 2 5" xfId="30809" xr:uid="{00000000-0005-0000-0000-0000323D0000}"/>
    <cellStyle name="20% - Accent5 11 4 3" xfId="12732" xr:uid="{00000000-0005-0000-0000-0000333D0000}"/>
    <cellStyle name="20% - Accent5 11 4 3 2" xfId="20527" xr:uid="{00000000-0005-0000-0000-0000343D0000}"/>
    <cellStyle name="20% - Accent5 11 4 3 2 2" xfId="46521" xr:uid="{00000000-0005-0000-0000-0000353D0000}"/>
    <cellStyle name="20% - Accent5 11 4 3 3" xfId="38733" xr:uid="{00000000-0005-0000-0000-0000363D0000}"/>
    <cellStyle name="20% - Accent5 11 4 4" xfId="7427" xr:uid="{00000000-0005-0000-0000-0000373D0000}"/>
    <cellStyle name="20% - Accent5 11 4 4 2" xfId="33421" xr:uid="{00000000-0005-0000-0000-0000383D0000}"/>
    <cellStyle name="20% - Accent5 11 4 5" xfId="15215" xr:uid="{00000000-0005-0000-0000-0000393D0000}"/>
    <cellStyle name="20% - Accent5 11 4 5 2" xfId="41209" xr:uid="{00000000-0005-0000-0000-00003A3D0000}"/>
    <cellStyle name="20% - Accent5 11 4 6" xfId="22966" xr:uid="{00000000-0005-0000-0000-00003B3D0000}"/>
    <cellStyle name="20% - Accent5 11 4 6 2" xfId="48955" xr:uid="{00000000-0005-0000-0000-00003C3D0000}"/>
    <cellStyle name="20% - Accent5 11 4 7" xfId="28120" xr:uid="{00000000-0005-0000-0000-00003D3D0000}"/>
    <cellStyle name="20% - Accent5 11 5" xfId="2682" xr:uid="{00000000-0005-0000-0000-00003E3D0000}"/>
    <cellStyle name="20% - Accent5 11 5 2" xfId="5368" xr:uid="{00000000-0005-0000-0000-00003F3D0000}"/>
    <cellStyle name="20% - Accent5 11 5 2 2" xfId="10665" xr:uid="{00000000-0005-0000-0000-0000403D0000}"/>
    <cellStyle name="20% - Accent5 11 5 2 2 2" xfId="36666" xr:uid="{00000000-0005-0000-0000-0000413D0000}"/>
    <cellStyle name="20% - Accent5 11 5 2 3" xfId="18460" xr:uid="{00000000-0005-0000-0000-0000423D0000}"/>
    <cellStyle name="20% - Accent5 11 5 2 3 2" xfId="44454" xr:uid="{00000000-0005-0000-0000-0000433D0000}"/>
    <cellStyle name="20% - Accent5 11 5 2 4" xfId="26211" xr:uid="{00000000-0005-0000-0000-0000443D0000}"/>
    <cellStyle name="20% - Accent5 11 5 2 4 2" xfId="52200" xr:uid="{00000000-0005-0000-0000-0000453D0000}"/>
    <cellStyle name="20% - Accent5 11 5 2 5" xfId="31365" xr:uid="{00000000-0005-0000-0000-0000463D0000}"/>
    <cellStyle name="20% - Accent5 11 5 3" xfId="13269" xr:uid="{00000000-0005-0000-0000-0000473D0000}"/>
    <cellStyle name="20% - Accent5 11 5 3 2" xfId="21064" xr:uid="{00000000-0005-0000-0000-0000483D0000}"/>
    <cellStyle name="20% - Accent5 11 5 3 2 2" xfId="47058" xr:uid="{00000000-0005-0000-0000-0000493D0000}"/>
    <cellStyle name="20% - Accent5 11 5 3 3" xfId="39270" xr:uid="{00000000-0005-0000-0000-00004A3D0000}"/>
    <cellStyle name="20% - Accent5 11 5 4" xfId="7981" xr:uid="{00000000-0005-0000-0000-00004B3D0000}"/>
    <cellStyle name="20% - Accent5 11 5 4 2" xfId="33977" xr:uid="{00000000-0005-0000-0000-00004C3D0000}"/>
    <cellStyle name="20% - Accent5 11 5 5" xfId="15771" xr:uid="{00000000-0005-0000-0000-00004D3D0000}"/>
    <cellStyle name="20% - Accent5 11 5 5 2" xfId="41765" xr:uid="{00000000-0005-0000-0000-00004E3D0000}"/>
    <cellStyle name="20% - Accent5 11 5 6" xfId="23522" xr:uid="{00000000-0005-0000-0000-00004F3D0000}"/>
    <cellStyle name="20% - Accent5 11 5 6 2" xfId="49511" xr:uid="{00000000-0005-0000-0000-0000503D0000}"/>
    <cellStyle name="20% - Accent5 11 5 7" xfId="28676" xr:uid="{00000000-0005-0000-0000-0000513D0000}"/>
    <cellStyle name="20% - Accent5 11 6" xfId="3700" xr:uid="{00000000-0005-0000-0000-0000523D0000}"/>
    <cellStyle name="20% - Accent5 11 6 2" xfId="8998" xr:uid="{00000000-0005-0000-0000-0000533D0000}"/>
    <cellStyle name="20% - Accent5 11 6 2 2" xfId="34998" xr:uid="{00000000-0005-0000-0000-0000543D0000}"/>
    <cellStyle name="20% - Accent5 11 6 3" xfId="16792" xr:uid="{00000000-0005-0000-0000-0000553D0000}"/>
    <cellStyle name="20% - Accent5 11 6 3 2" xfId="42786" xr:uid="{00000000-0005-0000-0000-0000563D0000}"/>
    <cellStyle name="20% - Accent5 11 6 4" xfId="24543" xr:uid="{00000000-0005-0000-0000-0000573D0000}"/>
    <cellStyle name="20% - Accent5 11 6 4 2" xfId="50532" xr:uid="{00000000-0005-0000-0000-0000583D0000}"/>
    <cellStyle name="20% - Accent5 11 6 5" xfId="29697" xr:uid="{00000000-0005-0000-0000-0000593D0000}"/>
    <cellStyle name="20% - Accent5 11 7" xfId="11192" xr:uid="{00000000-0005-0000-0000-00005A3D0000}"/>
    <cellStyle name="20% - Accent5 11 7 2" xfId="18987" xr:uid="{00000000-0005-0000-0000-00005B3D0000}"/>
    <cellStyle name="20% - Accent5 11 7 2 2" xfId="44981" xr:uid="{00000000-0005-0000-0000-00005C3D0000}"/>
    <cellStyle name="20% - Accent5 11 7 3" xfId="37193" xr:uid="{00000000-0005-0000-0000-00005D3D0000}"/>
    <cellStyle name="20% - Accent5 11 8" xfId="11692" xr:uid="{00000000-0005-0000-0000-00005E3D0000}"/>
    <cellStyle name="20% - Accent5 11 8 2" xfId="19487" xr:uid="{00000000-0005-0000-0000-00005F3D0000}"/>
    <cellStyle name="20% - Accent5 11 8 2 2" xfId="45481" xr:uid="{00000000-0005-0000-0000-0000603D0000}"/>
    <cellStyle name="20% - Accent5 11 8 3" xfId="37693" xr:uid="{00000000-0005-0000-0000-0000613D0000}"/>
    <cellStyle name="20% - Accent5 11 9" xfId="6322" xr:uid="{00000000-0005-0000-0000-0000623D0000}"/>
    <cellStyle name="20% - Accent5 11 9 2" xfId="32309" xr:uid="{00000000-0005-0000-0000-0000633D0000}"/>
    <cellStyle name="20% - Accent5 12" xfId="1024" xr:uid="{00000000-0005-0000-0000-0000643D0000}"/>
    <cellStyle name="20% - Accent5 12 10" xfId="14116" xr:uid="{00000000-0005-0000-0000-0000653D0000}"/>
    <cellStyle name="20% - Accent5 12 10 2" xfId="40110" xr:uid="{00000000-0005-0000-0000-0000663D0000}"/>
    <cellStyle name="20% - Accent5 12 11" xfId="21867" xr:uid="{00000000-0005-0000-0000-0000673D0000}"/>
    <cellStyle name="20% - Accent5 12 11 2" xfId="47856" xr:uid="{00000000-0005-0000-0000-0000683D0000}"/>
    <cellStyle name="20% - Accent5 12 12" xfId="27021" xr:uid="{00000000-0005-0000-0000-0000693D0000}"/>
    <cellStyle name="20% - Accent5 12 2" xfId="1302" xr:uid="{00000000-0005-0000-0000-00006A3D0000}"/>
    <cellStyle name="20% - Accent5 12 2 10" xfId="22144" xr:uid="{00000000-0005-0000-0000-00006B3D0000}"/>
    <cellStyle name="20% - Accent5 12 2 10 2" xfId="48133" xr:uid="{00000000-0005-0000-0000-00006C3D0000}"/>
    <cellStyle name="20% - Accent5 12 2 11" xfId="27298" xr:uid="{00000000-0005-0000-0000-00006D3D0000}"/>
    <cellStyle name="20% - Accent5 12 2 2" xfId="1860" xr:uid="{00000000-0005-0000-0000-00006E3D0000}"/>
    <cellStyle name="20% - Accent5 12 2 2 2" xfId="4546" xr:uid="{00000000-0005-0000-0000-00006F3D0000}"/>
    <cellStyle name="20% - Accent5 12 2 2 2 2" xfId="9843" xr:uid="{00000000-0005-0000-0000-0000703D0000}"/>
    <cellStyle name="20% - Accent5 12 2 2 2 2 2" xfId="35844" xr:uid="{00000000-0005-0000-0000-0000713D0000}"/>
    <cellStyle name="20% - Accent5 12 2 2 2 3" xfId="17638" xr:uid="{00000000-0005-0000-0000-0000723D0000}"/>
    <cellStyle name="20% - Accent5 12 2 2 2 3 2" xfId="43632" xr:uid="{00000000-0005-0000-0000-0000733D0000}"/>
    <cellStyle name="20% - Accent5 12 2 2 2 4" xfId="25389" xr:uid="{00000000-0005-0000-0000-0000743D0000}"/>
    <cellStyle name="20% - Accent5 12 2 2 2 4 2" xfId="51378" xr:uid="{00000000-0005-0000-0000-0000753D0000}"/>
    <cellStyle name="20% - Accent5 12 2 2 2 5" xfId="30543" xr:uid="{00000000-0005-0000-0000-0000763D0000}"/>
    <cellStyle name="20% - Accent5 12 2 2 3" xfId="12485" xr:uid="{00000000-0005-0000-0000-0000773D0000}"/>
    <cellStyle name="20% - Accent5 12 2 2 3 2" xfId="20280" xr:uid="{00000000-0005-0000-0000-0000783D0000}"/>
    <cellStyle name="20% - Accent5 12 2 2 3 2 2" xfId="46274" xr:uid="{00000000-0005-0000-0000-0000793D0000}"/>
    <cellStyle name="20% - Accent5 12 2 2 3 3" xfId="38486" xr:uid="{00000000-0005-0000-0000-00007A3D0000}"/>
    <cellStyle name="20% - Accent5 12 2 2 4" xfId="7163" xr:uid="{00000000-0005-0000-0000-00007B3D0000}"/>
    <cellStyle name="20% - Accent5 12 2 2 4 2" xfId="33155" xr:uid="{00000000-0005-0000-0000-00007C3D0000}"/>
    <cellStyle name="20% - Accent5 12 2 2 5" xfId="14949" xr:uid="{00000000-0005-0000-0000-00007D3D0000}"/>
    <cellStyle name="20% - Accent5 12 2 2 5 2" xfId="40943" xr:uid="{00000000-0005-0000-0000-00007E3D0000}"/>
    <cellStyle name="20% - Accent5 12 2 2 6" xfId="22700" xr:uid="{00000000-0005-0000-0000-00007F3D0000}"/>
    <cellStyle name="20% - Accent5 12 2 2 6 2" xfId="48689" xr:uid="{00000000-0005-0000-0000-0000803D0000}"/>
    <cellStyle name="20% - Accent5 12 2 2 7" xfId="27854" xr:uid="{00000000-0005-0000-0000-0000813D0000}"/>
    <cellStyle name="20% - Accent5 12 2 3" xfId="2416" xr:uid="{00000000-0005-0000-0000-0000823D0000}"/>
    <cellStyle name="20% - Accent5 12 2 3 2" xfId="5102" xr:uid="{00000000-0005-0000-0000-0000833D0000}"/>
    <cellStyle name="20% - Accent5 12 2 3 2 2" xfId="10399" xr:uid="{00000000-0005-0000-0000-0000843D0000}"/>
    <cellStyle name="20% - Accent5 12 2 3 2 2 2" xfId="36400" xr:uid="{00000000-0005-0000-0000-0000853D0000}"/>
    <cellStyle name="20% - Accent5 12 2 3 2 3" xfId="18194" xr:uid="{00000000-0005-0000-0000-0000863D0000}"/>
    <cellStyle name="20% - Accent5 12 2 3 2 3 2" xfId="44188" xr:uid="{00000000-0005-0000-0000-0000873D0000}"/>
    <cellStyle name="20% - Accent5 12 2 3 2 4" xfId="25945" xr:uid="{00000000-0005-0000-0000-0000883D0000}"/>
    <cellStyle name="20% - Accent5 12 2 3 2 4 2" xfId="51934" xr:uid="{00000000-0005-0000-0000-0000893D0000}"/>
    <cellStyle name="20% - Accent5 12 2 3 2 5" xfId="31099" xr:uid="{00000000-0005-0000-0000-00008A3D0000}"/>
    <cellStyle name="20% - Accent5 12 2 3 3" xfId="13020" xr:uid="{00000000-0005-0000-0000-00008B3D0000}"/>
    <cellStyle name="20% - Accent5 12 2 3 3 2" xfId="20815" xr:uid="{00000000-0005-0000-0000-00008C3D0000}"/>
    <cellStyle name="20% - Accent5 12 2 3 3 2 2" xfId="46809" xr:uid="{00000000-0005-0000-0000-00008D3D0000}"/>
    <cellStyle name="20% - Accent5 12 2 3 3 3" xfId="39021" xr:uid="{00000000-0005-0000-0000-00008E3D0000}"/>
    <cellStyle name="20% - Accent5 12 2 3 4" xfId="7715" xr:uid="{00000000-0005-0000-0000-00008F3D0000}"/>
    <cellStyle name="20% - Accent5 12 2 3 4 2" xfId="33711" xr:uid="{00000000-0005-0000-0000-0000903D0000}"/>
    <cellStyle name="20% - Accent5 12 2 3 5" xfId="15505" xr:uid="{00000000-0005-0000-0000-0000913D0000}"/>
    <cellStyle name="20% - Accent5 12 2 3 5 2" xfId="41499" xr:uid="{00000000-0005-0000-0000-0000923D0000}"/>
    <cellStyle name="20% - Accent5 12 2 3 6" xfId="23256" xr:uid="{00000000-0005-0000-0000-0000933D0000}"/>
    <cellStyle name="20% - Accent5 12 2 3 6 2" xfId="49245" xr:uid="{00000000-0005-0000-0000-0000943D0000}"/>
    <cellStyle name="20% - Accent5 12 2 3 7" xfId="28410" xr:uid="{00000000-0005-0000-0000-0000953D0000}"/>
    <cellStyle name="20% - Accent5 12 2 4" xfId="2972" xr:uid="{00000000-0005-0000-0000-0000963D0000}"/>
    <cellStyle name="20% - Accent5 12 2 4 2" xfId="5658" xr:uid="{00000000-0005-0000-0000-0000973D0000}"/>
    <cellStyle name="20% - Accent5 12 2 4 2 2" xfId="10955" xr:uid="{00000000-0005-0000-0000-0000983D0000}"/>
    <cellStyle name="20% - Accent5 12 2 4 2 2 2" xfId="36956" xr:uid="{00000000-0005-0000-0000-0000993D0000}"/>
    <cellStyle name="20% - Accent5 12 2 4 2 3" xfId="18750" xr:uid="{00000000-0005-0000-0000-00009A3D0000}"/>
    <cellStyle name="20% - Accent5 12 2 4 2 3 2" xfId="44744" xr:uid="{00000000-0005-0000-0000-00009B3D0000}"/>
    <cellStyle name="20% - Accent5 12 2 4 2 4" xfId="26501" xr:uid="{00000000-0005-0000-0000-00009C3D0000}"/>
    <cellStyle name="20% - Accent5 12 2 4 2 4 2" xfId="52490" xr:uid="{00000000-0005-0000-0000-00009D3D0000}"/>
    <cellStyle name="20% - Accent5 12 2 4 2 5" xfId="31655" xr:uid="{00000000-0005-0000-0000-00009E3D0000}"/>
    <cellStyle name="20% - Accent5 12 2 4 3" xfId="13559" xr:uid="{00000000-0005-0000-0000-00009F3D0000}"/>
    <cellStyle name="20% - Accent5 12 2 4 3 2" xfId="21354" xr:uid="{00000000-0005-0000-0000-0000A03D0000}"/>
    <cellStyle name="20% - Accent5 12 2 4 3 2 2" xfId="47348" xr:uid="{00000000-0005-0000-0000-0000A13D0000}"/>
    <cellStyle name="20% - Accent5 12 2 4 3 3" xfId="39560" xr:uid="{00000000-0005-0000-0000-0000A23D0000}"/>
    <cellStyle name="20% - Accent5 12 2 4 4" xfId="8271" xr:uid="{00000000-0005-0000-0000-0000A33D0000}"/>
    <cellStyle name="20% - Accent5 12 2 4 4 2" xfId="34267" xr:uid="{00000000-0005-0000-0000-0000A43D0000}"/>
    <cellStyle name="20% - Accent5 12 2 4 5" xfId="16061" xr:uid="{00000000-0005-0000-0000-0000A53D0000}"/>
    <cellStyle name="20% - Accent5 12 2 4 5 2" xfId="42055" xr:uid="{00000000-0005-0000-0000-0000A63D0000}"/>
    <cellStyle name="20% - Accent5 12 2 4 6" xfId="23812" xr:uid="{00000000-0005-0000-0000-0000A73D0000}"/>
    <cellStyle name="20% - Accent5 12 2 4 6 2" xfId="49801" xr:uid="{00000000-0005-0000-0000-0000A83D0000}"/>
    <cellStyle name="20% - Accent5 12 2 4 7" xfId="28966" xr:uid="{00000000-0005-0000-0000-0000A93D0000}"/>
    <cellStyle name="20% - Accent5 12 2 5" xfId="3990" xr:uid="{00000000-0005-0000-0000-0000AA3D0000}"/>
    <cellStyle name="20% - Accent5 12 2 5 2" xfId="9288" xr:uid="{00000000-0005-0000-0000-0000AB3D0000}"/>
    <cellStyle name="20% - Accent5 12 2 5 2 2" xfId="35288" xr:uid="{00000000-0005-0000-0000-0000AC3D0000}"/>
    <cellStyle name="20% - Accent5 12 2 5 3" xfId="17082" xr:uid="{00000000-0005-0000-0000-0000AD3D0000}"/>
    <cellStyle name="20% - Accent5 12 2 5 3 2" xfId="43076" xr:uid="{00000000-0005-0000-0000-0000AE3D0000}"/>
    <cellStyle name="20% - Accent5 12 2 5 4" xfId="24833" xr:uid="{00000000-0005-0000-0000-0000AF3D0000}"/>
    <cellStyle name="20% - Accent5 12 2 5 4 2" xfId="50822" xr:uid="{00000000-0005-0000-0000-0000B03D0000}"/>
    <cellStyle name="20% - Accent5 12 2 5 5" xfId="29987" xr:uid="{00000000-0005-0000-0000-0000B13D0000}"/>
    <cellStyle name="20% - Accent5 12 2 6" xfId="11460" xr:uid="{00000000-0005-0000-0000-0000B23D0000}"/>
    <cellStyle name="20% - Accent5 12 2 6 2" xfId="19255" xr:uid="{00000000-0005-0000-0000-0000B33D0000}"/>
    <cellStyle name="20% - Accent5 12 2 6 2 2" xfId="45249" xr:uid="{00000000-0005-0000-0000-0000B43D0000}"/>
    <cellStyle name="20% - Accent5 12 2 6 3" xfId="37461" xr:uid="{00000000-0005-0000-0000-0000B53D0000}"/>
    <cellStyle name="20% - Accent5 12 2 7" xfId="11966" xr:uid="{00000000-0005-0000-0000-0000B63D0000}"/>
    <cellStyle name="20% - Accent5 12 2 7 2" xfId="19761" xr:uid="{00000000-0005-0000-0000-0000B73D0000}"/>
    <cellStyle name="20% - Accent5 12 2 7 2 2" xfId="45755" xr:uid="{00000000-0005-0000-0000-0000B83D0000}"/>
    <cellStyle name="20% - Accent5 12 2 7 3" xfId="37967" xr:uid="{00000000-0005-0000-0000-0000B93D0000}"/>
    <cellStyle name="20% - Accent5 12 2 8" xfId="6612" xr:uid="{00000000-0005-0000-0000-0000BA3D0000}"/>
    <cellStyle name="20% - Accent5 12 2 8 2" xfId="32599" xr:uid="{00000000-0005-0000-0000-0000BB3D0000}"/>
    <cellStyle name="20% - Accent5 12 2 9" xfId="14393" xr:uid="{00000000-0005-0000-0000-0000BC3D0000}"/>
    <cellStyle name="20% - Accent5 12 2 9 2" xfId="40387" xr:uid="{00000000-0005-0000-0000-0000BD3D0000}"/>
    <cellStyle name="20% - Accent5 12 3" xfId="1583" xr:uid="{00000000-0005-0000-0000-0000BE3D0000}"/>
    <cellStyle name="20% - Accent5 12 3 2" xfId="4269" xr:uid="{00000000-0005-0000-0000-0000BF3D0000}"/>
    <cellStyle name="20% - Accent5 12 3 2 2" xfId="9566" xr:uid="{00000000-0005-0000-0000-0000C03D0000}"/>
    <cellStyle name="20% - Accent5 12 3 2 2 2" xfId="35567" xr:uid="{00000000-0005-0000-0000-0000C13D0000}"/>
    <cellStyle name="20% - Accent5 12 3 2 3" xfId="17361" xr:uid="{00000000-0005-0000-0000-0000C23D0000}"/>
    <cellStyle name="20% - Accent5 12 3 2 3 2" xfId="43355" xr:uid="{00000000-0005-0000-0000-0000C33D0000}"/>
    <cellStyle name="20% - Accent5 12 3 2 4" xfId="25112" xr:uid="{00000000-0005-0000-0000-0000C43D0000}"/>
    <cellStyle name="20% - Accent5 12 3 2 4 2" xfId="51101" xr:uid="{00000000-0005-0000-0000-0000C53D0000}"/>
    <cellStyle name="20% - Accent5 12 3 2 5" xfId="30266" xr:uid="{00000000-0005-0000-0000-0000C63D0000}"/>
    <cellStyle name="20% - Accent5 12 3 3" xfId="12226" xr:uid="{00000000-0005-0000-0000-0000C73D0000}"/>
    <cellStyle name="20% - Accent5 12 3 3 2" xfId="20021" xr:uid="{00000000-0005-0000-0000-0000C83D0000}"/>
    <cellStyle name="20% - Accent5 12 3 3 2 2" xfId="46015" xr:uid="{00000000-0005-0000-0000-0000C93D0000}"/>
    <cellStyle name="20% - Accent5 12 3 3 3" xfId="38227" xr:uid="{00000000-0005-0000-0000-0000CA3D0000}"/>
    <cellStyle name="20% - Accent5 12 3 4" xfId="6888" xr:uid="{00000000-0005-0000-0000-0000CB3D0000}"/>
    <cellStyle name="20% - Accent5 12 3 4 2" xfId="32878" xr:uid="{00000000-0005-0000-0000-0000CC3D0000}"/>
    <cellStyle name="20% - Accent5 12 3 5" xfId="14672" xr:uid="{00000000-0005-0000-0000-0000CD3D0000}"/>
    <cellStyle name="20% - Accent5 12 3 5 2" xfId="40666" xr:uid="{00000000-0005-0000-0000-0000CE3D0000}"/>
    <cellStyle name="20% - Accent5 12 3 6" xfId="22423" xr:uid="{00000000-0005-0000-0000-0000CF3D0000}"/>
    <cellStyle name="20% - Accent5 12 3 6 2" xfId="48412" xr:uid="{00000000-0005-0000-0000-0000D03D0000}"/>
    <cellStyle name="20% - Accent5 12 3 7" xfId="27577" xr:uid="{00000000-0005-0000-0000-0000D13D0000}"/>
    <cellStyle name="20% - Accent5 12 4" xfId="2139" xr:uid="{00000000-0005-0000-0000-0000D23D0000}"/>
    <cellStyle name="20% - Accent5 12 4 2" xfId="4825" xr:uid="{00000000-0005-0000-0000-0000D33D0000}"/>
    <cellStyle name="20% - Accent5 12 4 2 2" xfId="10122" xr:uid="{00000000-0005-0000-0000-0000D43D0000}"/>
    <cellStyle name="20% - Accent5 12 4 2 2 2" xfId="36123" xr:uid="{00000000-0005-0000-0000-0000D53D0000}"/>
    <cellStyle name="20% - Accent5 12 4 2 3" xfId="17917" xr:uid="{00000000-0005-0000-0000-0000D63D0000}"/>
    <cellStyle name="20% - Accent5 12 4 2 3 2" xfId="43911" xr:uid="{00000000-0005-0000-0000-0000D73D0000}"/>
    <cellStyle name="20% - Accent5 12 4 2 4" xfId="25668" xr:uid="{00000000-0005-0000-0000-0000D83D0000}"/>
    <cellStyle name="20% - Accent5 12 4 2 4 2" xfId="51657" xr:uid="{00000000-0005-0000-0000-0000D93D0000}"/>
    <cellStyle name="20% - Accent5 12 4 2 5" xfId="30822" xr:uid="{00000000-0005-0000-0000-0000DA3D0000}"/>
    <cellStyle name="20% - Accent5 12 4 3" xfId="12745" xr:uid="{00000000-0005-0000-0000-0000DB3D0000}"/>
    <cellStyle name="20% - Accent5 12 4 3 2" xfId="20540" xr:uid="{00000000-0005-0000-0000-0000DC3D0000}"/>
    <cellStyle name="20% - Accent5 12 4 3 2 2" xfId="46534" xr:uid="{00000000-0005-0000-0000-0000DD3D0000}"/>
    <cellStyle name="20% - Accent5 12 4 3 3" xfId="38746" xr:uid="{00000000-0005-0000-0000-0000DE3D0000}"/>
    <cellStyle name="20% - Accent5 12 4 4" xfId="7440" xr:uid="{00000000-0005-0000-0000-0000DF3D0000}"/>
    <cellStyle name="20% - Accent5 12 4 4 2" xfId="33434" xr:uid="{00000000-0005-0000-0000-0000E03D0000}"/>
    <cellStyle name="20% - Accent5 12 4 5" xfId="15228" xr:uid="{00000000-0005-0000-0000-0000E13D0000}"/>
    <cellStyle name="20% - Accent5 12 4 5 2" xfId="41222" xr:uid="{00000000-0005-0000-0000-0000E23D0000}"/>
    <cellStyle name="20% - Accent5 12 4 6" xfId="22979" xr:uid="{00000000-0005-0000-0000-0000E33D0000}"/>
    <cellStyle name="20% - Accent5 12 4 6 2" xfId="48968" xr:uid="{00000000-0005-0000-0000-0000E43D0000}"/>
    <cellStyle name="20% - Accent5 12 4 7" xfId="28133" xr:uid="{00000000-0005-0000-0000-0000E53D0000}"/>
    <cellStyle name="20% - Accent5 12 5" xfId="2695" xr:uid="{00000000-0005-0000-0000-0000E63D0000}"/>
    <cellStyle name="20% - Accent5 12 5 2" xfId="5381" xr:uid="{00000000-0005-0000-0000-0000E73D0000}"/>
    <cellStyle name="20% - Accent5 12 5 2 2" xfId="10678" xr:uid="{00000000-0005-0000-0000-0000E83D0000}"/>
    <cellStyle name="20% - Accent5 12 5 2 2 2" xfId="36679" xr:uid="{00000000-0005-0000-0000-0000E93D0000}"/>
    <cellStyle name="20% - Accent5 12 5 2 3" xfId="18473" xr:uid="{00000000-0005-0000-0000-0000EA3D0000}"/>
    <cellStyle name="20% - Accent5 12 5 2 3 2" xfId="44467" xr:uid="{00000000-0005-0000-0000-0000EB3D0000}"/>
    <cellStyle name="20% - Accent5 12 5 2 4" xfId="26224" xr:uid="{00000000-0005-0000-0000-0000EC3D0000}"/>
    <cellStyle name="20% - Accent5 12 5 2 4 2" xfId="52213" xr:uid="{00000000-0005-0000-0000-0000ED3D0000}"/>
    <cellStyle name="20% - Accent5 12 5 2 5" xfId="31378" xr:uid="{00000000-0005-0000-0000-0000EE3D0000}"/>
    <cellStyle name="20% - Accent5 12 5 3" xfId="13282" xr:uid="{00000000-0005-0000-0000-0000EF3D0000}"/>
    <cellStyle name="20% - Accent5 12 5 3 2" xfId="21077" xr:uid="{00000000-0005-0000-0000-0000F03D0000}"/>
    <cellStyle name="20% - Accent5 12 5 3 2 2" xfId="47071" xr:uid="{00000000-0005-0000-0000-0000F13D0000}"/>
    <cellStyle name="20% - Accent5 12 5 3 3" xfId="39283" xr:uid="{00000000-0005-0000-0000-0000F23D0000}"/>
    <cellStyle name="20% - Accent5 12 5 4" xfId="7994" xr:uid="{00000000-0005-0000-0000-0000F33D0000}"/>
    <cellStyle name="20% - Accent5 12 5 4 2" xfId="33990" xr:uid="{00000000-0005-0000-0000-0000F43D0000}"/>
    <cellStyle name="20% - Accent5 12 5 5" xfId="15784" xr:uid="{00000000-0005-0000-0000-0000F53D0000}"/>
    <cellStyle name="20% - Accent5 12 5 5 2" xfId="41778" xr:uid="{00000000-0005-0000-0000-0000F63D0000}"/>
    <cellStyle name="20% - Accent5 12 5 6" xfId="23535" xr:uid="{00000000-0005-0000-0000-0000F73D0000}"/>
    <cellStyle name="20% - Accent5 12 5 6 2" xfId="49524" xr:uid="{00000000-0005-0000-0000-0000F83D0000}"/>
    <cellStyle name="20% - Accent5 12 5 7" xfId="28689" xr:uid="{00000000-0005-0000-0000-0000F93D0000}"/>
    <cellStyle name="20% - Accent5 12 6" xfId="3713" xr:uid="{00000000-0005-0000-0000-0000FA3D0000}"/>
    <cellStyle name="20% - Accent5 12 6 2" xfId="9011" xr:uid="{00000000-0005-0000-0000-0000FB3D0000}"/>
    <cellStyle name="20% - Accent5 12 6 2 2" xfId="35011" xr:uid="{00000000-0005-0000-0000-0000FC3D0000}"/>
    <cellStyle name="20% - Accent5 12 6 3" xfId="16805" xr:uid="{00000000-0005-0000-0000-0000FD3D0000}"/>
    <cellStyle name="20% - Accent5 12 6 3 2" xfId="42799" xr:uid="{00000000-0005-0000-0000-0000FE3D0000}"/>
    <cellStyle name="20% - Accent5 12 6 4" xfId="24556" xr:uid="{00000000-0005-0000-0000-0000FF3D0000}"/>
    <cellStyle name="20% - Accent5 12 6 4 2" xfId="50545" xr:uid="{00000000-0005-0000-0000-0000003E0000}"/>
    <cellStyle name="20% - Accent5 12 6 5" xfId="29710" xr:uid="{00000000-0005-0000-0000-0000013E0000}"/>
    <cellStyle name="20% - Accent5 12 7" xfId="11205" xr:uid="{00000000-0005-0000-0000-0000023E0000}"/>
    <cellStyle name="20% - Accent5 12 7 2" xfId="19000" xr:uid="{00000000-0005-0000-0000-0000033E0000}"/>
    <cellStyle name="20% - Accent5 12 7 2 2" xfId="44994" xr:uid="{00000000-0005-0000-0000-0000043E0000}"/>
    <cellStyle name="20% - Accent5 12 7 3" xfId="37206" xr:uid="{00000000-0005-0000-0000-0000053E0000}"/>
    <cellStyle name="20% - Accent5 12 8" xfId="11705" xr:uid="{00000000-0005-0000-0000-0000063E0000}"/>
    <cellStyle name="20% - Accent5 12 8 2" xfId="19500" xr:uid="{00000000-0005-0000-0000-0000073E0000}"/>
    <cellStyle name="20% - Accent5 12 8 2 2" xfId="45494" xr:uid="{00000000-0005-0000-0000-0000083E0000}"/>
    <cellStyle name="20% - Accent5 12 8 3" xfId="37706" xr:uid="{00000000-0005-0000-0000-0000093E0000}"/>
    <cellStyle name="20% - Accent5 12 9" xfId="6335" xr:uid="{00000000-0005-0000-0000-00000A3E0000}"/>
    <cellStyle name="20% - Accent5 12 9 2" xfId="32322" xr:uid="{00000000-0005-0000-0000-00000B3E0000}"/>
    <cellStyle name="20% - Accent5 13" xfId="1042" xr:uid="{00000000-0005-0000-0000-00000C3E0000}"/>
    <cellStyle name="20% - Accent5 13 10" xfId="14134" xr:uid="{00000000-0005-0000-0000-00000D3E0000}"/>
    <cellStyle name="20% - Accent5 13 10 2" xfId="40128" xr:uid="{00000000-0005-0000-0000-00000E3E0000}"/>
    <cellStyle name="20% - Accent5 13 11" xfId="21885" xr:uid="{00000000-0005-0000-0000-00000F3E0000}"/>
    <cellStyle name="20% - Accent5 13 11 2" xfId="47874" xr:uid="{00000000-0005-0000-0000-0000103E0000}"/>
    <cellStyle name="20% - Accent5 13 12" xfId="27039" xr:uid="{00000000-0005-0000-0000-0000113E0000}"/>
    <cellStyle name="20% - Accent5 13 2" xfId="1320" xr:uid="{00000000-0005-0000-0000-0000123E0000}"/>
    <cellStyle name="20% - Accent5 13 2 10" xfId="22162" xr:uid="{00000000-0005-0000-0000-0000133E0000}"/>
    <cellStyle name="20% - Accent5 13 2 10 2" xfId="48151" xr:uid="{00000000-0005-0000-0000-0000143E0000}"/>
    <cellStyle name="20% - Accent5 13 2 11" xfId="27316" xr:uid="{00000000-0005-0000-0000-0000153E0000}"/>
    <cellStyle name="20% - Accent5 13 2 2" xfId="1878" xr:uid="{00000000-0005-0000-0000-0000163E0000}"/>
    <cellStyle name="20% - Accent5 13 2 2 2" xfId="4564" xr:uid="{00000000-0005-0000-0000-0000173E0000}"/>
    <cellStyle name="20% - Accent5 13 2 2 2 2" xfId="9861" xr:uid="{00000000-0005-0000-0000-0000183E0000}"/>
    <cellStyle name="20% - Accent5 13 2 2 2 2 2" xfId="35862" xr:uid="{00000000-0005-0000-0000-0000193E0000}"/>
    <cellStyle name="20% - Accent5 13 2 2 2 3" xfId="17656" xr:uid="{00000000-0005-0000-0000-00001A3E0000}"/>
    <cellStyle name="20% - Accent5 13 2 2 2 3 2" xfId="43650" xr:uid="{00000000-0005-0000-0000-00001B3E0000}"/>
    <cellStyle name="20% - Accent5 13 2 2 2 4" xfId="25407" xr:uid="{00000000-0005-0000-0000-00001C3E0000}"/>
    <cellStyle name="20% - Accent5 13 2 2 2 4 2" xfId="51396" xr:uid="{00000000-0005-0000-0000-00001D3E0000}"/>
    <cellStyle name="20% - Accent5 13 2 2 2 5" xfId="30561" xr:uid="{00000000-0005-0000-0000-00001E3E0000}"/>
    <cellStyle name="20% - Accent5 13 2 2 3" xfId="12503" xr:uid="{00000000-0005-0000-0000-00001F3E0000}"/>
    <cellStyle name="20% - Accent5 13 2 2 3 2" xfId="20298" xr:uid="{00000000-0005-0000-0000-0000203E0000}"/>
    <cellStyle name="20% - Accent5 13 2 2 3 2 2" xfId="46292" xr:uid="{00000000-0005-0000-0000-0000213E0000}"/>
    <cellStyle name="20% - Accent5 13 2 2 3 3" xfId="38504" xr:uid="{00000000-0005-0000-0000-0000223E0000}"/>
    <cellStyle name="20% - Accent5 13 2 2 4" xfId="7181" xr:uid="{00000000-0005-0000-0000-0000233E0000}"/>
    <cellStyle name="20% - Accent5 13 2 2 4 2" xfId="33173" xr:uid="{00000000-0005-0000-0000-0000243E0000}"/>
    <cellStyle name="20% - Accent5 13 2 2 5" xfId="14967" xr:uid="{00000000-0005-0000-0000-0000253E0000}"/>
    <cellStyle name="20% - Accent5 13 2 2 5 2" xfId="40961" xr:uid="{00000000-0005-0000-0000-0000263E0000}"/>
    <cellStyle name="20% - Accent5 13 2 2 6" xfId="22718" xr:uid="{00000000-0005-0000-0000-0000273E0000}"/>
    <cellStyle name="20% - Accent5 13 2 2 6 2" xfId="48707" xr:uid="{00000000-0005-0000-0000-0000283E0000}"/>
    <cellStyle name="20% - Accent5 13 2 2 7" xfId="27872" xr:uid="{00000000-0005-0000-0000-0000293E0000}"/>
    <cellStyle name="20% - Accent5 13 2 3" xfId="2434" xr:uid="{00000000-0005-0000-0000-00002A3E0000}"/>
    <cellStyle name="20% - Accent5 13 2 3 2" xfId="5120" xr:uid="{00000000-0005-0000-0000-00002B3E0000}"/>
    <cellStyle name="20% - Accent5 13 2 3 2 2" xfId="10417" xr:uid="{00000000-0005-0000-0000-00002C3E0000}"/>
    <cellStyle name="20% - Accent5 13 2 3 2 2 2" xfId="36418" xr:uid="{00000000-0005-0000-0000-00002D3E0000}"/>
    <cellStyle name="20% - Accent5 13 2 3 2 3" xfId="18212" xr:uid="{00000000-0005-0000-0000-00002E3E0000}"/>
    <cellStyle name="20% - Accent5 13 2 3 2 3 2" xfId="44206" xr:uid="{00000000-0005-0000-0000-00002F3E0000}"/>
    <cellStyle name="20% - Accent5 13 2 3 2 4" xfId="25963" xr:uid="{00000000-0005-0000-0000-0000303E0000}"/>
    <cellStyle name="20% - Accent5 13 2 3 2 4 2" xfId="51952" xr:uid="{00000000-0005-0000-0000-0000313E0000}"/>
    <cellStyle name="20% - Accent5 13 2 3 2 5" xfId="31117" xr:uid="{00000000-0005-0000-0000-0000323E0000}"/>
    <cellStyle name="20% - Accent5 13 2 3 3" xfId="13038" xr:uid="{00000000-0005-0000-0000-0000333E0000}"/>
    <cellStyle name="20% - Accent5 13 2 3 3 2" xfId="20833" xr:uid="{00000000-0005-0000-0000-0000343E0000}"/>
    <cellStyle name="20% - Accent5 13 2 3 3 2 2" xfId="46827" xr:uid="{00000000-0005-0000-0000-0000353E0000}"/>
    <cellStyle name="20% - Accent5 13 2 3 3 3" xfId="39039" xr:uid="{00000000-0005-0000-0000-0000363E0000}"/>
    <cellStyle name="20% - Accent5 13 2 3 4" xfId="7733" xr:uid="{00000000-0005-0000-0000-0000373E0000}"/>
    <cellStyle name="20% - Accent5 13 2 3 4 2" xfId="33729" xr:uid="{00000000-0005-0000-0000-0000383E0000}"/>
    <cellStyle name="20% - Accent5 13 2 3 5" xfId="15523" xr:uid="{00000000-0005-0000-0000-0000393E0000}"/>
    <cellStyle name="20% - Accent5 13 2 3 5 2" xfId="41517" xr:uid="{00000000-0005-0000-0000-00003A3E0000}"/>
    <cellStyle name="20% - Accent5 13 2 3 6" xfId="23274" xr:uid="{00000000-0005-0000-0000-00003B3E0000}"/>
    <cellStyle name="20% - Accent5 13 2 3 6 2" xfId="49263" xr:uid="{00000000-0005-0000-0000-00003C3E0000}"/>
    <cellStyle name="20% - Accent5 13 2 3 7" xfId="28428" xr:uid="{00000000-0005-0000-0000-00003D3E0000}"/>
    <cellStyle name="20% - Accent5 13 2 4" xfId="2990" xr:uid="{00000000-0005-0000-0000-00003E3E0000}"/>
    <cellStyle name="20% - Accent5 13 2 4 2" xfId="5676" xr:uid="{00000000-0005-0000-0000-00003F3E0000}"/>
    <cellStyle name="20% - Accent5 13 2 4 2 2" xfId="10973" xr:uid="{00000000-0005-0000-0000-0000403E0000}"/>
    <cellStyle name="20% - Accent5 13 2 4 2 2 2" xfId="36974" xr:uid="{00000000-0005-0000-0000-0000413E0000}"/>
    <cellStyle name="20% - Accent5 13 2 4 2 3" xfId="18768" xr:uid="{00000000-0005-0000-0000-0000423E0000}"/>
    <cellStyle name="20% - Accent5 13 2 4 2 3 2" xfId="44762" xr:uid="{00000000-0005-0000-0000-0000433E0000}"/>
    <cellStyle name="20% - Accent5 13 2 4 2 4" xfId="26519" xr:uid="{00000000-0005-0000-0000-0000443E0000}"/>
    <cellStyle name="20% - Accent5 13 2 4 2 4 2" xfId="52508" xr:uid="{00000000-0005-0000-0000-0000453E0000}"/>
    <cellStyle name="20% - Accent5 13 2 4 2 5" xfId="31673" xr:uid="{00000000-0005-0000-0000-0000463E0000}"/>
    <cellStyle name="20% - Accent5 13 2 4 3" xfId="13577" xr:uid="{00000000-0005-0000-0000-0000473E0000}"/>
    <cellStyle name="20% - Accent5 13 2 4 3 2" xfId="21372" xr:uid="{00000000-0005-0000-0000-0000483E0000}"/>
    <cellStyle name="20% - Accent5 13 2 4 3 2 2" xfId="47366" xr:uid="{00000000-0005-0000-0000-0000493E0000}"/>
    <cellStyle name="20% - Accent5 13 2 4 3 3" xfId="39578" xr:uid="{00000000-0005-0000-0000-00004A3E0000}"/>
    <cellStyle name="20% - Accent5 13 2 4 4" xfId="8289" xr:uid="{00000000-0005-0000-0000-00004B3E0000}"/>
    <cellStyle name="20% - Accent5 13 2 4 4 2" xfId="34285" xr:uid="{00000000-0005-0000-0000-00004C3E0000}"/>
    <cellStyle name="20% - Accent5 13 2 4 5" xfId="16079" xr:uid="{00000000-0005-0000-0000-00004D3E0000}"/>
    <cellStyle name="20% - Accent5 13 2 4 5 2" xfId="42073" xr:uid="{00000000-0005-0000-0000-00004E3E0000}"/>
    <cellStyle name="20% - Accent5 13 2 4 6" xfId="23830" xr:uid="{00000000-0005-0000-0000-00004F3E0000}"/>
    <cellStyle name="20% - Accent5 13 2 4 6 2" xfId="49819" xr:uid="{00000000-0005-0000-0000-0000503E0000}"/>
    <cellStyle name="20% - Accent5 13 2 4 7" xfId="28984" xr:uid="{00000000-0005-0000-0000-0000513E0000}"/>
    <cellStyle name="20% - Accent5 13 2 5" xfId="4008" xr:uid="{00000000-0005-0000-0000-0000523E0000}"/>
    <cellStyle name="20% - Accent5 13 2 5 2" xfId="9306" xr:uid="{00000000-0005-0000-0000-0000533E0000}"/>
    <cellStyle name="20% - Accent5 13 2 5 2 2" xfId="35306" xr:uid="{00000000-0005-0000-0000-0000543E0000}"/>
    <cellStyle name="20% - Accent5 13 2 5 3" xfId="17100" xr:uid="{00000000-0005-0000-0000-0000553E0000}"/>
    <cellStyle name="20% - Accent5 13 2 5 3 2" xfId="43094" xr:uid="{00000000-0005-0000-0000-0000563E0000}"/>
    <cellStyle name="20% - Accent5 13 2 5 4" xfId="24851" xr:uid="{00000000-0005-0000-0000-0000573E0000}"/>
    <cellStyle name="20% - Accent5 13 2 5 4 2" xfId="50840" xr:uid="{00000000-0005-0000-0000-0000583E0000}"/>
    <cellStyle name="20% - Accent5 13 2 5 5" xfId="30005" xr:uid="{00000000-0005-0000-0000-0000593E0000}"/>
    <cellStyle name="20% - Accent5 13 2 6" xfId="11478" xr:uid="{00000000-0005-0000-0000-00005A3E0000}"/>
    <cellStyle name="20% - Accent5 13 2 6 2" xfId="19273" xr:uid="{00000000-0005-0000-0000-00005B3E0000}"/>
    <cellStyle name="20% - Accent5 13 2 6 2 2" xfId="45267" xr:uid="{00000000-0005-0000-0000-00005C3E0000}"/>
    <cellStyle name="20% - Accent5 13 2 6 3" xfId="37479" xr:uid="{00000000-0005-0000-0000-00005D3E0000}"/>
    <cellStyle name="20% - Accent5 13 2 7" xfId="11984" xr:uid="{00000000-0005-0000-0000-00005E3E0000}"/>
    <cellStyle name="20% - Accent5 13 2 7 2" xfId="19779" xr:uid="{00000000-0005-0000-0000-00005F3E0000}"/>
    <cellStyle name="20% - Accent5 13 2 7 2 2" xfId="45773" xr:uid="{00000000-0005-0000-0000-0000603E0000}"/>
    <cellStyle name="20% - Accent5 13 2 7 3" xfId="37985" xr:uid="{00000000-0005-0000-0000-0000613E0000}"/>
    <cellStyle name="20% - Accent5 13 2 8" xfId="6630" xr:uid="{00000000-0005-0000-0000-0000623E0000}"/>
    <cellStyle name="20% - Accent5 13 2 8 2" xfId="32617" xr:uid="{00000000-0005-0000-0000-0000633E0000}"/>
    <cellStyle name="20% - Accent5 13 2 9" xfId="14411" xr:uid="{00000000-0005-0000-0000-0000643E0000}"/>
    <cellStyle name="20% - Accent5 13 2 9 2" xfId="40405" xr:uid="{00000000-0005-0000-0000-0000653E0000}"/>
    <cellStyle name="20% - Accent5 13 3" xfId="1601" xr:uid="{00000000-0005-0000-0000-0000663E0000}"/>
    <cellStyle name="20% - Accent5 13 3 2" xfId="4287" xr:uid="{00000000-0005-0000-0000-0000673E0000}"/>
    <cellStyle name="20% - Accent5 13 3 2 2" xfId="9584" xr:uid="{00000000-0005-0000-0000-0000683E0000}"/>
    <cellStyle name="20% - Accent5 13 3 2 2 2" xfId="35585" xr:uid="{00000000-0005-0000-0000-0000693E0000}"/>
    <cellStyle name="20% - Accent5 13 3 2 3" xfId="17379" xr:uid="{00000000-0005-0000-0000-00006A3E0000}"/>
    <cellStyle name="20% - Accent5 13 3 2 3 2" xfId="43373" xr:uid="{00000000-0005-0000-0000-00006B3E0000}"/>
    <cellStyle name="20% - Accent5 13 3 2 4" xfId="25130" xr:uid="{00000000-0005-0000-0000-00006C3E0000}"/>
    <cellStyle name="20% - Accent5 13 3 2 4 2" xfId="51119" xr:uid="{00000000-0005-0000-0000-00006D3E0000}"/>
    <cellStyle name="20% - Accent5 13 3 2 5" xfId="30284" xr:uid="{00000000-0005-0000-0000-00006E3E0000}"/>
    <cellStyle name="20% - Accent5 13 3 3" xfId="12244" xr:uid="{00000000-0005-0000-0000-00006F3E0000}"/>
    <cellStyle name="20% - Accent5 13 3 3 2" xfId="20039" xr:uid="{00000000-0005-0000-0000-0000703E0000}"/>
    <cellStyle name="20% - Accent5 13 3 3 2 2" xfId="46033" xr:uid="{00000000-0005-0000-0000-0000713E0000}"/>
    <cellStyle name="20% - Accent5 13 3 3 3" xfId="38245" xr:uid="{00000000-0005-0000-0000-0000723E0000}"/>
    <cellStyle name="20% - Accent5 13 3 4" xfId="6906" xr:uid="{00000000-0005-0000-0000-0000733E0000}"/>
    <cellStyle name="20% - Accent5 13 3 4 2" xfId="32896" xr:uid="{00000000-0005-0000-0000-0000743E0000}"/>
    <cellStyle name="20% - Accent5 13 3 5" xfId="14690" xr:uid="{00000000-0005-0000-0000-0000753E0000}"/>
    <cellStyle name="20% - Accent5 13 3 5 2" xfId="40684" xr:uid="{00000000-0005-0000-0000-0000763E0000}"/>
    <cellStyle name="20% - Accent5 13 3 6" xfId="22441" xr:uid="{00000000-0005-0000-0000-0000773E0000}"/>
    <cellStyle name="20% - Accent5 13 3 6 2" xfId="48430" xr:uid="{00000000-0005-0000-0000-0000783E0000}"/>
    <cellStyle name="20% - Accent5 13 3 7" xfId="27595" xr:uid="{00000000-0005-0000-0000-0000793E0000}"/>
    <cellStyle name="20% - Accent5 13 4" xfId="2157" xr:uid="{00000000-0005-0000-0000-00007A3E0000}"/>
    <cellStyle name="20% - Accent5 13 4 2" xfId="4843" xr:uid="{00000000-0005-0000-0000-00007B3E0000}"/>
    <cellStyle name="20% - Accent5 13 4 2 2" xfId="10140" xr:uid="{00000000-0005-0000-0000-00007C3E0000}"/>
    <cellStyle name="20% - Accent5 13 4 2 2 2" xfId="36141" xr:uid="{00000000-0005-0000-0000-00007D3E0000}"/>
    <cellStyle name="20% - Accent5 13 4 2 3" xfId="17935" xr:uid="{00000000-0005-0000-0000-00007E3E0000}"/>
    <cellStyle name="20% - Accent5 13 4 2 3 2" xfId="43929" xr:uid="{00000000-0005-0000-0000-00007F3E0000}"/>
    <cellStyle name="20% - Accent5 13 4 2 4" xfId="25686" xr:uid="{00000000-0005-0000-0000-0000803E0000}"/>
    <cellStyle name="20% - Accent5 13 4 2 4 2" xfId="51675" xr:uid="{00000000-0005-0000-0000-0000813E0000}"/>
    <cellStyle name="20% - Accent5 13 4 2 5" xfId="30840" xr:uid="{00000000-0005-0000-0000-0000823E0000}"/>
    <cellStyle name="20% - Accent5 13 4 3" xfId="12763" xr:uid="{00000000-0005-0000-0000-0000833E0000}"/>
    <cellStyle name="20% - Accent5 13 4 3 2" xfId="20558" xr:uid="{00000000-0005-0000-0000-0000843E0000}"/>
    <cellStyle name="20% - Accent5 13 4 3 2 2" xfId="46552" xr:uid="{00000000-0005-0000-0000-0000853E0000}"/>
    <cellStyle name="20% - Accent5 13 4 3 3" xfId="38764" xr:uid="{00000000-0005-0000-0000-0000863E0000}"/>
    <cellStyle name="20% - Accent5 13 4 4" xfId="7458" xr:uid="{00000000-0005-0000-0000-0000873E0000}"/>
    <cellStyle name="20% - Accent5 13 4 4 2" xfId="33452" xr:uid="{00000000-0005-0000-0000-0000883E0000}"/>
    <cellStyle name="20% - Accent5 13 4 5" xfId="15246" xr:uid="{00000000-0005-0000-0000-0000893E0000}"/>
    <cellStyle name="20% - Accent5 13 4 5 2" xfId="41240" xr:uid="{00000000-0005-0000-0000-00008A3E0000}"/>
    <cellStyle name="20% - Accent5 13 4 6" xfId="22997" xr:uid="{00000000-0005-0000-0000-00008B3E0000}"/>
    <cellStyle name="20% - Accent5 13 4 6 2" xfId="48986" xr:uid="{00000000-0005-0000-0000-00008C3E0000}"/>
    <cellStyle name="20% - Accent5 13 4 7" xfId="28151" xr:uid="{00000000-0005-0000-0000-00008D3E0000}"/>
    <cellStyle name="20% - Accent5 13 5" xfId="2713" xr:uid="{00000000-0005-0000-0000-00008E3E0000}"/>
    <cellStyle name="20% - Accent5 13 5 2" xfId="5399" xr:uid="{00000000-0005-0000-0000-00008F3E0000}"/>
    <cellStyle name="20% - Accent5 13 5 2 2" xfId="10696" xr:uid="{00000000-0005-0000-0000-0000903E0000}"/>
    <cellStyle name="20% - Accent5 13 5 2 2 2" xfId="36697" xr:uid="{00000000-0005-0000-0000-0000913E0000}"/>
    <cellStyle name="20% - Accent5 13 5 2 3" xfId="18491" xr:uid="{00000000-0005-0000-0000-0000923E0000}"/>
    <cellStyle name="20% - Accent5 13 5 2 3 2" xfId="44485" xr:uid="{00000000-0005-0000-0000-0000933E0000}"/>
    <cellStyle name="20% - Accent5 13 5 2 4" xfId="26242" xr:uid="{00000000-0005-0000-0000-0000943E0000}"/>
    <cellStyle name="20% - Accent5 13 5 2 4 2" xfId="52231" xr:uid="{00000000-0005-0000-0000-0000953E0000}"/>
    <cellStyle name="20% - Accent5 13 5 2 5" xfId="31396" xr:uid="{00000000-0005-0000-0000-0000963E0000}"/>
    <cellStyle name="20% - Accent5 13 5 3" xfId="13300" xr:uid="{00000000-0005-0000-0000-0000973E0000}"/>
    <cellStyle name="20% - Accent5 13 5 3 2" xfId="21095" xr:uid="{00000000-0005-0000-0000-0000983E0000}"/>
    <cellStyle name="20% - Accent5 13 5 3 2 2" xfId="47089" xr:uid="{00000000-0005-0000-0000-0000993E0000}"/>
    <cellStyle name="20% - Accent5 13 5 3 3" xfId="39301" xr:uid="{00000000-0005-0000-0000-00009A3E0000}"/>
    <cellStyle name="20% - Accent5 13 5 4" xfId="8012" xr:uid="{00000000-0005-0000-0000-00009B3E0000}"/>
    <cellStyle name="20% - Accent5 13 5 4 2" xfId="34008" xr:uid="{00000000-0005-0000-0000-00009C3E0000}"/>
    <cellStyle name="20% - Accent5 13 5 5" xfId="15802" xr:uid="{00000000-0005-0000-0000-00009D3E0000}"/>
    <cellStyle name="20% - Accent5 13 5 5 2" xfId="41796" xr:uid="{00000000-0005-0000-0000-00009E3E0000}"/>
    <cellStyle name="20% - Accent5 13 5 6" xfId="23553" xr:uid="{00000000-0005-0000-0000-00009F3E0000}"/>
    <cellStyle name="20% - Accent5 13 5 6 2" xfId="49542" xr:uid="{00000000-0005-0000-0000-0000A03E0000}"/>
    <cellStyle name="20% - Accent5 13 5 7" xfId="28707" xr:uid="{00000000-0005-0000-0000-0000A13E0000}"/>
    <cellStyle name="20% - Accent5 13 6" xfId="3731" xr:uid="{00000000-0005-0000-0000-0000A23E0000}"/>
    <cellStyle name="20% - Accent5 13 6 2" xfId="9029" xr:uid="{00000000-0005-0000-0000-0000A33E0000}"/>
    <cellStyle name="20% - Accent5 13 6 2 2" xfId="35029" xr:uid="{00000000-0005-0000-0000-0000A43E0000}"/>
    <cellStyle name="20% - Accent5 13 6 3" xfId="16823" xr:uid="{00000000-0005-0000-0000-0000A53E0000}"/>
    <cellStyle name="20% - Accent5 13 6 3 2" xfId="42817" xr:uid="{00000000-0005-0000-0000-0000A63E0000}"/>
    <cellStyle name="20% - Accent5 13 6 4" xfId="24574" xr:uid="{00000000-0005-0000-0000-0000A73E0000}"/>
    <cellStyle name="20% - Accent5 13 6 4 2" xfId="50563" xr:uid="{00000000-0005-0000-0000-0000A83E0000}"/>
    <cellStyle name="20% - Accent5 13 6 5" xfId="29728" xr:uid="{00000000-0005-0000-0000-0000A93E0000}"/>
    <cellStyle name="20% - Accent5 13 7" xfId="11223" xr:uid="{00000000-0005-0000-0000-0000AA3E0000}"/>
    <cellStyle name="20% - Accent5 13 7 2" xfId="19018" xr:uid="{00000000-0005-0000-0000-0000AB3E0000}"/>
    <cellStyle name="20% - Accent5 13 7 2 2" xfId="45012" xr:uid="{00000000-0005-0000-0000-0000AC3E0000}"/>
    <cellStyle name="20% - Accent5 13 7 3" xfId="37224" xr:uid="{00000000-0005-0000-0000-0000AD3E0000}"/>
    <cellStyle name="20% - Accent5 13 8" xfId="11723" xr:uid="{00000000-0005-0000-0000-0000AE3E0000}"/>
    <cellStyle name="20% - Accent5 13 8 2" xfId="19518" xr:uid="{00000000-0005-0000-0000-0000AF3E0000}"/>
    <cellStyle name="20% - Accent5 13 8 2 2" xfId="45512" xr:uid="{00000000-0005-0000-0000-0000B03E0000}"/>
    <cellStyle name="20% - Accent5 13 8 3" xfId="37724" xr:uid="{00000000-0005-0000-0000-0000B13E0000}"/>
    <cellStyle name="20% - Accent5 13 9" xfId="6353" xr:uid="{00000000-0005-0000-0000-0000B23E0000}"/>
    <cellStyle name="20% - Accent5 13 9 2" xfId="32340" xr:uid="{00000000-0005-0000-0000-0000B33E0000}"/>
    <cellStyle name="20% - Accent5 14" xfId="1050" xr:uid="{00000000-0005-0000-0000-0000B43E0000}"/>
    <cellStyle name="20% - Accent5 14 10" xfId="14142" xr:uid="{00000000-0005-0000-0000-0000B53E0000}"/>
    <cellStyle name="20% - Accent5 14 10 2" xfId="40136" xr:uid="{00000000-0005-0000-0000-0000B63E0000}"/>
    <cellStyle name="20% - Accent5 14 11" xfId="21893" xr:uid="{00000000-0005-0000-0000-0000B73E0000}"/>
    <cellStyle name="20% - Accent5 14 11 2" xfId="47882" xr:uid="{00000000-0005-0000-0000-0000B83E0000}"/>
    <cellStyle name="20% - Accent5 14 12" xfId="27047" xr:uid="{00000000-0005-0000-0000-0000B93E0000}"/>
    <cellStyle name="20% - Accent5 14 2" xfId="1328" xr:uid="{00000000-0005-0000-0000-0000BA3E0000}"/>
    <cellStyle name="20% - Accent5 14 2 10" xfId="22170" xr:uid="{00000000-0005-0000-0000-0000BB3E0000}"/>
    <cellStyle name="20% - Accent5 14 2 10 2" xfId="48159" xr:uid="{00000000-0005-0000-0000-0000BC3E0000}"/>
    <cellStyle name="20% - Accent5 14 2 11" xfId="27324" xr:uid="{00000000-0005-0000-0000-0000BD3E0000}"/>
    <cellStyle name="20% - Accent5 14 2 2" xfId="1886" xr:uid="{00000000-0005-0000-0000-0000BE3E0000}"/>
    <cellStyle name="20% - Accent5 14 2 2 2" xfId="4572" xr:uid="{00000000-0005-0000-0000-0000BF3E0000}"/>
    <cellStyle name="20% - Accent5 14 2 2 2 2" xfId="9869" xr:uid="{00000000-0005-0000-0000-0000C03E0000}"/>
    <cellStyle name="20% - Accent5 14 2 2 2 2 2" xfId="35870" xr:uid="{00000000-0005-0000-0000-0000C13E0000}"/>
    <cellStyle name="20% - Accent5 14 2 2 2 3" xfId="17664" xr:uid="{00000000-0005-0000-0000-0000C23E0000}"/>
    <cellStyle name="20% - Accent5 14 2 2 2 3 2" xfId="43658" xr:uid="{00000000-0005-0000-0000-0000C33E0000}"/>
    <cellStyle name="20% - Accent5 14 2 2 2 4" xfId="25415" xr:uid="{00000000-0005-0000-0000-0000C43E0000}"/>
    <cellStyle name="20% - Accent5 14 2 2 2 4 2" xfId="51404" xr:uid="{00000000-0005-0000-0000-0000C53E0000}"/>
    <cellStyle name="20% - Accent5 14 2 2 2 5" xfId="30569" xr:uid="{00000000-0005-0000-0000-0000C63E0000}"/>
    <cellStyle name="20% - Accent5 14 2 2 3" xfId="12511" xr:uid="{00000000-0005-0000-0000-0000C73E0000}"/>
    <cellStyle name="20% - Accent5 14 2 2 3 2" xfId="20306" xr:uid="{00000000-0005-0000-0000-0000C83E0000}"/>
    <cellStyle name="20% - Accent5 14 2 2 3 2 2" xfId="46300" xr:uid="{00000000-0005-0000-0000-0000C93E0000}"/>
    <cellStyle name="20% - Accent5 14 2 2 3 3" xfId="38512" xr:uid="{00000000-0005-0000-0000-0000CA3E0000}"/>
    <cellStyle name="20% - Accent5 14 2 2 4" xfId="7189" xr:uid="{00000000-0005-0000-0000-0000CB3E0000}"/>
    <cellStyle name="20% - Accent5 14 2 2 4 2" xfId="33181" xr:uid="{00000000-0005-0000-0000-0000CC3E0000}"/>
    <cellStyle name="20% - Accent5 14 2 2 5" xfId="14975" xr:uid="{00000000-0005-0000-0000-0000CD3E0000}"/>
    <cellStyle name="20% - Accent5 14 2 2 5 2" xfId="40969" xr:uid="{00000000-0005-0000-0000-0000CE3E0000}"/>
    <cellStyle name="20% - Accent5 14 2 2 6" xfId="22726" xr:uid="{00000000-0005-0000-0000-0000CF3E0000}"/>
    <cellStyle name="20% - Accent5 14 2 2 6 2" xfId="48715" xr:uid="{00000000-0005-0000-0000-0000D03E0000}"/>
    <cellStyle name="20% - Accent5 14 2 2 7" xfId="27880" xr:uid="{00000000-0005-0000-0000-0000D13E0000}"/>
    <cellStyle name="20% - Accent5 14 2 3" xfId="2442" xr:uid="{00000000-0005-0000-0000-0000D23E0000}"/>
    <cellStyle name="20% - Accent5 14 2 3 2" xfId="5128" xr:uid="{00000000-0005-0000-0000-0000D33E0000}"/>
    <cellStyle name="20% - Accent5 14 2 3 2 2" xfId="10425" xr:uid="{00000000-0005-0000-0000-0000D43E0000}"/>
    <cellStyle name="20% - Accent5 14 2 3 2 2 2" xfId="36426" xr:uid="{00000000-0005-0000-0000-0000D53E0000}"/>
    <cellStyle name="20% - Accent5 14 2 3 2 3" xfId="18220" xr:uid="{00000000-0005-0000-0000-0000D63E0000}"/>
    <cellStyle name="20% - Accent5 14 2 3 2 3 2" xfId="44214" xr:uid="{00000000-0005-0000-0000-0000D73E0000}"/>
    <cellStyle name="20% - Accent5 14 2 3 2 4" xfId="25971" xr:uid="{00000000-0005-0000-0000-0000D83E0000}"/>
    <cellStyle name="20% - Accent5 14 2 3 2 4 2" xfId="51960" xr:uid="{00000000-0005-0000-0000-0000D93E0000}"/>
    <cellStyle name="20% - Accent5 14 2 3 2 5" xfId="31125" xr:uid="{00000000-0005-0000-0000-0000DA3E0000}"/>
    <cellStyle name="20% - Accent5 14 2 3 3" xfId="13046" xr:uid="{00000000-0005-0000-0000-0000DB3E0000}"/>
    <cellStyle name="20% - Accent5 14 2 3 3 2" xfId="20841" xr:uid="{00000000-0005-0000-0000-0000DC3E0000}"/>
    <cellStyle name="20% - Accent5 14 2 3 3 2 2" xfId="46835" xr:uid="{00000000-0005-0000-0000-0000DD3E0000}"/>
    <cellStyle name="20% - Accent5 14 2 3 3 3" xfId="39047" xr:uid="{00000000-0005-0000-0000-0000DE3E0000}"/>
    <cellStyle name="20% - Accent5 14 2 3 4" xfId="7741" xr:uid="{00000000-0005-0000-0000-0000DF3E0000}"/>
    <cellStyle name="20% - Accent5 14 2 3 4 2" xfId="33737" xr:uid="{00000000-0005-0000-0000-0000E03E0000}"/>
    <cellStyle name="20% - Accent5 14 2 3 5" xfId="15531" xr:uid="{00000000-0005-0000-0000-0000E13E0000}"/>
    <cellStyle name="20% - Accent5 14 2 3 5 2" xfId="41525" xr:uid="{00000000-0005-0000-0000-0000E23E0000}"/>
    <cellStyle name="20% - Accent5 14 2 3 6" xfId="23282" xr:uid="{00000000-0005-0000-0000-0000E33E0000}"/>
    <cellStyle name="20% - Accent5 14 2 3 6 2" xfId="49271" xr:uid="{00000000-0005-0000-0000-0000E43E0000}"/>
    <cellStyle name="20% - Accent5 14 2 3 7" xfId="28436" xr:uid="{00000000-0005-0000-0000-0000E53E0000}"/>
    <cellStyle name="20% - Accent5 14 2 4" xfId="2998" xr:uid="{00000000-0005-0000-0000-0000E63E0000}"/>
    <cellStyle name="20% - Accent5 14 2 4 2" xfId="5684" xr:uid="{00000000-0005-0000-0000-0000E73E0000}"/>
    <cellStyle name="20% - Accent5 14 2 4 2 2" xfId="10981" xr:uid="{00000000-0005-0000-0000-0000E83E0000}"/>
    <cellStyle name="20% - Accent5 14 2 4 2 2 2" xfId="36982" xr:uid="{00000000-0005-0000-0000-0000E93E0000}"/>
    <cellStyle name="20% - Accent5 14 2 4 2 3" xfId="18776" xr:uid="{00000000-0005-0000-0000-0000EA3E0000}"/>
    <cellStyle name="20% - Accent5 14 2 4 2 3 2" xfId="44770" xr:uid="{00000000-0005-0000-0000-0000EB3E0000}"/>
    <cellStyle name="20% - Accent5 14 2 4 2 4" xfId="26527" xr:uid="{00000000-0005-0000-0000-0000EC3E0000}"/>
    <cellStyle name="20% - Accent5 14 2 4 2 4 2" xfId="52516" xr:uid="{00000000-0005-0000-0000-0000ED3E0000}"/>
    <cellStyle name="20% - Accent5 14 2 4 2 5" xfId="31681" xr:uid="{00000000-0005-0000-0000-0000EE3E0000}"/>
    <cellStyle name="20% - Accent5 14 2 4 3" xfId="13585" xr:uid="{00000000-0005-0000-0000-0000EF3E0000}"/>
    <cellStyle name="20% - Accent5 14 2 4 3 2" xfId="21380" xr:uid="{00000000-0005-0000-0000-0000F03E0000}"/>
    <cellStyle name="20% - Accent5 14 2 4 3 2 2" xfId="47374" xr:uid="{00000000-0005-0000-0000-0000F13E0000}"/>
    <cellStyle name="20% - Accent5 14 2 4 3 3" xfId="39586" xr:uid="{00000000-0005-0000-0000-0000F23E0000}"/>
    <cellStyle name="20% - Accent5 14 2 4 4" xfId="8297" xr:uid="{00000000-0005-0000-0000-0000F33E0000}"/>
    <cellStyle name="20% - Accent5 14 2 4 4 2" xfId="34293" xr:uid="{00000000-0005-0000-0000-0000F43E0000}"/>
    <cellStyle name="20% - Accent5 14 2 4 5" xfId="16087" xr:uid="{00000000-0005-0000-0000-0000F53E0000}"/>
    <cellStyle name="20% - Accent5 14 2 4 5 2" xfId="42081" xr:uid="{00000000-0005-0000-0000-0000F63E0000}"/>
    <cellStyle name="20% - Accent5 14 2 4 6" xfId="23838" xr:uid="{00000000-0005-0000-0000-0000F73E0000}"/>
    <cellStyle name="20% - Accent5 14 2 4 6 2" xfId="49827" xr:uid="{00000000-0005-0000-0000-0000F83E0000}"/>
    <cellStyle name="20% - Accent5 14 2 4 7" xfId="28992" xr:uid="{00000000-0005-0000-0000-0000F93E0000}"/>
    <cellStyle name="20% - Accent5 14 2 5" xfId="4016" xr:uid="{00000000-0005-0000-0000-0000FA3E0000}"/>
    <cellStyle name="20% - Accent5 14 2 5 2" xfId="9314" xr:uid="{00000000-0005-0000-0000-0000FB3E0000}"/>
    <cellStyle name="20% - Accent5 14 2 5 2 2" xfId="35314" xr:uid="{00000000-0005-0000-0000-0000FC3E0000}"/>
    <cellStyle name="20% - Accent5 14 2 5 3" xfId="17108" xr:uid="{00000000-0005-0000-0000-0000FD3E0000}"/>
    <cellStyle name="20% - Accent5 14 2 5 3 2" xfId="43102" xr:uid="{00000000-0005-0000-0000-0000FE3E0000}"/>
    <cellStyle name="20% - Accent5 14 2 5 4" xfId="24859" xr:uid="{00000000-0005-0000-0000-0000FF3E0000}"/>
    <cellStyle name="20% - Accent5 14 2 5 4 2" xfId="50848" xr:uid="{00000000-0005-0000-0000-0000003F0000}"/>
    <cellStyle name="20% - Accent5 14 2 5 5" xfId="30013" xr:uid="{00000000-0005-0000-0000-0000013F0000}"/>
    <cellStyle name="20% - Accent5 14 2 6" xfId="11486" xr:uid="{00000000-0005-0000-0000-0000023F0000}"/>
    <cellStyle name="20% - Accent5 14 2 6 2" xfId="19281" xr:uid="{00000000-0005-0000-0000-0000033F0000}"/>
    <cellStyle name="20% - Accent5 14 2 6 2 2" xfId="45275" xr:uid="{00000000-0005-0000-0000-0000043F0000}"/>
    <cellStyle name="20% - Accent5 14 2 6 3" xfId="37487" xr:uid="{00000000-0005-0000-0000-0000053F0000}"/>
    <cellStyle name="20% - Accent5 14 2 7" xfId="11992" xr:uid="{00000000-0005-0000-0000-0000063F0000}"/>
    <cellStyle name="20% - Accent5 14 2 7 2" xfId="19787" xr:uid="{00000000-0005-0000-0000-0000073F0000}"/>
    <cellStyle name="20% - Accent5 14 2 7 2 2" xfId="45781" xr:uid="{00000000-0005-0000-0000-0000083F0000}"/>
    <cellStyle name="20% - Accent5 14 2 7 3" xfId="37993" xr:uid="{00000000-0005-0000-0000-0000093F0000}"/>
    <cellStyle name="20% - Accent5 14 2 8" xfId="6638" xr:uid="{00000000-0005-0000-0000-00000A3F0000}"/>
    <cellStyle name="20% - Accent5 14 2 8 2" xfId="32625" xr:uid="{00000000-0005-0000-0000-00000B3F0000}"/>
    <cellStyle name="20% - Accent5 14 2 9" xfId="14419" xr:uid="{00000000-0005-0000-0000-00000C3F0000}"/>
    <cellStyle name="20% - Accent5 14 2 9 2" xfId="40413" xr:uid="{00000000-0005-0000-0000-00000D3F0000}"/>
    <cellStyle name="20% - Accent5 14 3" xfId="1609" xr:uid="{00000000-0005-0000-0000-00000E3F0000}"/>
    <cellStyle name="20% - Accent5 14 3 2" xfId="4295" xr:uid="{00000000-0005-0000-0000-00000F3F0000}"/>
    <cellStyle name="20% - Accent5 14 3 2 2" xfId="9592" xr:uid="{00000000-0005-0000-0000-0000103F0000}"/>
    <cellStyle name="20% - Accent5 14 3 2 2 2" xfId="35593" xr:uid="{00000000-0005-0000-0000-0000113F0000}"/>
    <cellStyle name="20% - Accent5 14 3 2 3" xfId="17387" xr:uid="{00000000-0005-0000-0000-0000123F0000}"/>
    <cellStyle name="20% - Accent5 14 3 2 3 2" xfId="43381" xr:uid="{00000000-0005-0000-0000-0000133F0000}"/>
    <cellStyle name="20% - Accent5 14 3 2 4" xfId="25138" xr:uid="{00000000-0005-0000-0000-0000143F0000}"/>
    <cellStyle name="20% - Accent5 14 3 2 4 2" xfId="51127" xr:uid="{00000000-0005-0000-0000-0000153F0000}"/>
    <cellStyle name="20% - Accent5 14 3 2 5" xfId="30292" xr:uid="{00000000-0005-0000-0000-0000163F0000}"/>
    <cellStyle name="20% - Accent5 14 3 3" xfId="12252" xr:uid="{00000000-0005-0000-0000-0000173F0000}"/>
    <cellStyle name="20% - Accent5 14 3 3 2" xfId="20047" xr:uid="{00000000-0005-0000-0000-0000183F0000}"/>
    <cellStyle name="20% - Accent5 14 3 3 2 2" xfId="46041" xr:uid="{00000000-0005-0000-0000-0000193F0000}"/>
    <cellStyle name="20% - Accent5 14 3 3 3" xfId="38253" xr:uid="{00000000-0005-0000-0000-00001A3F0000}"/>
    <cellStyle name="20% - Accent5 14 3 4" xfId="6914" xr:uid="{00000000-0005-0000-0000-00001B3F0000}"/>
    <cellStyle name="20% - Accent5 14 3 4 2" xfId="32904" xr:uid="{00000000-0005-0000-0000-00001C3F0000}"/>
    <cellStyle name="20% - Accent5 14 3 5" xfId="14698" xr:uid="{00000000-0005-0000-0000-00001D3F0000}"/>
    <cellStyle name="20% - Accent5 14 3 5 2" xfId="40692" xr:uid="{00000000-0005-0000-0000-00001E3F0000}"/>
    <cellStyle name="20% - Accent5 14 3 6" xfId="22449" xr:uid="{00000000-0005-0000-0000-00001F3F0000}"/>
    <cellStyle name="20% - Accent5 14 3 6 2" xfId="48438" xr:uid="{00000000-0005-0000-0000-0000203F0000}"/>
    <cellStyle name="20% - Accent5 14 3 7" xfId="27603" xr:uid="{00000000-0005-0000-0000-0000213F0000}"/>
    <cellStyle name="20% - Accent5 14 4" xfId="2165" xr:uid="{00000000-0005-0000-0000-0000223F0000}"/>
    <cellStyle name="20% - Accent5 14 4 2" xfId="4851" xr:uid="{00000000-0005-0000-0000-0000233F0000}"/>
    <cellStyle name="20% - Accent5 14 4 2 2" xfId="10148" xr:uid="{00000000-0005-0000-0000-0000243F0000}"/>
    <cellStyle name="20% - Accent5 14 4 2 2 2" xfId="36149" xr:uid="{00000000-0005-0000-0000-0000253F0000}"/>
    <cellStyle name="20% - Accent5 14 4 2 3" xfId="17943" xr:uid="{00000000-0005-0000-0000-0000263F0000}"/>
    <cellStyle name="20% - Accent5 14 4 2 3 2" xfId="43937" xr:uid="{00000000-0005-0000-0000-0000273F0000}"/>
    <cellStyle name="20% - Accent5 14 4 2 4" xfId="25694" xr:uid="{00000000-0005-0000-0000-0000283F0000}"/>
    <cellStyle name="20% - Accent5 14 4 2 4 2" xfId="51683" xr:uid="{00000000-0005-0000-0000-0000293F0000}"/>
    <cellStyle name="20% - Accent5 14 4 2 5" xfId="30848" xr:uid="{00000000-0005-0000-0000-00002A3F0000}"/>
    <cellStyle name="20% - Accent5 14 4 3" xfId="12771" xr:uid="{00000000-0005-0000-0000-00002B3F0000}"/>
    <cellStyle name="20% - Accent5 14 4 3 2" xfId="20566" xr:uid="{00000000-0005-0000-0000-00002C3F0000}"/>
    <cellStyle name="20% - Accent5 14 4 3 2 2" xfId="46560" xr:uid="{00000000-0005-0000-0000-00002D3F0000}"/>
    <cellStyle name="20% - Accent5 14 4 3 3" xfId="38772" xr:uid="{00000000-0005-0000-0000-00002E3F0000}"/>
    <cellStyle name="20% - Accent5 14 4 4" xfId="7466" xr:uid="{00000000-0005-0000-0000-00002F3F0000}"/>
    <cellStyle name="20% - Accent5 14 4 4 2" xfId="33460" xr:uid="{00000000-0005-0000-0000-0000303F0000}"/>
    <cellStyle name="20% - Accent5 14 4 5" xfId="15254" xr:uid="{00000000-0005-0000-0000-0000313F0000}"/>
    <cellStyle name="20% - Accent5 14 4 5 2" xfId="41248" xr:uid="{00000000-0005-0000-0000-0000323F0000}"/>
    <cellStyle name="20% - Accent5 14 4 6" xfId="23005" xr:uid="{00000000-0005-0000-0000-0000333F0000}"/>
    <cellStyle name="20% - Accent5 14 4 6 2" xfId="48994" xr:uid="{00000000-0005-0000-0000-0000343F0000}"/>
    <cellStyle name="20% - Accent5 14 4 7" xfId="28159" xr:uid="{00000000-0005-0000-0000-0000353F0000}"/>
    <cellStyle name="20% - Accent5 14 5" xfId="2721" xr:uid="{00000000-0005-0000-0000-0000363F0000}"/>
    <cellStyle name="20% - Accent5 14 5 2" xfId="5407" xr:uid="{00000000-0005-0000-0000-0000373F0000}"/>
    <cellStyle name="20% - Accent5 14 5 2 2" xfId="10704" xr:uid="{00000000-0005-0000-0000-0000383F0000}"/>
    <cellStyle name="20% - Accent5 14 5 2 2 2" xfId="36705" xr:uid="{00000000-0005-0000-0000-0000393F0000}"/>
    <cellStyle name="20% - Accent5 14 5 2 3" xfId="18499" xr:uid="{00000000-0005-0000-0000-00003A3F0000}"/>
    <cellStyle name="20% - Accent5 14 5 2 3 2" xfId="44493" xr:uid="{00000000-0005-0000-0000-00003B3F0000}"/>
    <cellStyle name="20% - Accent5 14 5 2 4" xfId="26250" xr:uid="{00000000-0005-0000-0000-00003C3F0000}"/>
    <cellStyle name="20% - Accent5 14 5 2 4 2" xfId="52239" xr:uid="{00000000-0005-0000-0000-00003D3F0000}"/>
    <cellStyle name="20% - Accent5 14 5 2 5" xfId="31404" xr:uid="{00000000-0005-0000-0000-00003E3F0000}"/>
    <cellStyle name="20% - Accent5 14 5 3" xfId="13308" xr:uid="{00000000-0005-0000-0000-00003F3F0000}"/>
    <cellStyle name="20% - Accent5 14 5 3 2" xfId="21103" xr:uid="{00000000-0005-0000-0000-0000403F0000}"/>
    <cellStyle name="20% - Accent5 14 5 3 2 2" xfId="47097" xr:uid="{00000000-0005-0000-0000-0000413F0000}"/>
    <cellStyle name="20% - Accent5 14 5 3 3" xfId="39309" xr:uid="{00000000-0005-0000-0000-0000423F0000}"/>
    <cellStyle name="20% - Accent5 14 5 4" xfId="8020" xr:uid="{00000000-0005-0000-0000-0000433F0000}"/>
    <cellStyle name="20% - Accent5 14 5 4 2" xfId="34016" xr:uid="{00000000-0005-0000-0000-0000443F0000}"/>
    <cellStyle name="20% - Accent5 14 5 5" xfId="15810" xr:uid="{00000000-0005-0000-0000-0000453F0000}"/>
    <cellStyle name="20% - Accent5 14 5 5 2" xfId="41804" xr:uid="{00000000-0005-0000-0000-0000463F0000}"/>
    <cellStyle name="20% - Accent5 14 5 6" xfId="23561" xr:uid="{00000000-0005-0000-0000-0000473F0000}"/>
    <cellStyle name="20% - Accent5 14 5 6 2" xfId="49550" xr:uid="{00000000-0005-0000-0000-0000483F0000}"/>
    <cellStyle name="20% - Accent5 14 5 7" xfId="28715" xr:uid="{00000000-0005-0000-0000-0000493F0000}"/>
    <cellStyle name="20% - Accent5 14 6" xfId="3739" xr:uid="{00000000-0005-0000-0000-00004A3F0000}"/>
    <cellStyle name="20% - Accent5 14 6 2" xfId="9037" xr:uid="{00000000-0005-0000-0000-00004B3F0000}"/>
    <cellStyle name="20% - Accent5 14 6 2 2" xfId="35037" xr:uid="{00000000-0005-0000-0000-00004C3F0000}"/>
    <cellStyle name="20% - Accent5 14 6 3" xfId="16831" xr:uid="{00000000-0005-0000-0000-00004D3F0000}"/>
    <cellStyle name="20% - Accent5 14 6 3 2" xfId="42825" xr:uid="{00000000-0005-0000-0000-00004E3F0000}"/>
    <cellStyle name="20% - Accent5 14 6 4" xfId="24582" xr:uid="{00000000-0005-0000-0000-00004F3F0000}"/>
    <cellStyle name="20% - Accent5 14 6 4 2" xfId="50571" xr:uid="{00000000-0005-0000-0000-0000503F0000}"/>
    <cellStyle name="20% - Accent5 14 6 5" xfId="29736" xr:uid="{00000000-0005-0000-0000-0000513F0000}"/>
    <cellStyle name="20% - Accent5 14 7" xfId="11231" xr:uid="{00000000-0005-0000-0000-0000523F0000}"/>
    <cellStyle name="20% - Accent5 14 7 2" xfId="19026" xr:uid="{00000000-0005-0000-0000-0000533F0000}"/>
    <cellStyle name="20% - Accent5 14 7 2 2" xfId="45020" xr:uid="{00000000-0005-0000-0000-0000543F0000}"/>
    <cellStyle name="20% - Accent5 14 7 3" xfId="37232" xr:uid="{00000000-0005-0000-0000-0000553F0000}"/>
    <cellStyle name="20% - Accent5 14 8" xfId="11731" xr:uid="{00000000-0005-0000-0000-0000563F0000}"/>
    <cellStyle name="20% - Accent5 14 8 2" xfId="19526" xr:uid="{00000000-0005-0000-0000-0000573F0000}"/>
    <cellStyle name="20% - Accent5 14 8 2 2" xfId="45520" xr:uid="{00000000-0005-0000-0000-0000583F0000}"/>
    <cellStyle name="20% - Accent5 14 8 3" xfId="37732" xr:uid="{00000000-0005-0000-0000-0000593F0000}"/>
    <cellStyle name="20% - Accent5 14 9" xfId="6361" xr:uid="{00000000-0005-0000-0000-00005A3F0000}"/>
    <cellStyle name="20% - Accent5 14 9 2" xfId="32348" xr:uid="{00000000-0005-0000-0000-00005B3F0000}"/>
    <cellStyle name="20% - Accent5 15" xfId="1068" xr:uid="{00000000-0005-0000-0000-00005C3F0000}"/>
    <cellStyle name="20% - Accent5 15 10" xfId="14160" xr:uid="{00000000-0005-0000-0000-00005D3F0000}"/>
    <cellStyle name="20% - Accent5 15 10 2" xfId="40154" xr:uid="{00000000-0005-0000-0000-00005E3F0000}"/>
    <cellStyle name="20% - Accent5 15 11" xfId="21911" xr:uid="{00000000-0005-0000-0000-00005F3F0000}"/>
    <cellStyle name="20% - Accent5 15 11 2" xfId="47900" xr:uid="{00000000-0005-0000-0000-0000603F0000}"/>
    <cellStyle name="20% - Accent5 15 12" xfId="27065" xr:uid="{00000000-0005-0000-0000-0000613F0000}"/>
    <cellStyle name="20% - Accent5 15 2" xfId="1346" xr:uid="{00000000-0005-0000-0000-0000623F0000}"/>
    <cellStyle name="20% - Accent5 15 2 10" xfId="22188" xr:uid="{00000000-0005-0000-0000-0000633F0000}"/>
    <cellStyle name="20% - Accent5 15 2 10 2" xfId="48177" xr:uid="{00000000-0005-0000-0000-0000643F0000}"/>
    <cellStyle name="20% - Accent5 15 2 11" xfId="27342" xr:uid="{00000000-0005-0000-0000-0000653F0000}"/>
    <cellStyle name="20% - Accent5 15 2 2" xfId="1904" xr:uid="{00000000-0005-0000-0000-0000663F0000}"/>
    <cellStyle name="20% - Accent5 15 2 2 2" xfId="4590" xr:uid="{00000000-0005-0000-0000-0000673F0000}"/>
    <cellStyle name="20% - Accent5 15 2 2 2 2" xfId="9887" xr:uid="{00000000-0005-0000-0000-0000683F0000}"/>
    <cellStyle name="20% - Accent5 15 2 2 2 2 2" xfId="35888" xr:uid="{00000000-0005-0000-0000-0000693F0000}"/>
    <cellStyle name="20% - Accent5 15 2 2 2 3" xfId="17682" xr:uid="{00000000-0005-0000-0000-00006A3F0000}"/>
    <cellStyle name="20% - Accent5 15 2 2 2 3 2" xfId="43676" xr:uid="{00000000-0005-0000-0000-00006B3F0000}"/>
    <cellStyle name="20% - Accent5 15 2 2 2 4" xfId="25433" xr:uid="{00000000-0005-0000-0000-00006C3F0000}"/>
    <cellStyle name="20% - Accent5 15 2 2 2 4 2" xfId="51422" xr:uid="{00000000-0005-0000-0000-00006D3F0000}"/>
    <cellStyle name="20% - Accent5 15 2 2 2 5" xfId="30587" xr:uid="{00000000-0005-0000-0000-00006E3F0000}"/>
    <cellStyle name="20% - Accent5 15 2 2 3" xfId="12529" xr:uid="{00000000-0005-0000-0000-00006F3F0000}"/>
    <cellStyle name="20% - Accent5 15 2 2 3 2" xfId="20324" xr:uid="{00000000-0005-0000-0000-0000703F0000}"/>
    <cellStyle name="20% - Accent5 15 2 2 3 2 2" xfId="46318" xr:uid="{00000000-0005-0000-0000-0000713F0000}"/>
    <cellStyle name="20% - Accent5 15 2 2 3 3" xfId="38530" xr:uid="{00000000-0005-0000-0000-0000723F0000}"/>
    <cellStyle name="20% - Accent5 15 2 2 4" xfId="7207" xr:uid="{00000000-0005-0000-0000-0000733F0000}"/>
    <cellStyle name="20% - Accent5 15 2 2 4 2" xfId="33199" xr:uid="{00000000-0005-0000-0000-0000743F0000}"/>
    <cellStyle name="20% - Accent5 15 2 2 5" xfId="14993" xr:uid="{00000000-0005-0000-0000-0000753F0000}"/>
    <cellStyle name="20% - Accent5 15 2 2 5 2" xfId="40987" xr:uid="{00000000-0005-0000-0000-0000763F0000}"/>
    <cellStyle name="20% - Accent5 15 2 2 6" xfId="22744" xr:uid="{00000000-0005-0000-0000-0000773F0000}"/>
    <cellStyle name="20% - Accent5 15 2 2 6 2" xfId="48733" xr:uid="{00000000-0005-0000-0000-0000783F0000}"/>
    <cellStyle name="20% - Accent5 15 2 2 7" xfId="27898" xr:uid="{00000000-0005-0000-0000-0000793F0000}"/>
    <cellStyle name="20% - Accent5 15 2 3" xfId="2460" xr:uid="{00000000-0005-0000-0000-00007A3F0000}"/>
    <cellStyle name="20% - Accent5 15 2 3 2" xfId="5146" xr:uid="{00000000-0005-0000-0000-00007B3F0000}"/>
    <cellStyle name="20% - Accent5 15 2 3 2 2" xfId="10443" xr:uid="{00000000-0005-0000-0000-00007C3F0000}"/>
    <cellStyle name="20% - Accent5 15 2 3 2 2 2" xfId="36444" xr:uid="{00000000-0005-0000-0000-00007D3F0000}"/>
    <cellStyle name="20% - Accent5 15 2 3 2 3" xfId="18238" xr:uid="{00000000-0005-0000-0000-00007E3F0000}"/>
    <cellStyle name="20% - Accent5 15 2 3 2 3 2" xfId="44232" xr:uid="{00000000-0005-0000-0000-00007F3F0000}"/>
    <cellStyle name="20% - Accent5 15 2 3 2 4" xfId="25989" xr:uid="{00000000-0005-0000-0000-0000803F0000}"/>
    <cellStyle name="20% - Accent5 15 2 3 2 4 2" xfId="51978" xr:uid="{00000000-0005-0000-0000-0000813F0000}"/>
    <cellStyle name="20% - Accent5 15 2 3 2 5" xfId="31143" xr:uid="{00000000-0005-0000-0000-0000823F0000}"/>
    <cellStyle name="20% - Accent5 15 2 3 3" xfId="13064" xr:uid="{00000000-0005-0000-0000-0000833F0000}"/>
    <cellStyle name="20% - Accent5 15 2 3 3 2" xfId="20859" xr:uid="{00000000-0005-0000-0000-0000843F0000}"/>
    <cellStyle name="20% - Accent5 15 2 3 3 2 2" xfId="46853" xr:uid="{00000000-0005-0000-0000-0000853F0000}"/>
    <cellStyle name="20% - Accent5 15 2 3 3 3" xfId="39065" xr:uid="{00000000-0005-0000-0000-0000863F0000}"/>
    <cellStyle name="20% - Accent5 15 2 3 4" xfId="7759" xr:uid="{00000000-0005-0000-0000-0000873F0000}"/>
    <cellStyle name="20% - Accent5 15 2 3 4 2" xfId="33755" xr:uid="{00000000-0005-0000-0000-0000883F0000}"/>
    <cellStyle name="20% - Accent5 15 2 3 5" xfId="15549" xr:uid="{00000000-0005-0000-0000-0000893F0000}"/>
    <cellStyle name="20% - Accent5 15 2 3 5 2" xfId="41543" xr:uid="{00000000-0005-0000-0000-00008A3F0000}"/>
    <cellStyle name="20% - Accent5 15 2 3 6" xfId="23300" xr:uid="{00000000-0005-0000-0000-00008B3F0000}"/>
    <cellStyle name="20% - Accent5 15 2 3 6 2" xfId="49289" xr:uid="{00000000-0005-0000-0000-00008C3F0000}"/>
    <cellStyle name="20% - Accent5 15 2 3 7" xfId="28454" xr:uid="{00000000-0005-0000-0000-00008D3F0000}"/>
    <cellStyle name="20% - Accent5 15 2 4" xfId="3016" xr:uid="{00000000-0005-0000-0000-00008E3F0000}"/>
    <cellStyle name="20% - Accent5 15 2 4 2" xfId="5702" xr:uid="{00000000-0005-0000-0000-00008F3F0000}"/>
    <cellStyle name="20% - Accent5 15 2 4 2 2" xfId="10999" xr:uid="{00000000-0005-0000-0000-0000903F0000}"/>
    <cellStyle name="20% - Accent5 15 2 4 2 2 2" xfId="37000" xr:uid="{00000000-0005-0000-0000-0000913F0000}"/>
    <cellStyle name="20% - Accent5 15 2 4 2 3" xfId="18794" xr:uid="{00000000-0005-0000-0000-0000923F0000}"/>
    <cellStyle name="20% - Accent5 15 2 4 2 3 2" xfId="44788" xr:uid="{00000000-0005-0000-0000-0000933F0000}"/>
    <cellStyle name="20% - Accent5 15 2 4 2 4" xfId="26545" xr:uid="{00000000-0005-0000-0000-0000943F0000}"/>
    <cellStyle name="20% - Accent5 15 2 4 2 4 2" xfId="52534" xr:uid="{00000000-0005-0000-0000-0000953F0000}"/>
    <cellStyle name="20% - Accent5 15 2 4 2 5" xfId="31699" xr:uid="{00000000-0005-0000-0000-0000963F0000}"/>
    <cellStyle name="20% - Accent5 15 2 4 3" xfId="13603" xr:uid="{00000000-0005-0000-0000-0000973F0000}"/>
    <cellStyle name="20% - Accent5 15 2 4 3 2" xfId="21398" xr:uid="{00000000-0005-0000-0000-0000983F0000}"/>
    <cellStyle name="20% - Accent5 15 2 4 3 2 2" xfId="47392" xr:uid="{00000000-0005-0000-0000-0000993F0000}"/>
    <cellStyle name="20% - Accent5 15 2 4 3 3" xfId="39604" xr:uid="{00000000-0005-0000-0000-00009A3F0000}"/>
    <cellStyle name="20% - Accent5 15 2 4 4" xfId="8315" xr:uid="{00000000-0005-0000-0000-00009B3F0000}"/>
    <cellStyle name="20% - Accent5 15 2 4 4 2" xfId="34311" xr:uid="{00000000-0005-0000-0000-00009C3F0000}"/>
    <cellStyle name="20% - Accent5 15 2 4 5" xfId="16105" xr:uid="{00000000-0005-0000-0000-00009D3F0000}"/>
    <cellStyle name="20% - Accent5 15 2 4 5 2" xfId="42099" xr:uid="{00000000-0005-0000-0000-00009E3F0000}"/>
    <cellStyle name="20% - Accent5 15 2 4 6" xfId="23856" xr:uid="{00000000-0005-0000-0000-00009F3F0000}"/>
    <cellStyle name="20% - Accent5 15 2 4 6 2" xfId="49845" xr:uid="{00000000-0005-0000-0000-0000A03F0000}"/>
    <cellStyle name="20% - Accent5 15 2 4 7" xfId="29010" xr:uid="{00000000-0005-0000-0000-0000A13F0000}"/>
    <cellStyle name="20% - Accent5 15 2 5" xfId="4034" xr:uid="{00000000-0005-0000-0000-0000A23F0000}"/>
    <cellStyle name="20% - Accent5 15 2 5 2" xfId="9332" xr:uid="{00000000-0005-0000-0000-0000A33F0000}"/>
    <cellStyle name="20% - Accent5 15 2 5 2 2" xfId="35332" xr:uid="{00000000-0005-0000-0000-0000A43F0000}"/>
    <cellStyle name="20% - Accent5 15 2 5 3" xfId="17126" xr:uid="{00000000-0005-0000-0000-0000A53F0000}"/>
    <cellStyle name="20% - Accent5 15 2 5 3 2" xfId="43120" xr:uid="{00000000-0005-0000-0000-0000A63F0000}"/>
    <cellStyle name="20% - Accent5 15 2 5 4" xfId="24877" xr:uid="{00000000-0005-0000-0000-0000A73F0000}"/>
    <cellStyle name="20% - Accent5 15 2 5 4 2" xfId="50866" xr:uid="{00000000-0005-0000-0000-0000A83F0000}"/>
    <cellStyle name="20% - Accent5 15 2 5 5" xfId="30031" xr:uid="{00000000-0005-0000-0000-0000A93F0000}"/>
    <cellStyle name="20% - Accent5 15 2 6" xfId="11504" xr:uid="{00000000-0005-0000-0000-0000AA3F0000}"/>
    <cellStyle name="20% - Accent5 15 2 6 2" xfId="19299" xr:uid="{00000000-0005-0000-0000-0000AB3F0000}"/>
    <cellStyle name="20% - Accent5 15 2 6 2 2" xfId="45293" xr:uid="{00000000-0005-0000-0000-0000AC3F0000}"/>
    <cellStyle name="20% - Accent5 15 2 6 3" xfId="37505" xr:uid="{00000000-0005-0000-0000-0000AD3F0000}"/>
    <cellStyle name="20% - Accent5 15 2 7" xfId="12010" xr:uid="{00000000-0005-0000-0000-0000AE3F0000}"/>
    <cellStyle name="20% - Accent5 15 2 7 2" xfId="19805" xr:uid="{00000000-0005-0000-0000-0000AF3F0000}"/>
    <cellStyle name="20% - Accent5 15 2 7 2 2" xfId="45799" xr:uid="{00000000-0005-0000-0000-0000B03F0000}"/>
    <cellStyle name="20% - Accent5 15 2 7 3" xfId="38011" xr:uid="{00000000-0005-0000-0000-0000B13F0000}"/>
    <cellStyle name="20% - Accent5 15 2 8" xfId="6656" xr:uid="{00000000-0005-0000-0000-0000B23F0000}"/>
    <cellStyle name="20% - Accent5 15 2 8 2" xfId="32643" xr:uid="{00000000-0005-0000-0000-0000B33F0000}"/>
    <cellStyle name="20% - Accent5 15 2 9" xfId="14437" xr:uid="{00000000-0005-0000-0000-0000B43F0000}"/>
    <cellStyle name="20% - Accent5 15 2 9 2" xfId="40431" xr:uid="{00000000-0005-0000-0000-0000B53F0000}"/>
    <cellStyle name="20% - Accent5 15 3" xfId="1627" xr:uid="{00000000-0005-0000-0000-0000B63F0000}"/>
    <cellStyle name="20% - Accent5 15 3 2" xfId="4313" xr:uid="{00000000-0005-0000-0000-0000B73F0000}"/>
    <cellStyle name="20% - Accent5 15 3 2 2" xfId="9610" xr:uid="{00000000-0005-0000-0000-0000B83F0000}"/>
    <cellStyle name="20% - Accent5 15 3 2 2 2" xfId="35611" xr:uid="{00000000-0005-0000-0000-0000B93F0000}"/>
    <cellStyle name="20% - Accent5 15 3 2 3" xfId="17405" xr:uid="{00000000-0005-0000-0000-0000BA3F0000}"/>
    <cellStyle name="20% - Accent5 15 3 2 3 2" xfId="43399" xr:uid="{00000000-0005-0000-0000-0000BB3F0000}"/>
    <cellStyle name="20% - Accent5 15 3 2 4" xfId="25156" xr:uid="{00000000-0005-0000-0000-0000BC3F0000}"/>
    <cellStyle name="20% - Accent5 15 3 2 4 2" xfId="51145" xr:uid="{00000000-0005-0000-0000-0000BD3F0000}"/>
    <cellStyle name="20% - Accent5 15 3 2 5" xfId="30310" xr:uid="{00000000-0005-0000-0000-0000BE3F0000}"/>
    <cellStyle name="20% - Accent5 15 3 3" xfId="12270" xr:uid="{00000000-0005-0000-0000-0000BF3F0000}"/>
    <cellStyle name="20% - Accent5 15 3 3 2" xfId="20065" xr:uid="{00000000-0005-0000-0000-0000C03F0000}"/>
    <cellStyle name="20% - Accent5 15 3 3 2 2" xfId="46059" xr:uid="{00000000-0005-0000-0000-0000C13F0000}"/>
    <cellStyle name="20% - Accent5 15 3 3 3" xfId="38271" xr:uid="{00000000-0005-0000-0000-0000C23F0000}"/>
    <cellStyle name="20% - Accent5 15 3 4" xfId="6932" xr:uid="{00000000-0005-0000-0000-0000C33F0000}"/>
    <cellStyle name="20% - Accent5 15 3 4 2" xfId="32922" xr:uid="{00000000-0005-0000-0000-0000C43F0000}"/>
    <cellStyle name="20% - Accent5 15 3 5" xfId="14716" xr:uid="{00000000-0005-0000-0000-0000C53F0000}"/>
    <cellStyle name="20% - Accent5 15 3 5 2" xfId="40710" xr:uid="{00000000-0005-0000-0000-0000C63F0000}"/>
    <cellStyle name="20% - Accent5 15 3 6" xfId="22467" xr:uid="{00000000-0005-0000-0000-0000C73F0000}"/>
    <cellStyle name="20% - Accent5 15 3 6 2" xfId="48456" xr:uid="{00000000-0005-0000-0000-0000C83F0000}"/>
    <cellStyle name="20% - Accent5 15 3 7" xfId="27621" xr:uid="{00000000-0005-0000-0000-0000C93F0000}"/>
    <cellStyle name="20% - Accent5 15 4" xfId="2183" xr:uid="{00000000-0005-0000-0000-0000CA3F0000}"/>
    <cellStyle name="20% - Accent5 15 4 2" xfId="4869" xr:uid="{00000000-0005-0000-0000-0000CB3F0000}"/>
    <cellStyle name="20% - Accent5 15 4 2 2" xfId="10166" xr:uid="{00000000-0005-0000-0000-0000CC3F0000}"/>
    <cellStyle name="20% - Accent5 15 4 2 2 2" xfId="36167" xr:uid="{00000000-0005-0000-0000-0000CD3F0000}"/>
    <cellStyle name="20% - Accent5 15 4 2 3" xfId="17961" xr:uid="{00000000-0005-0000-0000-0000CE3F0000}"/>
    <cellStyle name="20% - Accent5 15 4 2 3 2" xfId="43955" xr:uid="{00000000-0005-0000-0000-0000CF3F0000}"/>
    <cellStyle name="20% - Accent5 15 4 2 4" xfId="25712" xr:uid="{00000000-0005-0000-0000-0000D03F0000}"/>
    <cellStyle name="20% - Accent5 15 4 2 4 2" xfId="51701" xr:uid="{00000000-0005-0000-0000-0000D13F0000}"/>
    <cellStyle name="20% - Accent5 15 4 2 5" xfId="30866" xr:uid="{00000000-0005-0000-0000-0000D23F0000}"/>
    <cellStyle name="20% - Accent5 15 4 3" xfId="12789" xr:uid="{00000000-0005-0000-0000-0000D33F0000}"/>
    <cellStyle name="20% - Accent5 15 4 3 2" xfId="20584" xr:uid="{00000000-0005-0000-0000-0000D43F0000}"/>
    <cellStyle name="20% - Accent5 15 4 3 2 2" xfId="46578" xr:uid="{00000000-0005-0000-0000-0000D53F0000}"/>
    <cellStyle name="20% - Accent5 15 4 3 3" xfId="38790" xr:uid="{00000000-0005-0000-0000-0000D63F0000}"/>
    <cellStyle name="20% - Accent5 15 4 4" xfId="7484" xr:uid="{00000000-0005-0000-0000-0000D73F0000}"/>
    <cellStyle name="20% - Accent5 15 4 4 2" xfId="33478" xr:uid="{00000000-0005-0000-0000-0000D83F0000}"/>
    <cellStyle name="20% - Accent5 15 4 5" xfId="15272" xr:uid="{00000000-0005-0000-0000-0000D93F0000}"/>
    <cellStyle name="20% - Accent5 15 4 5 2" xfId="41266" xr:uid="{00000000-0005-0000-0000-0000DA3F0000}"/>
    <cellStyle name="20% - Accent5 15 4 6" xfId="23023" xr:uid="{00000000-0005-0000-0000-0000DB3F0000}"/>
    <cellStyle name="20% - Accent5 15 4 6 2" xfId="49012" xr:uid="{00000000-0005-0000-0000-0000DC3F0000}"/>
    <cellStyle name="20% - Accent5 15 4 7" xfId="28177" xr:uid="{00000000-0005-0000-0000-0000DD3F0000}"/>
    <cellStyle name="20% - Accent5 15 5" xfId="2739" xr:uid="{00000000-0005-0000-0000-0000DE3F0000}"/>
    <cellStyle name="20% - Accent5 15 5 2" xfId="5425" xr:uid="{00000000-0005-0000-0000-0000DF3F0000}"/>
    <cellStyle name="20% - Accent5 15 5 2 2" xfId="10722" xr:uid="{00000000-0005-0000-0000-0000E03F0000}"/>
    <cellStyle name="20% - Accent5 15 5 2 2 2" xfId="36723" xr:uid="{00000000-0005-0000-0000-0000E13F0000}"/>
    <cellStyle name="20% - Accent5 15 5 2 3" xfId="18517" xr:uid="{00000000-0005-0000-0000-0000E23F0000}"/>
    <cellStyle name="20% - Accent5 15 5 2 3 2" xfId="44511" xr:uid="{00000000-0005-0000-0000-0000E33F0000}"/>
    <cellStyle name="20% - Accent5 15 5 2 4" xfId="26268" xr:uid="{00000000-0005-0000-0000-0000E43F0000}"/>
    <cellStyle name="20% - Accent5 15 5 2 4 2" xfId="52257" xr:uid="{00000000-0005-0000-0000-0000E53F0000}"/>
    <cellStyle name="20% - Accent5 15 5 2 5" xfId="31422" xr:uid="{00000000-0005-0000-0000-0000E63F0000}"/>
    <cellStyle name="20% - Accent5 15 5 3" xfId="13326" xr:uid="{00000000-0005-0000-0000-0000E73F0000}"/>
    <cellStyle name="20% - Accent5 15 5 3 2" xfId="21121" xr:uid="{00000000-0005-0000-0000-0000E83F0000}"/>
    <cellStyle name="20% - Accent5 15 5 3 2 2" xfId="47115" xr:uid="{00000000-0005-0000-0000-0000E93F0000}"/>
    <cellStyle name="20% - Accent5 15 5 3 3" xfId="39327" xr:uid="{00000000-0005-0000-0000-0000EA3F0000}"/>
    <cellStyle name="20% - Accent5 15 5 4" xfId="8038" xr:uid="{00000000-0005-0000-0000-0000EB3F0000}"/>
    <cellStyle name="20% - Accent5 15 5 4 2" xfId="34034" xr:uid="{00000000-0005-0000-0000-0000EC3F0000}"/>
    <cellStyle name="20% - Accent5 15 5 5" xfId="15828" xr:uid="{00000000-0005-0000-0000-0000ED3F0000}"/>
    <cellStyle name="20% - Accent5 15 5 5 2" xfId="41822" xr:uid="{00000000-0005-0000-0000-0000EE3F0000}"/>
    <cellStyle name="20% - Accent5 15 5 6" xfId="23579" xr:uid="{00000000-0005-0000-0000-0000EF3F0000}"/>
    <cellStyle name="20% - Accent5 15 5 6 2" xfId="49568" xr:uid="{00000000-0005-0000-0000-0000F03F0000}"/>
    <cellStyle name="20% - Accent5 15 5 7" xfId="28733" xr:uid="{00000000-0005-0000-0000-0000F13F0000}"/>
    <cellStyle name="20% - Accent5 15 6" xfId="3757" xr:uid="{00000000-0005-0000-0000-0000F23F0000}"/>
    <cellStyle name="20% - Accent5 15 6 2" xfId="9055" xr:uid="{00000000-0005-0000-0000-0000F33F0000}"/>
    <cellStyle name="20% - Accent5 15 6 2 2" xfId="35055" xr:uid="{00000000-0005-0000-0000-0000F43F0000}"/>
    <cellStyle name="20% - Accent5 15 6 3" xfId="16849" xr:uid="{00000000-0005-0000-0000-0000F53F0000}"/>
    <cellStyle name="20% - Accent5 15 6 3 2" xfId="42843" xr:uid="{00000000-0005-0000-0000-0000F63F0000}"/>
    <cellStyle name="20% - Accent5 15 6 4" xfId="24600" xr:uid="{00000000-0005-0000-0000-0000F73F0000}"/>
    <cellStyle name="20% - Accent5 15 6 4 2" xfId="50589" xr:uid="{00000000-0005-0000-0000-0000F83F0000}"/>
    <cellStyle name="20% - Accent5 15 6 5" xfId="29754" xr:uid="{00000000-0005-0000-0000-0000F93F0000}"/>
    <cellStyle name="20% - Accent5 15 7" xfId="11249" xr:uid="{00000000-0005-0000-0000-0000FA3F0000}"/>
    <cellStyle name="20% - Accent5 15 7 2" xfId="19044" xr:uid="{00000000-0005-0000-0000-0000FB3F0000}"/>
    <cellStyle name="20% - Accent5 15 7 2 2" xfId="45038" xr:uid="{00000000-0005-0000-0000-0000FC3F0000}"/>
    <cellStyle name="20% - Accent5 15 7 3" xfId="37250" xr:uid="{00000000-0005-0000-0000-0000FD3F0000}"/>
    <cellStyle name="20% - Accent5 15 8" xfId="11749" xr:uid="{00000000-0005-0000-0000-0000FE3F0000}"/>
    <cellStyle name="20% - Accent5 15 8 2" xfId="19544" xr:uid="{00000000-0005-0000-0000-0000FF3F0000}"/>
    <cellStyle name="20% - Accent5 15 8 2 2" xfId="45538" xr:uid="{00000000-0005-0000-0000-000000400000}"/>
    <cellStyle name="20% - Accent5 15 8 3" xfId="37750" xr:uid="{00000000-0005-0000-0000-000001400000}"/>
    <cellStyle name="20% - Accent5 15 9" xfId="6379" xr:uid="{00000000-0005-0000-0000-000002400000}"/>
    <cellStyle name="20% - Accent5 15 9 2" xfId="32366" xr:uid="{00000000-0005-0000-0000-000003400000}"/>
    <cellStyle name="20% - Accent5 16" xfId="1076" xr:uid="{00000000-0005-0000-0000-000004400000}"/>
    <cellStyle name="20% - Accent5 16 10" xfId="14168" xr:uid="{00000000-0005-0000-0000-000005400000}"/>
    <cellStyle name="20% - Accent5 16 10 2" xfId="40162" xr:uid="{00000000-0005-0000-0000-000006400000}"/>
    <cellStyle name="20% - Accent5 16 11" xfId="21919" xr:uid="{00000000-0005-0000-0000-000007400000}"/>
    <cellStyle name="20% - Accent5 16 11 2" xfId="47908" xr:uid="{00000000-0005-0000-0000-000008400000}"/>
    <cellStyle name="20% - Accent5 16 12" xfId="27073" xr:uid="{00000000-0005-0000-0000-000009400000}"/>
    <cellStyle name="20% - Accent5 16 2" xfId="1354" xr:uid="{00000000-0005-0000-0000-00000A400000}"/>
    <cellStyle name="20% - Accent5 16 2 10" xfId="22196" xr:uid="{00000000-0005-0000-0000-00000B400000}"/>
    <cellStyle name="20% - Accent5 16 2 10 2" xfId="48185" xr:uid="{00000000-0005-0000-0000-00000C400000}"/>
    <cellStyle name="20% - Accent5 16 2 11" xfId="27350" xr:uid="{00000000-0005-0000-0000-00000D400000}"/>
    <cellStyle name="20% - Accent5 16 2 2" xfId="1912" xr:uid="{00000000-0005-0000-0000-00000E400000}"/>
    <cellStyle name="20% - Accent5 16 2 2 2" xfId="4598" xr:uid="{00000000-0005-0000-0000-00000F400000}"/>
    <cellStyle name="20% - Accent5 16 2 2 2 2" xfId="9895" xr:uid="{00000000-0005-0000-0000-000010400000}"/>
    <cellStyle name="20% - Accent5 16 2 2 2 2 2" xfId="35896" xr:uid="{00000000-0005-0000-0000-000011400000}"/>
    <cellStyle name="20% - Accent5 16 2 2 2 3" xfId="17690" xr:uid="{00000000-0005-0000-0000-000012400000}"/>
    <cellStyle name="20% - Accent5 16 2 2 2 3 2" xfId="43684" xr:uid="{00000000-0005-0000-0000-000013400000}"/>
    <cellStyle name="20% - Accent5 16 2 2 2 4" xfId="25441" xr:uid="{00000000-0005-0000-0000-000014400000}"/>
    <cellStyle name="20% - Accent5 16 2 2 2 4 2" xfId="51430" xr:uid="{00000000-0005-0000-0000-000015400000}"/>
    <cellStyle name="20% - Accent5 16 2 2 2 5" xfId="30595" xr:uid="{00000000-0005-0000-0000-000016400000}"/>
    <cellStyle name="20% - Accent5 16 2 2 3" xfId="12537" xr:uid="{00000000-0005-0000-0000-000017400000}"/>
    <cellStyle name="20% - Accent5 16 2 2 3 2" xfId="20332" xr:uid="{00000000-0005-0000-0000-000018400000}"/>
    <cellStyle name="20% - Accent5 16 2 2 3 2 2" xfId="46326" xr:uid="{00000000-0005-0000-0000-000019400000}"/>
    <cellStyle name="20% - Accent5 16 2 2 3 3" xfId="38538" xr:uid="{00000000-0005-0000-0000-00001A400000}"/>
    <cellStyle name="20% - Accent5 16 2 2 4" xfId="7215" xr:uid="{00000000-0005-0000-0000-00001B400000}"/>
    <cellStyle name="20% - Accent5 16 2 2 4 2" xfId="33207" xr:uid="{00000000-0005-0000-0000-00001C400000}"/>
    <cellStyle name="20% - Accent5 16 2 2 5" xfId="15001" xr:uid="{00000000-0005-0000-0000-00001D400000}"/>
    <cellStyle name="20% - Accent5 16 2 2 5 2" xfId="40995" xr:uid="{00000000-0005-0000-0000-00001E400000}"/>
    <cellStyle name="20% - Accent5 16 2 2 6" xfId="22752" xr:uid="{00000000-0005-0000-0000-00001F400000}"/>
    <cellStyle name="20% - Accent5 16 2 2 6 2" xfId="48741" xr:uid="{00000000-0005-0000-0000-000020400000}"/>
    <cellStyle name="20% - Accent5 16 2 2 7" xfId="27906" xr:uid="{00000000-0005-0000-0000-000021400000}"/>
    <cellStyle name="20% - Accent5 16 2 3" xfId="2468" xr:uid="{00000000-0005-0000-0000-000022400000}"/>
    <cellStyle name="20% - Accent5 16 2 3 2" xfId="5154" xr:uid="{00000000-0005-0000-0000-000023400000}"/>
    <cellStyle name="20% - Accent5 16 2 3 2 2" xfId="10451" xr:uid="{00000000-0005-0000-0000-000024400000}"/>
    <cellStyle name="20% - Accent5 16 2 3 2 2 2" xfId="36452" xr:uid="{00000000-0005-0000-0000-000025400000}"/>
    <cellStyle name="20% - Accent5 16 2 3 2 3" xfId="18246" xr:uid="{00000000-0005-0000-0000-000026400000}"/>
    <cellStyle name="20% - Accent5 16 2 3 2 3 2" xfId="44240" xr:uid="{00000000-0005-0000-0000-000027400000}"/>
    <cellStyle name="20% - Accent5 16 2 3 2 4" xfId="25997" xr:uid="{00000000-0005-0000-0000-000028400000}"/>
    <cellStyle name="20% - Accent5 16 2 3 2 4 2" xfId="51986" xr:uid="{00000000-0005-0000-0000-000029400000}"/>
    <cellStyle name="20% - Accent5 16 2 3 2 5" xfId="31151" xr:uid="{00000000-0005-0000-0000-00002A400000}"/>
    <cellStyle name="20% - Accent5 16 2 3 3" xfId="13072" xr:uid="{00000000-0005-0000-0000-00002B400000}"/>
    <cellStyle name="20% - Accent5 16 2 3 3 2" xfId="20867" xr:uid="{00000000-0005-0000-0000-00002C400000}"/>
    <cellStyle name="20% - Accent5 16 2 3 3 2 2" xfId="46861" xr:uid="{00000000-0005-0000-0000-00002D400000}"/>
    <cellStyle name="20% - Accent5 16 2 3 3 3" xfId="39073" xr:uid="{00000000-0005-0000-0000-00002E400000}"/>
    <cellStyle name="20% - Accent5 16 2 3 4" xfId="7767" xr:uid="{00000000-0005-0000-0000-00002F400000}"/>
    <cellStyle name="20% - Accent5 16 2 3 4 2" xfId="33763" xr:uid="{00000000-0005-0000-0000-000030400000}"/>
    <cellStyle name="20% - Accent5 16 2 3 5" xfId="15557" xr:uid="{00000000-0005-0000-0000-000031400000}"/>
    <cellStyle name="20% - Accent5 16 2 3 5 2" xfId="41551" xr:uid="{00000000-0005-0000-0000-000032400000}"/>
    <cellStyle name="20% - Accent5 16 2 3 6" xfId="23308" xr:uid="{00000000-0005-0000-0000-000033400000}"/>
    <cellStyle name="20% - Accent5 16 2 3 6 2" xfId="49297" xr:uid="{00000000-0005-0000-0000-000034400000}"/>
    <cellStyle name="20% - Accent5 16 2 3 7" xfId="28462" xr:uid="{00000000-0005-0000-0000-000035400000}"/>
    <cellStyle name="20% - Accent5 16 2 4" xfId="3024" xr:uid="{00000000-0005-0000-0000-000036400000}"/>
    <cellStyle name="20% - Accent5 16 2 4 2" xfId="5710" xr:uid="{00000000-0005-0000-0000-000037400000}"/>
    <cellStyle name="20% - Accent5 16 2 4 2 2" xfId="11007" xr:uid="{00000000-0005-0000-0000-000038400000}"/>
    <cellStyle name="20% - Accent5 16 2 4 2 2 2" xfId="37008" xr:uid="{00000000-0005-0000-0000-000039400000}"/>
    <cellStyle name="20% - Accent5 16 2 4 2 3" xfId="18802" xr:uid="{00000000-0005-0000-0000-00003A400000}"/>
    <cellStyle name="20% - Accent5 16 2 4 2 3 2" xfId="44796" xr:uid="{00000000-0005-0000-0000-00003B400000}"/>
    <cellStyle name="20% - Accent5 16 2 4 2 4" xfId="26553" xr:uid="{00000000-0005-0000-0000-00003C400000}"/>
    <cellStyle name="20% - Accent5 16 2 4 2 4 2" xfId="52542" xr:uid="{00000000-0005-0000-0000-00003D400000}"/>
    <cellStyle name="20% - Accent5 16 2 4 2 5" xfId="31707" xr:uid="{00000000-0005-0000-0000-00003E400000}"/>
    <cellStyle name="20% - Accent5 16 2 4 3" xfId="13611" xr:uid="{00000000-0005-0000-0000-00003F400000}"/>
    <cellStyle name="20% - Accent5 16 2 4 3 2" xfId="21406" xr:uid="{00000000-0005-0000-0000-000040400000}"/>
    <cellStyle name="20% - Accent5 16 2 4 3 2 2" xfId="47400" xr:uid="{00000000-0005-0000-0000-000041400000}"/>
    <cellStyle name="20% - Accent5 16 2 4 3 3" xfId="39612" xr:uid="{00000000-0005-0000-0000-000042400000}"/>
    <cellStyle name="20% - Accent5 16 2 4 4" xfId="8323" xr:uid="{00000000-0005-0000-0000-000043400000}"/>
    <cellStyle name="20% - Accent5 16 2 4 4 2" xfId="34319" xr:uid="{00000000-0005-0000-0000-000044400000}"/>
    <cellStyle name="20% - Accent5 16 2 4 5" xfId="16113" xr:uid="{00000000-0005-0000-0000-000045400000}"/>
    <cellStyle name="20% - Accent5 16 2 4 5 2" xfId="42107" xr:uid="{00000000-0005-0000-0000-000046400000}"/>
    <cellStyle name="20% - Accent5 16 2 4 6" xfId="23864" xr:uid="{00000000-0005-0000-0000-000047400000}"/>
    <cellStyle name="20% - Accent5 16 2 4 6 2" xfId="49853" xr:uid="{00000000-0005-0000-0000-000048400000}"/>
    <cellStyle name="20% - Accent5 16 2 4 7" xfId="29018" xr:uid="{00000000-0005-0000-0000-000049400000}"/>
    <cellStyle name="20% - Accent5 16 2 5" xfId="4042" xr:uid="{00000000-0005-0000-0000-00004A400000}"/>
    <cellStyle name="20% - Accent5 16 2 5 2" xfId="9340" xr:uid="{00000000-0005-0000-0000-00004B400000}"/>
    <cellStyle name="20% - Accent5 16 2 5 2 2" xfId="35340" xr:uid="{00000000-0005-0000-0000-00004C400000}"/>
    <cellStyle name="20% - Accent5 16 2 5 3" xfId="17134" xr:uid="{00000000-0005-0000-0000-00004D400000}"/>
    <cellStyle name="20% - Accent5 16 2 5 3 2" xfId="43128" xr:uid="{00000000-0005-0000-0000-00004E400000}"/>
    <cellStyle name="20% - Accent5 16 2 5 4" xfId="24885" xr:uid="{00000000-0005-0000-0000-00004F400000}"/>
    <cellStyle name="20% - Accent5 16 2 5 4 2" xfId="50874" xr:uid="{00000000-0005-0000-0000-000050400000}"/>
    <cellStyle name="20% - Accent5 16 2 5 5" xfId="30039" xr:uid="{00000000-0005-0000-0000-000051400000}"/>
    <cellStyle name="20% - Accent5 16 2 6" xfId="11512" xr:uid="{00000000-0005-0000-0000-000052400000}"/>
    <cellStyle name="20% - Accent5 16 2 6 2" xfId="19307" xr:uid="{00000000-0005-0000-0000-000053400000}"/>
    <cellStyle name="20% - Accent5 16 2 6 2 2" xfId="45301" xr:uid="{00000000-0005-0000-0000-000054400000}"/>
    <cellStyle name="20% - Accent5 16 2 6 3" xfId="37513" xr:uid="{00000000-0005-0000-0000-000055400000}"/>
    <cellStyle name="20% - Accent5 16 2 7" xfId="12018" xr:uid="{00000000-0005-0000-0000-000056400000}"/>
    <cellStyle name="20% - Accent5 16 2 7 2" xfId="19813" xr:uid="{00000000-0005-0000-0000-000057400000}"/>
    <cellStyle name="20% - Accent5 16 2 7 2 2" xfId="45807" xr:uid="{00000000-0005-0000-0000-000058400000}"/>
    <cellStyle name="20% - Accent5 16 2 7 3" xfId="38019" xr:uid="{00000000-0005-0000-0000-000059400000}"/>
    <cellStyle name="20% - Accent5 16 2 8" xfId="6664" xr:uid="{00000000-0005-0000-0000-00005A400000}"/>
    <cellStyle name="20% - Accent5 16 2 8 2" xfId="32651" xr:uid="{00000000-0005-0000-0000-00005B400000}"/>
    <cellStyle name="20% - Accent5 16 2 9" xfId="14445" xr:uid="{00000000-0005-0000-0000-00005C400000}"/>
    <cellStyle name="20% - Accent5 16 2 9 2" xfId="40439" xr:uid="{00000000-0005-0000-0000-00005D400000}"/>
    <cellStyle name="20% - Accent5 16 3" xfId="1635" xr:uid="{00000000-0005-0000-0000-00005E400000}"/>
    <cellStyle name="20% - Accent5 16 3 2" xfId="4321" xr:uid="{00000000-0005-0000-0000-00005F400000}"/>
    <cellStyle name="20% - Accent5 16 3 2 2" xfId="9618" xr:uid="{00000000-0005-0000-0000-000060400000}"/>
    <cellStyle name="20% - Accent5 16 3 2 2 2" xfId="35619" xr:uid="{00000000-0005-0000-0000-000061400000}"/>
    <cellStyle name="20% - Accent5 16 3 2 3" xfId="17413" xr:uid="{00000000-0005-0000-0000-000062400000}"/>
    <cellStyle name="20% - Accent5 16 3 2 3 2" xfId="43407" xr:uid="{00000000-0005-0000-0000-000063400000}"/>
    <cellStyle name="20% - Accent5 16 3 2 4" xfId="25164" xr:uid="{00000000-0005-0000-0000-000064400000}"/>
    <cellStyle name="20% - Accent5 16 3 2 4 2" xfId="51153" xr:uid="{00000000-0005-0000-0000-000065400000}"/>
    <cellStyle name="20% - Accent5 16 3 2 5" xfId="30318" xr:uid="{00000000-0005-0000-0000-000066400000}"/>
    <cellStyle name="20% - Accent5 16 3 3" xfId="12278" xr:uid="{00000000-0005-0000-0000-000067400000}"/>
    <cellStyle name="20% - Accent5 16 3 3 2" xfId="20073" xr:uid="{00000000-0005-0000-0000-000068400000}"/>
    <cellStyle name="20% - Accent5 16 3 3 2 2" xfId="46067" xr:uid="{00000000-0005-0000-0000-000069400000}"/>
    <cellStyle name="20% - Accent5 16 3 3 3" xfId="38279" xr:uid="{00000000-0005-0000-0000-00006A400000}"/>
    <cellStyle name="20% - Accent5 16 3 4" xfId="6940" xr:uid="{00000000-0005-0000-0000-00006B400000}"/>
    <cellStyle name="20% - Accent5 16 3 4 2" xfId="32930" xr:uid="{00000000-0005-0000-0000-00006C400000}"/>
    <cellStyle name="20% - Accent5 16 3 5" xfId="14724" xr:uid="{00000000-0005-0000-0000-00006D400000}"/>
    <cellStyle name="20% - Accent5 16 3 5 2" xfId="40718" xr:uid="{00000000-0005-0000-0000-00006E400000}"/>
    <cellStyle name="20% - Accent5 16 3 6" xfId="22475" xr:uid="{00000000-0005-0000-0000-00006F400000}"/>
    <cellStyle name="20% - Accent5 16 3 6 2" xfId="48464" xr:uid="{00000000-0005-0000-0000-000070400000}"/>
    <cellStyle name="20% - Accent5 16 3 7" xfId="27629" xr:uid="{00000000-0005-0000-0000-000071400000}"/>
    <cellStyle name="20% - Accent5 16 4" xfId="2191" xr:uid="{00000000-0005-0000-0000-000072400000}"/>
    <cellStyle name="20% - Accent5 16 4 2" xfId="4877" xr:uid="{00000000-0005-0000-0000-000073400000}"/>
    <cellStyle name="20% - Accent5 16 4 2 2" xfId="10174" xr:uid="{00000000-0005-0000-0000-000074400000}"/>
    <cellStyle name="20% - Accent5 16 4 2 2 2" xfId="36175" xr:uid="{00000000-0005-0000-0000-000075400000}"/>
    <cellStyle name="20% - Accent5 16 4 2 3" xfId="17969" xr:uid="{00000000-0005-0000-0000-000076400000}"/>
    <cellStyle name="20% - Accent5 16 4 2 3 2" xfId="43963" xr:uid="{00000000-0005-0000-0000-000077400000}"/>
    <cellStyle name="20% - Accent5 16 4 2 4" xfId="25720" xr:uid="{00000000-0005-0000-0000-000078400000}"/>
    <cellStyle name="20% - Accent5 16 4 2 4 2" xfId="51709" xr:uid="{00000000-0005-0000-0000-000079400000}"/>
    <cellStyle name="20% - Accent5 16 4 2 5" xfId="30874" xr:uid="{00000000-0005-0000-0000-00007A400000}"/>
    <cellStyle name="20% - Accent5 16 4 3" xfId="12797" xr:uid="{00000000-0005-0000-0000-00007B400000}"/>
    <cellStyle name="20% - Accent5 16 4 3 2" xfId="20592" xr:uid="{00000000-0005-0000-0000-00007C400000}"/>
    <cellStyle name="20% - Accent5 16 4 3 2 2" xfId="46586" xr:uid="{00000000-0005-0000-0000-00007D400000}"/>
    <cellStyle name="20% - Accent5 16 4 3 3" xfId="38798" xr:uid="{00000000-0005-0000-0000-00007E400000}"/>
    <cellStyle name="20% - Accent5 16 4 4" xfId="7492" xr:uid="{00000000-0005-0000-0000-00007F400000}"/>
    <cellStyle name="20% - Accent5 16 4 4 2" xfId="33486" xr:uid="{00000000-0005-0000-0000-000080400000}"/>
    <cellStyle name="20% - Accent5 16 4 5" xfId="15280" xr:uid="{00000000-0005-0000-0000-000081400000}"/>
    <cellStyle name="20% - Accent5 16 4 5 2" xfId="41274" xr:uid="{00000000-0005-0000-0000-000082400000}"/>
    <cellStyle name="20% - Accent5 16 4 6" xfId="23031" xr:uid="{00000000-0005-0000-0000-000083400000}"/>
    <cellStyle name="20% - Accent5 16 4 6 2" xfId="49020" xr:uid="{00000000-0005-0000-0000-000084400000}"/>
    <cellStyle name="20% - Accent5 16 4 7" xfId="28185" xr:uid="{00000000-0005-0000-0000-000085400000}"/>
    <cellStyle name="20% - Accent5 16 5" xfId="2747" xr:uid="{00000000-0005-0000-0000-000086400000}"/>
    <cellStyle name="20% - Accent5 16 5 2" xfId="5433" xr:uid="{00000000-0005-0000-0000-000087400000}"/>
    <cellStyle name="20% - Accent5 16 5 2 2" xfId="10730" xr:uid="{00000000-0005-0000-0000-000088400000}"/>
    <cellStyle name="20% - Accent5 16 5 2 2 2" xfId="36731" xr:uid="{00000000-0005-0000-0000-000089400000}"/>
    <cellStyle name="20% - Accent5 16 5 2 3" xfId="18525" xr:uid="{00000000-0005-0000-0000-00008A400000}"/>
    <cellStyle name="20% - Accent5 16 5 2 3 2" xfId="44519" xr:uid="{00000000-0005-0000-0000-00008B400000}"/>
    <cellStyle name="20% - Accent5 16 5 2 4" xfId="26276" xr:uid="{00000000-0005-0000-0000-00008C400000}"/>
    <cellStyle name="20% - Accent5 16 5 2 4 2" xfId="52265" xr:uid="{00000000-0005-0000-0000-00008D400000}"/>
    <cellStyle name="20% - Accent5 16 5 2 5" xfId="31430" xr:uid="{00000000-0005-0000-0000-00008E400000}"/>
    <cellStyle name="20% - Accent5 16 5 3" xfId="13334" xr:uid="{00000000-0005-0000-0000-00008F400000}"/>
    <cellStyle name="20% - Accent5 16 5 3 2" xfId="21129" xr:uid="{00000000-0005-0000-0000-000090400000}"/>
    <cellStyle name="20% - Accent5 16 5 3 2 2" xfId="47123" xr:uid="{00000000-0005-0000-0000-000091400000}"/>
    <cellStyle name="20% - Accent5 16 5 3 3" xfId="39335" xr:uid="{00000000-0005-0000-0000-000092400000}"/>
    <cellStyle name="20% - Accent5 16 5 4" xfId="8046" xr:uid="{00000000-0005-0000-0000-000093400000}"/>
    <cellStyle name="20% - Accent5 16 5 4 2" xfId="34042" xr:uid="{00000000-0005-0000-0000-000094400000}"/>
    <cellStyle name="20% - Accent5 16 5 5" xfId="15836" xr:uid="{00000000-0005-0000-0000-000095400000}"/>
    <cellStyle name="20% - Accent5 16 5 5 2" xfId="41830" xr:uid="{00000000-0005-0000-0000-000096400000}"/>
    <cellStyle name="20% - Accent5 16 5 6" xfId="23587" xr:uid="{00000000-0005-0000-0000-000097400000}"/>
    <cellStyle name="20% - Accent5 16 5 6 2" xfId="49576" xr:uid="{00000000-0005-0000-0000-000098400000}"/>
    <cellStyle name="20% - Accent5 16 5 7" xfId="28741" xr:uid="{00000000-0005-0000-0000-000099400000}"/>
    <cellStyle name="20% - Accent5 16 6" xfId="3765" xr:uid="{00000000-0005-0000-0000-00009A400000}"/>
    <cellStyle name="20% - Accent5 16 6 2" xfId="9063" xr:uid="{00000000-0005-0000-0000-00009B400000}"/>
    <cellStyle name="20% - Accent5 16 6 2 2" xfId="35063" xr:uid="{00000000-0005-0000-0000-00009C400000}"/>
    <cellStyle name="20% - Accent5 16 6 3" xfId="16857" xr:uid="{00000000-0005-0000-0000-00009D400000}"/>
    <cellStyle name="20% - Accent5 16 6 3 2" xfId="42851" xr:uid="{00000000-0005-0000-0000-00009E400000}"/>
    <cellStyle name="20% - Accent5 16 6 4" xfId="24608" xr:uid="{00000000-0005-0000-0000-00009F400000}"/>
    <cellStyle name="20% - Accent5 16 6 4 2" xfId="50597" xr:uid="{00000000-0005-0000-0000-0000A0400000}"/>
    <cellStyle name="20% - Accent5 16 6 5" xfId="29762" xr:uid="{00000000-0005-0000-0000-0000A1400000}"/>
    <cellStyle name="20% - Accent5 16 7" xfId="11257" xr:uid="{00000000-0005-0000-0000-0000A2400000}"/>
    <cellStyle name="20% - Accent5 16 7 2" xfId="19052" xr:uid="{00000000-0005-0000-0000-0000A3400000}"/>
    <cellStyle name="20% - Accent5 16 7 2 2" xfId="45046" xr:uid="{00000000-0005-0000-0000-0000A4400000}"/>
    <cellStyle name="20% - Accent5 16 7 3" xfId="37258" xr:uid="{00000000-0005-0000-0000-0000A5400000}"/>
    <cellStyle name="20% - Accent5 16 8" xfId="11757" xr:uid="{00000000-0005-0000-0000-0000A6400000}"/>
    <cellStyle name="20% - Accent5 16 8 2" xfId="19552" xr:uid="{00000000-0005-0000-0000-0000A7400000}"/>
    <cellStyle name="20% - Accent5 16 8 2 2" xfId="45546" xr:uid="{00000000-0005-0000-0000-0000A8400000}"/>
    <cellStyle name="20% - Accent5 16 8 3" xfId="37758" xr:uid="{00000000-0005-0000-0000-0000A9400000}"/>
    <cellStyle name="20% - Accent5 16 9" xfId="6387" xr:uid="{00000000-0005-0000-0000-0000AA400000}"/>
    <cellStyle name="20% - Accent5 16 9 2" xfId="32374" xr:uid="{00000000-0005-0000-0000-0000AB400000}"/>
    <cellStyle name="20% - Accent5 17" xfId="1094" xr:uid="{00000000-0005-0000-0000-0000AC400000}"/>
    <cellStyle name="20% - Accent5 17 10" xfId="14186" xr:uid="{00000000-0005-0000-0000-0000AD400000}"/>
    <cellStyle name="20% - Accent5 17 10 2" xfId="40180" xr:uid="{00000000-0005-0000-0000-0000AE400000}"/>
    <cellStyle name="20% - Accent5 17 11" xfId="21937" xr:uid="{00000000-0005-0000-0000-0000AF400000}"/>
    <cellStyle name="20% - Accent5 17 11 2" xfId="47926" xr:uid="{00000000-0005-0000-0000-0000B0400000}"/>
    <cellStyle name="20% - Accent5 17 12" xfId="27091" xr:uid="{00000000-0005-0000-0000-0000B1400000}"/>
    <cellStyle name="20% - Accent5 17 2" xfId="1372" xr:uid="{00000000-0005-0000-0000-0000B2400000}"/>
    <cellStyle name="20% - Accent5 17 2 10" xfId="22214" xr:uid="{00000000-0005-0000-0000-0000B3400000}"/>
    <cellStyle name="20% - Accent5 17 2 10 2" xfId="48203" xr:uid="{00000000-0005-0000-0000-0000B4400000}"/>
    <cellStyle name="20% - Accent5 17 2 11" xfId="27368" xr:uid="{00000000-0005-0000-0000-0000B5400000}"/>
    <cellStyle name="20% - Accent5 17 2 2" xfId="1930" xr:uid="{00000000-0005-0000-0000-0000B6400000}"/>
    <cellStyle name="20% - Accent5 17 2 2 2" xfId="4616" xr:uid="{00000000-0005-0000-0000-0000B7400000}"/>
    <cellStyle name="20% - Accent5 17 2 2 2 2" xfId="9913" xr:uid="{00000000-0005-0000-0000-0000B8400000}"/>
    <cellStyle name="20% - Accent5 17 2 2 2 2 2" xfId="35914" xr:uid="{00000000-0005-0000-0000-0000B9400000}"/>
    <cellStyle name="20% - Accent5 17 2 2 2 3" xfId="17708" xr:uid="{00000000-0005-0000-0000-0000BA400000}"/>
    <cellStyle name="20% - Accent5 17 2 2 2 3 2" xfId="43702" xr:uid="{00000000-0005-0000-0000-0000BB400000}"/>
    <cellStyle name="20% - Accent5 17 2 2 2 4" xfId="25459" xr:uid="{00000000-0005-0000-0000-0000BC400000}"/>
    <cellStyle name="20% - Accent5 17 2 2 2 4 2" xfId="51448" xr:uid="{00000000-0005-0000-0000-0000BD400000}"/>
    <cellStyle name="20% - Accent5 17 2 2 2 5" xfId="30613" xr:uid="{00000000-0005-0000-0000-0000BE400000}"/>
    <cellStyle name="20% - Accent5 17 2 2 3" xfId="12555" xr:uid="{00000000-0005-0000-0000-0000BF400000}"/>
    <cellStyle name="20% - Accent5 17 2 2 3 2" xfId="20350" xr:uid="{00000000-0005-0000-0000-0000C0400000}"/>
    <cellStyle name="20% - Accent5 17 2 2 3 2 2" xfId="46344" xr:uid="{00000000-0005-0000-0000-0000C1400000}"/>
    <cellStyle name="20% - Accent5 17 2 2 3 3" xfId="38556" xr:uid="{00000000-0005-0000-0000-0000C2400000}"/>
    <cellStyle name="20% - Accent5 17 2 2 4" xfId="7233" xr:uid="{00000000-0005-0000-0000-0000C3400000}"/>
    <cellStyle name="20% - Accent5 17 2 2 4 2" xfId="33225" xr:uid="{00000000-0005-0000-0000-0000C4400000}"/>
    <cellStyle name="20% - Accent5 17 2 2 5" xfId="15019" xr:uid="{00000000-0005-0000-0000-0000C5400000}"/>
    <cellStyle name="20% - Accent5 17 2 2 5 2" xfId="41013" xr:uid="{00000000-0005-0000-0000-0000C6400000}"/>
    <cellStyle name="20% - Accent5 17 2 2 6" xfId="22770" xr:uid="{00000000-0005-0000-0000-0000C7400000}"/>
    <cellStyle name="20% - Accent5 17 2 2 6 2" xfId="48759" xr:uid="{00000000-0005-0000-0000-0000C8400000}"/>
    <cellStyle name="20% - Accent5 17 2 2 7" xfId="27924" xr:uid="{00000000-0005-0000-0000-0000C9400000}"/>
    <cellStyle name="20% - Accent5 17 2 3" xfId="2486" xr:uid="{00000000-0005-0000-0000-0000CA400000}"/>
    <cellStyle name="20% - Accent5 17 2 3 2" xfId="5172" xr:uid="{00000000-0005-0000-0000-0000CB400000}"/>
    <cellStyle name="20% - Accent5 17 2 3 2 2" xfId="10469" xr:uid="{00000000-0005-0000-0000-0000CC400000}"/>
    <cellStyle name="20% - Accent5 17 2 3 2 2 2" xfId="36470" xr:uid="{00000000-0005-0000-0000-0000CD400000}"/>
    <cellStyle name="20% - Accent5 17 2 3 2 3" xfId="18264" xr:uid="{00000000-0005-0000-0000-0000CE400000}"/>
    <cellStyle name="20% - Accent5 17 2 3 2 3 2" xfId="44258" xr:uid="{00000000-0005-0000-0000-0000CF400000}"/>
    <cellStyle name="20% - Accent5 17 2 3 2 4" xfId="26015" xr:uid="{00000000-0005-0000-0000-0000D0400000}"/>
    <cellStyle name="20% - Accent5 17 2 3 2 4 2" xfId="52004" xr:uid="{00000000-0005-0000-0000-0000D1400000}"/>
    <cellStyle name="20% - Accent5 17 2 3 2 5" xfId="31169" xr:uid="{00000000-0005-0000-0000-0000D2400000}"/>
    <cellStyle name="20% - Accent5 17 2 3 3" xfId="13090" xr:uid="{00000000-0005-0000-0000-0000D3400000}"/>
    <cellStyle name="20% - Accent5 17 2 3 3 2" xfId="20885" xr:uid="{00000000-0005-0000-0000-0000D4400000}"/>
    <cellStyle name="20% - Accent5 17 2 3 3 2 2" xfId="46879" xr:uid="{00000000-0005-0000-0000-0000D5400000}"/>
    <cellStyle name="20% - Accent5 17 2 3 3 3" xfId="39091" xr:uid="{00000000-0005-0000-0000-0000D6400000}"/>
    <cellStyle name="20% - Accent5 17 2 3 4" xfId="7785" xr:uid="{00000000-0005-0000-0000-0000D7400000}"/>
    <cellStyle name="20% - Accent5 17 2 3 4 2" xfId="33781" xr:uid="{00000000-0005-0000-0000-0000D8400000}"/>
    <cellStyle name="20% - Accent5 17 2 3 5" xfId="15575" xr:uid="{00000000-0005-0000-0000-0000D9400000}"/>
    <cellStyle name="20% - Accent5 17 2 3 5 2" xfId="41569" xr:uid="{00000000-0005-0000-0000-0000DA400000}"/>
    <cellStyle name="20% - Accent5 17 2 3 6" xfId="23326" xr:uid="{00000000-0005-0000-0000-0000DB400000}"/>
    <cellStyle name="20% - Accent5 17 2 3 6 2" xfId="49315" xr:uid="{00000000-0005-0000-0000-0000DC400000}"/>
    <cellStyle name="20% - Accent5 17 2 3 7" xfId="28480" xr:uid="{00000000-0005-0000-0000-0000DD400000}"/>
    <cellStyle name="20% - Accent5 17 2 4" xfId="3042" xr:uid="{00000000-0005-0000-0000-0000DE400000}"/>
    <cellStyle name="20% - Accent5 17 2 4 2" xfId="5728" xr:uid="{00000000-0005-0000-0000-0000DF400000}"/>
    <cellStyle name="20% - Accent5 17 2 4 2 2" xfId="11025" xr:uid="{00000000-0005-0000-0000-0000E0400000}"/>
    <cellStyle name="20% - Accent5 17 2 4 2 2 2" xfId="37026" xr:uid="{00000000-0005-0000-0000-0000E1400000}"/>
    <cellStyle name="20% - Accent5 17 2 4 2 3" xfId="18820" xr:uid="{00000000-0005-0000-0000-0000E2400000}"/>
    <cellStyle name="20% - Accent5 17 2 4 2 3 2" xfId="44814" xr:uid="{00000000-0005-0000-0000-0000E3400000}"/>
    <cellStyle name="20% - Accent5 17 2 4 2 4" xfId="26571" xr:uid="{00000000-0005-0000-0000-0000E4400000}"/>
    <cellStyle name="20% - Accent5 17 2 4 2 4 2" xfId="52560" xr:uid="{00000000-0005-0000-0000-0000E5400000}"/>
    <cellStyle name="20% - Accent5 17 2 4 2 5" xfId="31725" xr:uid="{00000000-0005-0000-0000-0000E6400000}"/>
    <cellStyle name="20% - Accent5 17 2 4 3" xfId="13629" xr:uid="{00000000-0005-0000-0000-0000E7400000}"/>
    <cellStyle name="20% - Accent5 17 2 4 3 2" xfId="21424" xr:uid="{00000000-0005-0000-0000-0000E8400000}"/>
    <cellStyle name="20% - Accent5 17 2 4 3 2 2" xfId="47418" xr:uid="{00000000-0005-0000-0000-0000E9400000}"/>
    <cellStyle name="20% - Accent5 17 2 4 3 3" xfId="39630" xr:uid="{00000000-0005-0000-0000-0000EA400000}"/>
    <cellStyle name="20% - Accent5 17 2 4 4" xfId="8341" xr:uid="{00000000-0005-0000-0000-0000EB400000}"/>
    <cellStyle name="20% - Accent5 17 2 4 4 2" xfId="34337" xr:uid="{00000000-0005-0000-0000-0000EC400000}"/>
    <cellStyle name="20% - Accent5 17 2 4 5" xfId="16131" xr:uid="{00000000-0005-0000-0000-0000ED400000}"/>
    <cellStyle name="20% - Accent5 17 2 4 5 2" xfId="42125" xr:uid="{00000000-0005-0000-0000-0000EE400000}"/>
    <cellStyle name="20% - Accent5 17 2 4 6" xfId="23882" xr:uid="{00000000-0005-0000-0000-0000EF400000}"/>
    <cellStyle name="20% - Accent5 17 2 4 6 2" xfId="49871" xr:uid="{00000000-0005-0000-0000-0000F0400000}"/>
    <cellStyle name="20% - Accent5 17 2 4 7" xfId="29036" xr:uid="{00000000-0005-0000-0000-0000F1400000}"/>
    <cellStyle name="20% - Accent5 17 2 5" xfId="4060" xr:uid="{00000000-0005-0000-0000-0000F2400000}"/>
    <cellStyle name="20% - Accent5 17 2 5 2" xfId="9358" xr:uid="{00000000-0005-0000-0000-0000F3400000}"/>
    <cellStyle name="20% - Accent5 17 2 5 2 2" xfId="35358" xr:uid="{00000000-0005-0000-0000-0000F4400000}"/>
    <cellStyle name="20% - Accent5 17 2 5 3" xfId="17152" xr:uid="{00000000-0005-0000-0000-0000F5400000}"/>
    <cellStyle name="20% - Accent5 17 2 5 3 2" xfId="43146" xr:uid="{00000000-0005-0000-0000-0000F6400000}"/>
    <cellStyle name="20% - Accent5 17 2 5 4" xfId="24903" xr:uid="{00000000-0005-0000-0000-0000F7400000}"/>
    <cellStyle name="20% - Accent5 17 2 5 4 2" xfId="50892" xr:uid="{00000000-0005-0000-0000-0000F8400000}"/>
    <cellStyle name="20% - Accent5 17 2 5 5" xfId="30057" xr:uid="{00000000-0005-0000-0000-0000F9400000}"/>
    <cellStyle name="20% - Accent5 17 2 6" xfId="11530" xr:uid="{00000000-0005-0000-0000-0000FA400000}"/>
    <cellStyle name="20% - Accent5 17 2 6 2" xfId="19325" xr:uid="{00000000-0005-0000-0000-0000FB400000}"/>
    <cellStyle name="20% - Accent5 17 2 6 2 2" xfId="45319" xr:uid="{00000000-0005-0000-0000-0000FC400000}"/>
    <cellStyle name="20% - Accent5 17 2 6 3" xfId="37531" xr:uid="{00000000-0005-0000-0000-0000FD400000}"/>
    <cellStyle name="20% - Accent5 17 2 7" xfId="12036" xr:uid="{00000000-0005-0000-0000-0000FE400000}"/>
    <cellStyle name="20% - Accent5 17 2 7 2" xfId="19831" xr:uid="{00000000-0005-0000-0000-0000FF400000}"/>
    <cellStyle name="20% - Accent5 17 2 7 2 2" xfId="45825" xr:uid="{00000000-0005-0000-0000-000000410000}"/>
    <cellStyle name="20% - Accent5 17 2 7 3" xfId="38037" xr:uid="{00000000-0005-0000-0000-000001410000}"/>
    <cellStyle name="20% - Accent5 17 2 8" xfId="6682" xr:uid="{00000000-0005-0000-0000-000002410000}"/>
    <cellStyle name="20% - Accent5 17 2 8 2" xfId="32669" xr:uid="{00000000-0005-0000-0000-000003410000}"/>
    <cellStyle name="20% - Accent5 17 2 9" xfId="14463" xr:uid="{00000000-0005-0000-0000-000004410000}"/>
    <cellStyle name="20% - Accent5 17 2 9 2" xfId="40457" xr:uid="{00000000-0005-0000-0000-000005410000}"/>
    <cellStyle name="20% - Accent5 17 3" xfId="1653" xr:uid="{00000000-0005-0000-0000-000006410000}"/>
    <cellStyle name="20% - Accent5 17 3 2" xfId="4339" xr:uid="{00000000-0005-0000-0000-000007410000}"/>
    <cellStyle name="20% - Accent5 17 3 2 2" xfId="9636" xr:uid="{00000000-0005-0000-0000-000008410000}"/>
    <cellStyle name="20% - Accent5 17 3 2 2 2" xfId="35637" xr:uid="{00000000-0005-0000-0000-000009410000}"/>
    <cellStyle name="20% - Accent5 17 3 2 3" xfId="17431" xr:uid="{00000000-0005-0000-0000-00000A410000}"/>
    <cellStyle name="20% - Accent5 17 3 2 3 2" xfId="43425" xr:uid="{00000000-0005-0000-0000-00000B410000}"/>
    <cellStyle name="20% - Accent5 17 3 2 4" xfId="25182" xr:uid="{00000000-0005-0000-0000-00000C410000}"/>
    <cellStyle name="20% - Accent5 17 3 2 4 2" xfId="51171" xr:uid="{00000000-0005-0000-0000-00000D410000}"/>
    <cellStyle name="20% - Accent5 17 3 2 5" xfId="30336" xr:uid="{00000000-0005-0000-0000-00000E410000}"/>
    <cellStyle name="20% - Accent5 17 3 3" xfId="12296" xr:uid="{00000000-0005-0000-0000-00000F410000}"/>
    <cellStyle name="20% - Accent5 17 3 3 2" xfId="20091" xr:uid="{00000000-0005-0000-0000-000010410000}"/>
    <cellStyle name="20% - Accent5 17 3 3 2 2" xfId="46085" xr:uid="{00000000-0005-0000-0000-000011410000}"/>
    <cellStyle name="20% - Accent5 17 3 3 3" xfId="38297" xr:uid="{00000000-0005-0000-0000-000012410000}"/>
    <cellStyle name="20% - Accent5 17 3 4" xfId="6958" xr:uid="{00000000-0005-0000-0000-000013410000}"/>
    <cellStyle name="20% - Accent5 17 3 4 2" xfId="32948" xr:uid="{00000000-0005-0000-0000-000014410000}"/>
    <cellStyle name="20% - Accent5 17 3 5" xfId="14742" xr:uid="{00000000-0005-0000-0000-000015410000}"/>
    <cellStyle name="20% - Accent5 17 3 5 2" xfId="40736" xr:uid="{00000000-0005-0000-0000-000016410000}"/>
    <cellStyle name="20% - Accent5 17 3 6" xfId="22493" xr:uid="{00000000-0005-0000-0000-000017410000}"/>
    <cellStyle name="20% - Accent5 17 3 6 2" xfId="48482" xr:uid="{00000000-0005-0000-0000-000018410000}"/>
    <cellStyle name="20% - Accent5 17 3 7" xfId="27647" xr:uid="{00000000-0005-0000-0000-000019410000}"/>
    <cellStyle name="20% - Accent5 17 4" xfId="2209" xr:uid="{00000000-0005-0000-0000-00001A410000}"/>
    <cellStyle name="20% - Accent5 17 4 2" xfId="4895" xr:uid="{00000000-0005-0000-0000-00001B410000}"/>
    <cellStyle name="20% - Accent5 17 4 2 2" xfId="10192" xr:uid="{00000000-0005-0000-0000-00001C410000}"/>
    <cellStyle name="20% - Accent5 17 4 2 2 2" xfId="36193" xr:uid="{00000000-0005-0000-0000-00001D410000}"/>
    <cellStyle name="20% - Accent5 17 4 2 3" xfId="17987" xr:uid="{00000000-0005-0000-0000-00001E410000}"/>
    <cellStyle name="20% - Accent5 17 4 2 3 2" xfId="43981" xr:uid="{00000000-0005-0000-0000-00001F410000}"/>
    <cellStyle name="20% - Accent5 17 4 2 4" xfId="25738" xr:uid="{00000000-0005-0000-0000-000020410000}"/>
    <cellStyle name="20% - Accent5 17 4 2 4 2" xfId="51727" xr:uid="{00000000-0005-0000-0000-000021410000}"/>
    <cellStyle name="20% - Accent5 17 4 2 5" xfId="30892" xr:uid="{00000000-0005-0000-0000-000022410000}"/>
    <cellStyle name="20% - Accent5 17 4 3" xfId="12815" xr:uid="{00000000-0005-0000-0000-000023410000}"/>
    <cellStyle name="20% - Accent5 17 4 3 2" xfId="20610" xr:uid="{00000000-0005-0000-0000-000024410000}"/>
    <cellStyle name="20% - Accent5 17 4 3 2 2" xfId="46604" xr:uid="{00000000-0005-0000-0000-000025410000}"/>
    <cellStyle name="20% - Accent5 17 4 3 3" xfId="38816" xr:uid="{00000000-0005-0000-0000-000026410000}"/>
    <cellStyle name="20% - Accent5 17 4 4" xfId="7510" xr:uid="{00000000-0005-0000-0000-000027410000}"/>
    <cellStyle name="20% - Accent5 17 4 4 2" xfId="33504" xr:uid="{00000000-0005-0000-0000-000028410000}"/>
    <cellStyle name="20% - Accent5 17 4 5" xfId="15298" xr:uid="{00000000-0005-0000-0000-000029410000}"/>
    <cellStyle name="20% - Accent5 17 4 5 2" xfId="41292" xr:uid="{00000000-0005-0000-0000-00002A410000}"/>
    <cellStyle name="20% - Accent5 17 4 6" xfId="23049" xr:uid="{00000000-0005-0000-0000-00002B410000}"/>
    <cellStyle name="20% - Accent5 17 4 6 2" xfId="49038" xr:uid="{00000000-0005-0000-0000-00002C410000}"/>
    <cellStyle name="20% - Accent5 17 4 7" xfId="28203" xr:uid="{00000000-0005-0000-0000-00002D410000}"/>
    <cellStyle name="20% - Accent5 17 5" xfId="2765" xr:uid="{00000000-0005-0000-0000-00002E410000}"/>
    <cellStyle name="20% - Accent5 17 5 2" xfId="5451" xr:uid="{00000000-0005-0000-0000-00002F410000}"/>
    <cellStyle name="20% - Accent5 17 5 2 2" xfId="10748" xr:uid="{00000000-0005-0000-0000-000030410000}"/>
    <cellStyle name="20% - Accent5 17 5 2 2 2" xfId="36749" xr:uid="{00000000-0005-0000-0000-000031410000}"/>
    <cellStyle name="20% - Accent5 17 5 2 3" xfId="18543" xr:uid="{00000000-0005-0000-0000-000032410000}"/>
    <cellStyle name="20% - Accent5 17 5 2 3 2" xfId="44537" xr:uid="{00000000-0005-0000-0000-000033410000}"/>
    <cellStyle name="20% - Accent5 17 5 2 4" xfId="26294" xr:uid="{00000000-0005-0000-0000-000034410000}"/>
    <cellStyle name="20% - Accent5 17 5 2 4 2" xfId="52283" xr:uid="{00000000-0005-0000-0000-000035410000}"/>
    <cellStyle name="20% - Accent5 17 5 2 5" xfId="31448" xr:uid="{00000000-0005-0000-0000-000036410000}"/>
    <cellStyle name="20% - Accent5 17 5 3" xfId="13352" xr:uid="{00000000-0005-0000-0000-000037410000}"/>
    <cellStyle name="20% - Accent5 17 5 3 2" xfId="21147" xr:uid="{00000000-0005-0000-0000-000038410000}"/>
    <cellStyle name="20% - Accent5 17 5 3 2 2" xfId="47141" xr:uid="{00000000-0005-0000-0000-000039410000}"/>
    <cellStyle name="20% - Accent5 17 5 3 3" xfId="39353" xr:uid="{00000000-0005-0000-0000-00003A410000}"/>
    <cellStyle name="20% - Accent5 17 5 4" xfId="8064" xr:uid="{00000000-0005-0000-0000-00003B410000}"/>
    <cellStyle name="20% - Accent5 17 5 4 2" xfId="34060" xr:uid="{00000000-0005-0000-0000-00003C410000}"/>
    <cellStyle name="20% - Accent5 17 5 5" xfId="15854" xr:uid="{00000000-0005-0000-0000-00003D410000}"/>
    <cellStyle name="20% - Accent5 17 5 5 2" xfId="41848" xr:uid="{00000000-0005-0000-0000-00003E410000}"/>
    <cellStyle name="20% - Accent5 17 5 6" xfId="23605" xr:uid="{00000000-0005-0000-0000-00003F410000}"/>
    <cellStyle name="20% - Accent5 17 5 6 2" xfId="49594" xr:uid="{00000000-0005-0000-0000-000040410000}"/>
    <cellStyle name="20% - Accent5 17 5 7" xfId="28759" xr:uid="{00000000-0005-0000-0000-000041410000}"/>
    <cellStyle name="20% - Accent5 17 6" xfId="3783" xr:uid="{00000000-0005-0000-0000-000042410000}"/>
    <cellStyle name="20% - Accent5 17 6 2" xfId="9081" xr:uid="{00000000-0005-0000-0000-000043410000}"/>
    <cellStyle name="20% - Accent5 17 6 2 2" xfId="35081" xr:uid="{00000000-0005-0000-0000-000044410000}"/>
    <cellStyle name="20% - Accent5 17 6 3" xfId="16875" xr:uid="{00000000-0005-0000-0000-000045410000}"/>
    <cellStyle name="20% - Accent5 17 6 3 2" xfId="42869" xr:uid="{00000000-0005-0000-0000-000046410000}"/>
    <cellStyle name="20% - Accent5 17 6 4" xfId="24626" xr:uid="{00000000-0005-0000-0000-000047410000}"/>
    <cellStyle name="20% - Accent5 17 6 4 2" xfId="50615" xr:uid="{00000000-0005-0000-0000-000048410000}"/>
    <cellStyle name="20% - Accent5 17 6 5" xfId="29780" xr:uid="{00000000-0005-0000-0000-000049410000}"/>
    <cellStyle name="20% - Accent5 17 7" xfId="11275" xr:uid="{00000000-0005-0000-0000-00004A410000}"/>
    <cellStyle name="20% - Accent5 17 7 2" xfId="19070" xr:uid="{00000000-0005-0000-0000-00004B410000}"/>
    <cellStyle name="20% - Accent5 17 7 2 2" xfId="45064" xr:uid="{00000000-0005-0000-0000-00004C410000}"/>
    <cellStyle name="20% - Accent5 17 7 3" xfId="37276" xr:uid="{00000000-0005-0000-0000-00004D410000}"/>
    <cellStyle name="20% - Accent5 17 8" xfId="11775" xr:uid="{00000000-0005-0000-0000-00004E410000}"/>
    <cellStyle name="20% - Accent5 17 8 2" xfId="19570" xr:uid="{00000000-0005-0000-0000-00004F410000}"/>
    <cellStyle name="20% - Accent5 17 8 2 2" xfId="45564" xr:uid="{00000000-0005-0000-0000-000050410000}"/>
    <cellStyle name="20% - Accent5 17 8 3" xfId="37776" xr:uid="{00000000-0005-0000-0000-000051410000}"/>
    <cellStyle name="20% - Accent5 17 9" xfId="6405" xr:uid="{00000000-0005-0000-0000-000052410000}"/>
    <cellStyle name="20% - Accent5 17 9 2" xfId="32392" xr:uid="{00000000-0005-0000-0000-000053410000}"/>
    <cellStyle name="20% - Accent5 18" xfId="1102" xr:uid="{00000000-0005-0000-0000-000054410000}"/>
    <cellStyle name="20% - Accent5 18 10" xfId="14194" xr:uid="{00000000-0005-0000-0000-000055410000}"/>
    <cellStyle name="20% - Accent5 18 10 2" xfId="40188" xr:uid="{00000000-0005-0000-0000-000056410000}"/>
    <cellStyle name="20% - Accent5 18 11" xfId="21945" xr:uid="{00000000-0005-0000-0000-000057410000}"/>
    <cellStyle name="20% - Accent5 18 11 2" xfId="47934" xr:uid="{00000000-0005-0000-0000-000058410000}"/>
    <cellStyle name="20% - Accent5 18 12" xfId="27099" xr:uid="{00000000-0005-0000-0000-000059410000}"/>
    <cellStyle name="20% - Accent5 18 2" xfId="1380" xr:uid="{00000000-0005-0000-0000-00005A410000}"/>
    <cellStyle name="20% - Accent5 18 2 10" xfId="22222" xr:uid="{00000000-0005-0000-0000-00005B410000}"/>
    <cellStyle name="20% - Accent5 18 2 10 2" xfId="48211" xr:uid="{00000000-0005-0000-0000-00005C410000}"/>
    <cellStyle name="20% - Accent5 18 2 11" xfId="27376" xr:uid="{00000000-0005-0000-0000-00005D410000}"/>
    <cellStyle name="20% - Accent5 18 2 2" xfId="1938" xr:uid="{00000000-0005-0000-0000-00005E410000}"/>
    <cellStyle name="20% - Accent5 18 2 2 2" xfId="4624" xr:uid="{00000000-0005-0000-0000-00005F410000}"/>
    <cellStyle name="20% - Accent5 18 2 2 2 2" xfId="9921" xr:uid="{00000000-0005-0000-0000-000060410000}"/>
    <cellStyle name="20% - Accent5 18 2 2 2 2 2" xfId="35922" xr:uid="{00000000-0005-0000-0000-000061410000}"/>
    <cellStyle name="20% - Accent5 18 2 2 2 3" xfId="17716" xr:uid="{00000000-0005-0000-0000-000062410000}"/>
    <cellStyle name="20% - Accent5 18 2 2 2 3 2" xfId="43710" xr:uid="{00000000-0005-0000-0000-000063410000}"/>
    <cellStyle name="20% - Accent5 18 2 2 2 4" xfId="25467" xr:uid="{00000000-0005-0000-0000-000064410000}"/>
    <cellStyle name="20% - Accent5 18 2 2 2 4 2" xfId="51456" xr:uid="{00000000-0005-0000-0000-000065410000}"/>
    <cellStyle name="20% - Accent5 18 2 2 2 5" xfId="30621" xr:uid="{00000000-0005-0000-0000-000066410000}"/>
    <cellStyle name="20% - Accent5 18 2 2 3" xfId="12563" xr:uid="{00000000-0005-0000-0000-000067410000}"/>
    <cellStyle name="20% - Accent5 18 2 2 3 2" xfId="20358" xr:uid="{00000000-0005-0000-0000-000068410000}"/>
    <cellStyle name="20% - Accent5 18 2 2 3 2 2" xfId="46352" xr:uid="{00000000-0005-0000-0000-000069410000}"/>
    <cellStyle name="20% - Accent5 18 2 2 3 3" xfId="38564" xr:uid="{00000000-0005-0000-0000-00006A410000}"/>
    <cellStyle name="20% - Accent5 18 2 2 4" xfId="7241" xr:uid="{00000000-0005-0000-0000-00006B410000}"/>
    <cellStyle name="20% - Accent5 18 2 2 4 2" xfId="33233" xr:uid="{00000000-0005-0000-0000-00006C410000}"/>
    <cellStyle name="20% - Accent5 18 2 2 5" xfId="15027" xr:uid="{00000000-0005-0000-0000-00006D410000}"/>
    <cellStyle name="20% - Accent5 18 2 2 5 2" xfId="41021" xr:uid="{00000000-0005-0000-0000-00006E410000}"/>
    <cellStyle name="20% - Accent5 18 2 2 6" xfId="22778" xr:uid="{00000000-0005-0000-0000-00006F410000}"/>
    <cellStyle name="20% - Accent5 18 2 2 6 2" xfId="48767" xr:uid="{00000000-0005-0000-0000-000070410000}"/>
    <cellStyle name="20% - Accent5 18 2 2 7" xfId="27932" xr:uid="{00000000-0005-0000-0000-000071410000}"/>
    <cellStyle name="20% - Accent5 18 2 3" xfId="2494" xr:uid="{00000000-0005-0000-0000-000072410000}"/>
    <cellStyle name="20% - Accent5 18 2 3 2" xfId="5180" xr:uid="{00000000-0005-0000-0000-000073410000}"/>
    <cellStyle name="20% - Accent5 18 2 3 2 2" xfId="10477" xr:uid="{00000000-0005-0000-0000-000074410000}"/>
    <cellStyle name="20% - Accent5 18 2 3 2 2 2" xfId="36478" xr:uid="{00000000-0005-0000-0000-000075410000}"/>
    <cellStyle name="20% - Accent5 18 2 3 2 3" xfId="18272" xr:uid="{00000000-0005-0000-0000-000076410000}"/>
    <cellStyle name="20% - Accent5 18 2 3 2 3 2" xfId="44266" xr:uid="{00000000-0005-0000-0000-000077410000}"/>
    <cellStyle name="20% - Accent5 18 2 3 2 4" xfId="26023" xr:uid="{00000000-0005-0000-0000-000078410000}"/>
    <cellStyle name="20% - Accent5 18 2 3 2 4 2" xfId="52012" xr:uid="{00000000-0005-0000-0000-000079410000}"/>
    <cellStyle name="20% - Accent5 18 2 3 2 5" xfId="31177" xr:uid="{00000000-0005-0000-0000-00007A410000}"/>
    <cellStyle name="20% - Accent5 18 2 3 3" xfId="13098" xr:uid="{00000000-0005-0000-0000-00007B410000}"/>
    <cellStyle name="20% - Accent5 18 2 3 3 2" xfId="20893" xr:uid="{00000000-0005-0000-0000-00007C410000}"/>
    <cellStyle name="20% - Accent5 18 2 3 3 2 2" xfId="46887" xr:uid="{00000000-0005-0000-0000-00007D410000}"/>
    <cellStyle name="20% - Accent5 18 2 3 3 3" xfId="39099" xr:uid="{00000000-0005-0000-0000-00007E410000}"/>
    <cellStyle name="20% - Accent5 18 2 3 4" xfId="7793" xr:uid="{00000000-0005-0000-0000-00007F410000}"/>
    <cellStyle name="20% - Accent5 18 2 3 4 2" xfId="33789" xr:uid="{00000000-0005-0000-0000-000080410000}"/>
    <cellStyle name="20% - Accent5 18 2 3 5" xfId="15583" xr:uid="{00000000-0005-0000-0000-000081410000}"/>
    <cellStyle name="20% - Accent5 18 2 3 5 2" xfId="41577" xr:uid="{00000000-0005-0000-0000-000082410000}"/>
    <cellStyle name="20% - Accent5 18 2 3 6" xfId="23334" xr:uid="{00000000-0005-0000-0000-000083410000}"/>
    <cellStyle name="20% - Accent5 18 2 3 6 2" xfId="49323" xr:uid="{00000000-0005-0000-0000-000084410000}"/>
    <cellStyle name="20% - Accent5 18 2 3 7" xfId="28488" xr:uid="{00000000-0005-0000-0000-000085410000}"/>
    <cellStyle name="20% - Accent5 18 2 4" xfId="3050" xr:uid="{00000000-0005-0000-0000-000086410000}"/>
    <cellStyle name="20% - Accent5 18 2 4 2" xfId="5736" xr:uid="{00000000-0005-0000-0000-000087410000}"/>
    <cellStyle name="20% - Accent5 18 2 4 2 2" xfId="11033" xr:uid="{00000000-0005-0000-0000-000088410000}"/>
    <cellStyle name="20% - Accent5 18 2 4 2 2 2" xfId="37034" xr:uid="{00000000-0005-0000-0000-000089410000}"/>
    <cellStyle name="20% - Accent5 18 2 4 2 3" xfId="18828" xr:uid="{00000000-0005-0000-0000-00008A410000}"/>
    <cellStyle name="20% - Accent5 18 2 4 2 3 2" xfId="44822" xr:uid="{00000000-0005-0000-0000-00008B410000}"/>
    <cellStyle name="20% - Accent5 18 2 4 2 4" xfId="26579" xr:uid="{00000000-0005-0000-0000-00008C410000}"/>
    <cellStyle name="20% - Accent5 18 2 4 2 4 2" xfId="52568" xr:uid="{00000000-0005-0000-0000-00008D410000}"/>
    <cellStyle name="20% - Accent5 18 2 4 2 5" xfId="31733" xr:uid="{00000000-0005-0000-0000-00008E410000}"/>
    <cellStyle name="20% - Accent5 18 2 4 3" xfId="13637" xr:uid="{00000000-0005-0000-0000-00008F410000}"/>
    <cellStyle name="20% - Accent5 18 2 4 3 2" xfId="21432" xr:uid="{00000000-0005-0000-0000-000090410000}"/>
    <cellStyle name="20% - Accent5 18 2 4 3 2 2" xfId="47426" xr:uid="{00000000-0005-0000-0000-000091410000}"/>
    <cellStyle name="20% - Accent5 18 2 4 3 3" xfId="39638" xr:uid="{00000000-0005-0000-0000-000092410000}"/>
    <cellStyle name="20% - Accent5 18 2 4 4" xfId="8349" xr:uid="{00000000-0005-0000-0000-000093410000}"/>
    <cellStyle name="20% - Accent5 18 2 4 4 2" xfId="34345" xr:uid="{00000000-0005-0000-0000-000094410000}"/>
    <cellStyle name="20% - Accent5 18 2 4 5" xfId="16139" xr:uid="{00000000-0005-0000-0000-000095410000}"/>
    <cellStyle name="20% - Accent5 18 2 4 5 2" xfId="42133" xr:uid="{00000000-0005-0000-0000-000096410000}"/>
    <cellStyle name="20% - Accent5 18 2 4 6" xfId="23890" xr:uid="{00000000-0005-0000-0000-000097410000}"/>
    <cellStyle name="20% - Accent5 18 2 4 6 2" xfId="49879" xr:uid="{00000000-0005-0000-0000-000098410000}"/>
    <cellStyle name="20% - Accent5 18 2 4 7" xfId="29044" xr:uid="{00000000-0005-0000-0000-000099410000}"/>
    <cellStyle name="20% - Accent5 18 2 5" xfId="4068" xr:uid="{00000000-0005-0000-0000-00009A410000}"/>
    <cellStyle name="20% - Accent5 18 2 5 2" xfId="9366" xr:uid="{00000000-0005-0000-0000-00009B410000}"/>
    <cellStyle name="20% - Accent5 18 2 5 2 2" xfId="35366" xr:uid="{00000000-0005-0000-0000-00009C410000}"/>
    <cellStyle name="20% - Accent5 18 2 5 3" xfId="17160" xr:uid="{00000000-0005-0000-0000-00009D410000}"/>
    <cellStyle name="20% - Accent5 18 2 5 3 2" xfId="43154" xr:uid="{00000000-0005-0000-0000-00009E410000}"/>
    <cellStyle name="20% - Accent5 18 2 5 4" xfId="24911" xr:uid="{00000000-0005-0000-0000-00009F410000}"/>
    <cellStyle name="20% - Accent5 18 2 5 4 2" xfId="50900" xr:uid="{00000000-0005-0000-0000-0000A0410000}"/>
    <cellStyle name="20% - Accent5 18 2 5 5" xfId="30065" xr:uid="{00000000-0005-0000-0000-0000A1410000}"/>
    <cellStyle name="20% - Accent5 18 2 6" xfId="11538" xr:uid="{00000000-0005-0000-0000-0000A2410000}"/>
    <cellStyle name="20% - Accent5 18 2 6 2" xfId="19333" xr:uid="{00000000-0005-0000-0000-0000A3410000}"/>
    <cellStyle name="20% - Accent5 18 2 6 2 2" xfId="45327" xr:uid="{00000000-0005-0000-0000-0000A4410000}"/>
    <cellStyle name="20% - Accent5 18 2 6 3" xfId="37539" xr:uid="{00000000-0005-0000-0000-0000A5410000}"/>
    <cellStyle name="20% - Accent5 18 2 7" xfId="12044" xr:uid="{00000000-0005-0000-0000-0000A6410000}"/>
    <cellStyle name="20% - Accent5 18 2 7 2" xfId="19839" xr:uid="{00000000-0005-0000-0000-0000A7410000}"/>
    <cellStyle name="20% - Accent5 18 2 7 2 2" xfId="45833" xr:uid="{00000000-0005-0000-0000-0000A8410000}"/>
    <cellStyle name="20% - Accent5 18 2 7 3" xfId="38045" xr:uid="{00000000-0005-0000-0000-0000A9410000}"/>
    <cellStyle name="20% - Accent5 18 2 8" xfId="6690" xr:uid="{00000000-0005-0000-0000-0000AA410000}"/>
    <cellStyle name="20% - Accent5 18 2 8 2" xfId="32677" xr:uid="{00000000-0005-0000-0000-0000AB410000}"/>
    <cellStyle name="20% - Accent5 18 2 9" xfId="14471" xr:uid="{00000000-0005-0000-0000-0000AC410000}"/>
    <cellStyle name="20% - Accent5 18 2 9 2" xfId="40465" xr:uid="{00000000-0005-0000-0000-0000AD410000}"/>
    <cellStyle name="20% - Accent5 18 3" xfId="1661" xr:uid="{00000000-0005-0000-0000-0000AE410000}"/>
    <cellStyle name="20% - Accent5 18 3 2" xfId="4347" xr:uid="{00000000-0005-0000-0000-0000AF410000}"/>
    <cellStyle name="20% - Accent5 18 3 2 2" xfId="9644" xr:uid="{00000000-0005-0000-0000-0000B0410000}"/>
    <cellStyle name="20% - Accent5 18 3 2 2 2" xfId="35645" xr:uid="{00000000-0005-0000-0000-0000B1410000}"/>
    <cellStyle name="20% - Accent5 18 3 2 3" xfId="17439" xr:uid="{00000000-0005-0000-0000-0000B2410000}"/>
    <cellStyle name="20% - Accent5 18 3 2 3 2" xfId="43433" xr:uid="{00000000-0005-0000-0000-0000B3410000}"/>
    <cellStyle name="20% - Accent5 18 3 2 4" xfId="25190" xr:uid="{00000000-0005-0000-0000-0000B4410000}"/>
    <cellStyle name="20% - Accent5 18 3 2 4 2" xfId="51179" xr:uid="{00000000-0005-0000-0000-0000B5410000}"/>
    <cellStyle name="20% - Accent5 18 3 2 5" xfId="30344" xr:uid="{00000000-0005-0000-0000-0000B6410000}"/>
    <cellStyle name="20% - Accent5 18 3 3" xfId="12304" xr:uid="{00000000-0005-0000-0000-0000B7410000}"/>
    <cellStyle name="20% - Accent5 18 3 3 2" xfId="20099" xr:uid="{00000000-0005-0000-0000-0000B8410000}"/>
    <cellStyle name="20% - Accent5 18 3 3 2 2" xfId="46093" xr:uid="{00000000-0005-0000-0000-0000B9410000}"/>
    <cellStyle name="20% - Accent5 18 3 3 3" xfId="38305" xr:uid="{00000000-0005-0000-0000-0000BA410000}"/>
    <cellStyle name="20% - Accent5 18 3 4" xfId="6966" xr:uid="{00000000-0005-0000-0000-0000BB410000}"/>
    <cellStyle name="20% - Accent5 18 3 4 2" xfId="32956" xr:uid="{00000000-0005-0000-0000-0000BC410000}"/>
    <cellStyle name="20% - Accent5 18 3 5" xfId="14750" xr:uid="{00000000-0005-0000-0000-0000BD410000}"/>
    <cellStyle name="20% - Accent5 18 3 5 2" xfId="40744" xr:uid="{00000000-0005-0000-0000-0000BE410000}"/>
    <cellStyle name="20% - Accent5 18 3 6" xfId="22501" xr:uid="{00000000-0005-0000-0000-0000BF410000}"/>
    <cellStyle name="20% - Accent5 18 3 6 2" xfId="48490" xr:uid="{00000000-0005-0000-0000-0000C0410000}"/>
    <cellStyle name="20% - Accent5 18 3 7" xfId="27655" xr:uid="{00000000-0005-0000-0000-0000C1410000}"/>
    <cellStyle name="20% - Accent5 18 4" xfId="2217" xr:uid="{00000000-0005-0000-0000-0000C2410000}"/>
    <cellStyle name="20% - Accent5 18 4 2" xfId="4903" xr:uid="{00000000-0005-0000-0000-0000C3410000}"/>
    <cellStyle name="20% - Accent5 18 4 2 2" xfId="10200" xr:uid="{00000000-0005-0000-0000-0000C4410000}"/>
    <cellStyle name="20% - Accent5 18 4 2 2 2" xfId="36201" xr:uid="{00000000-0005-0000-0000-0000C5410000}"/>
    <cellStyle name="20% - Accent5 18 4 2 3" xfId="17995" xr:uid="{00000000-0005-0000-0000-0000C6410000}"/>
    <cellStyle name="20% - Accent5 18 4 2 3 2" xfId="43989" xr:uid="{00000000-0005-0000-0000-0000C7410000}"/>
    <cellStyle name="20% - Accent5 18 4 2 4" xfId="25746" xr:uid="{00000000-0005-0000-0000-0000C8410000}"/>
    <cellStyle name="20% - Accent5 18 4 2 4 2" xfId="51735" xr:uid="{00000000-0005-0000-0000-0000C9410000}"/>
    <cellStyle name="20% - Accent5 18 4 2 5" xfId="30900" xr:uid="{00000000-0005-0000-0000-0000CA410000}"/>
    <cellStyle name="20% - Accent5 18 4 3" xfId="12823" xr:uid="{00000000-0005-0000-0000-0000CB410000}"/>
    <cellStyle name="20% - Accent5 18 4 3 2" xfId="20618" xr:uid="{00000000-0005-0000-0000-0000CC410000}"/>
    <cellStyle name="20% - Accent5 18 4 3 2 2" xfId="46612" xr:uid="{00000000-0005-0000-0000-0000CD410000}"/>
    <cellStyle name="20% - Accent5 18 4 3 3" xfId="38824" xr:uid="{00000000-0005-0000-0000-0000CE410000}"/>
    <cellStyle name="20% - Accent5 18 4 4" xfId="7518" xr:uid="{00000000-0005-0000-0000-0000CF410000}"/>
    <cellStyle name="20% - Accent5 18 4 4 2" xfId="33512" xr:uid="{00000000-0005-0000-0000-0000D0410000}"/>
    <cellStyle name="20% - Accent5 18 4 5" xfId="15306" xr:uid="{00000000-0005-0000-0000-0000D1410000}"/>
    <cellStyle name="20% - Accent5 18 4 5 2" xfId="41300" xr:uid="{00000000-0005-0000-0000-0000D2410000}"/>
    <cellStyle name="20% - Accent5 18 4 6" xfId="23057" xr:uid="{00000000-0005-0000-0000-0000D3410000}"/>
    <cellStyle name="20% - Accent5 18 4 6 2" xfId="49046" xr:uid="{00000000-0005-0000-0000-0000D4410000}"/>
    <cellStyle name="20% - Accent5 18 4 7" xfId="28211" xr:uid="{00000000-0005-0000-0000-0000D5410000}"/>
    <cellStyle name="20% - Accent5 18 5" xfId="2773" xr:uid="{00000000-0005-0000-0000-0000D6410000}"/>
    <cellStyle name="20% - Accent5 18 5 2" xfId="5459" xr:uid="{00000000-0005-0000-0000-0000D7410000}"/>
    <cellStyle name="20% - Accent5 18 5 2 2" xfId="10756" xr:uid="{00000000-0005-0000-0000-0000D8410000}"/>
    <cellStyle name="20% - Accent5 18 5 2 2 2" xfId="36757" xr:uid="{00000000-0005-0000-0000-0000D9410000}"/>
    <cellStyle name="20% - Accent5 18 5 2 3" xfId="18551" xr:uid="{00000000-0005-0000-0000-0000DA410000}"/>
    <cellStyle name="20% - Accent5 18 5 2 3 2" xfId="44545" xr:uid="{00000000-0005-0000-0000-0000DB410000}"/>
    <cellStyle name="20% - Accent5 18 5 2 4" xfId="26302" xr:uid="{00000000-0005-0000-0000-0000DC410000}"/>
    <cellStyle name="20% - Accent5 18 5 2 4 2" xfId="52291" xr:uid="{00000000-0005-0000-0000-0000DD410000}"/>
    <cellStyle name="20% - Accent5 18 5 2 5" xfId="31456" xr:uid="{00000000-0005-0000-0000-0000DE410000}"/>
    <cellStyle name="20% - Accent5 18 5 3" xfId="13360" xr:uid="{00000000-0005-0000-0000-0000DF410000}"/>
    <cellStyle name="20% - Accent5 18 5 3 2" xfId="21155" xr:uid="{00000000-0005-0000-0000-0000E0410000}"/>
    <cellStyle name="20% - Accent5 18 5 3 2 2" xfId="47149" xr:uid="{00000000-0005-0000-0000-0000E1410000}"/>
    <cellStyle name="20% - Accent5 18 5 3 3" xfId="39361" xr:uid="{00000000-0005-0000-0000-0000E2410000}"/>
    <cellStyle name="20% - Accent5 18 5 4" xfId="8072" xr:uid="{00000000-0005-0000-0000-0000E3410000}"/>
    <cellStyle name="20% - Accent5 18 5 4 2" xfId="34068" xr:uid="{00000000-0005-0000-0000-0000E4410000}"/>
    <cellStyle name="20% - Accent5 18 5 5" xfId="15862" xr:uid="{00000000-0005-0000-0000-0000E5410000}"/>
    <cellStyle name="20% - Accent5 18 5 5 2" xfId="41856" xr:uid="{00000000-0005-0000-0000-0000E6410000}"/>
    <cellStyle name="20% - Accent5 18 5 6" xfId="23613" xr:uid="{00000000-0005-0000-0000-0000E7410000}"/>
    <cellStyle name="20% - Accent5 18 5 6 2" xfId="49602" xr:uid="{00000000-0005-0000-0000-0000E8410000}"/>
    <cellStyle name="20% - Accent5 18 5 7" xfId="28767" xr:uid="{00000000-0005-0000-0000-0000E9410000}"/>
    <cellStyle name="20% - Accent5 18 6" xfId="3791" xr:uid="{00000000-0005-0000-0000-0000EA410000}"/>
    <cellStyle name="20% - Accent5 18 6 2" xfId="9089" xr:uid="{00000000-0005-0000-0000-0000EB410000}"/>
    <cellStyle name="20% - Accent5 18 6 2 2" xfId="35089" xr:uid="{00000000-0005-0000-0000-0000EC410000}"/>
    <cellStyle name="20% - Accent5 18 6 3" xfId="16883" xr:uid="{00000000-0005-0000-0000-0000ED410000}"/>
    <cellStyle name="20% - Accent5 18 6 3 2" xfId="42877" xr:uid="{00000000-0005-0000-0000-0000EE410000}"/>
    <cellStyle name="20% - Accent5 18 6 4" xfId="24634" xr:uid="{00000000-0005-0000-0000-0000EF410000}"/>
    <cellStyle name="20% - Accent5 18 6 4 2" xfId="50623" xr:uid="{00000000-0005-0000-0000-0000F0410000}"/>
    <cellStyle name="20% - Accent5 18 6 5" xfId="29788" xr:uid="{00000000-0005-0000-0000-0000F1410000}"/>
    <cellStyle name="20% - Accent5 18 7" xfId="11283" xr:uid="{00000000-0005-0000-0000-0000F2410000}"/>
    <cellStyle name="20% - Accent5 18 7 2" xfId="19078" xr:uid="{00000000-0005-0000-0000-0000F3410000}"/>
    <cellStyle name="20% - Accent5 18 7 2 2" xfId="45072" xr:uid="{00000000-0005-0000-0000-0000F4410000}"/>
    <cellStyle name="20% - Accent5 18 7 3" xfId="37284" xr:uid="{00000000-0005-0000-0000-0000F5410000}"/>
    <cellStyle name="20% - Accent5 18 8" xfId="11783" xr:uid="{00000000-0005-0000-0000-0000F6410000}"/>
    <cellStyle name="20% - Accent5 18 8 2" xfId="19578" xr:uid="{00000000-0005-0000-0000-0000F7410000}"/>
    <cellStyle name="20% - Accent5 18 8 2 2" xfId="45572" xr:uid="{00000000-0005-0000-0000-0000F8410000}"/>
    <cellStyle name="20% - Accent5 18 8 3" xfId="37784" xr:uid="{00000000-0005-0000-0000-0000F9410000}"/>
    <cellStyle name="20% - Accent5 18 9" xfId="6413" xr:uid="{00000000-0005-0000-0000-0000FA410000}"/>
    <cellStyle name="20% - Accent5 18 9 2" xfId="32400" xr:uid="{00000000-0005-0000-0000-0000FB410000}"/>
    <cellStyle name="20% - Accent5 19" xfId="1115" xr:uid="{00000000-0005-0000-0000-0000FC410000}"/>
    <cellStyle name="20% - Accent5 19 10" xfId="14207" xr:uid="{00000000-0005-0000-0000-0000FD410000}"/>
    <cellStyle name="20% - Accent5 19 10 2" xfId="40201" xr:uid="{00000000-0005-0000-0000-0000FE410000}"/>
    <cellStyle name="20% - Accent5 19 11" xfId="21958" xr:uid="{00000000-0005-0000-0000-0000FF410000}"/>
    <cellStyle name="20% - Accent5 19 11 2" xfId="47947" xr:uid="{00000000-0005-0000-0000-000000420000}"/>
    <cellStyle name="20% - Accent5 19 12" xfId="27112" xr:uid="{00000000-0005-0000-0000-000001420000}"/>
    <cellStyle name="20% - Accent5 19 2" xfId="1393" xr:uid="{00000000-0005-0000-0000-000002420000}"/>
    <cellStyle name="20% - Accent5 19 2 10" xfId="22235" xr:uid="{00000000-0005-0000-0000-000003420000}"/>
    <cellStyle name="20% - Accent5 19 2 10 2" xfId="48224" xr:uid="{00000000-0005-0000-0000-000004420000}"/>
    <cellStyle name="20% - Accent5 19 2 11" xfId="27389" xr:uid="{00000000-0005-0000-0000-000005420000}"/>
    <cellStyle name="20% - Accent5 19 2 2" xfId="1951" xr:uid="{00000000-0005-0000-0000-000006420000}"/>
    <cellStyle name="20% - Accent5 19 2 2 2" xfId="4637" xr:uid="{00000000-0005-0000-0000-000007420000}"/>
    <cellStyle name="20% - Accent5 19 2 2 2 2" xfId="9934" xr:uid="{00000000-0005-0000-0000-000008420000}"/>
    <cellStyle name="20% - Accent5 19 2 2 2 2 2" xfId="35935" xr:uid="{00000000-0005-0000-0000-000009420000}"/>
    <cellStyle name="20% - Accent5 19 2 2 2 3" xfId="17729" xr:uid="{00000000-0005-0000-0000-00000A420000}"/>
    <cellStyle name="20% - Accent5 19 2 2 2 3 2" xfId="43723" xr:uid="{00000000-0005-0000-0000-00000B420000}"/>
    <cellStyle name="20% - Accent5 19 2 2 2 4" xfId="25480" xr:uid="{00000000-0005-0000-0000-00000C420000}"/>
    <cellStyle name="20% - Accent5 19 2 2 2 4 2" xfId="51469" xr:uid="{00000000-0005-0000-0000-00000D420000}"/>
    <cellStyle name="20% - Accent5 19 2 2 2 5" xfId="30634" xr:uid="{00000000-0005-0000-0000-00000E420000}"/>
    <cellStyle name="20% - Accent5 19 2 2 3" xfId="12576" xr:uid="{00000000-0005-0000-0000-00000F420000}"/>
    <cellStyle name="20% - Accent5 19 2 2 3 2" xfId="20371" xr:uid="{00000000-0005-0000-0000-000010420000}"/>
    <cellStyle name="20% - Accent5 19 2 2 3 2 2" xfId="46365" xr:uid="{00000000-0005-0000-0000-000011420000}"/>
    <cellStyle name="20% - Accent5 19 2 2 3 3" xfId="38577" xr:uid="{00000000-0005-0000-0000-000012420000}"/>
    <cellStyle name="20% - Accent5 19 2 2 4" xfId="7254" xr:uid="{00000000-0005-0000-0000-000013420000}"/>
    <cellStyle name="20% - Accent5 19 2 2 4 2" xfId="33246" xr:uid="{00000000-0005-0000-0000-000014420000}"/>
    <cellStyle name="20% - Accent5 19 2 2 5" xfId="15040" xr:uid="{00000000-0005-0000-0000-000015420000}"/>
    <cellStyle name="20% - Accent5 19 2 2 5 2" xfId="41034" xr:uid="{00000000-0005-0000-0000-000016420000}"/>
    <cellStyle name="20% - Accent5 19 2 2 6" xfId="22791" xr:uid="{00000000-0005-0000-0000-000017420000}"/>
    <cellStyle name="20% - Accent5 19 2 2 6 2" xfId="48780" xr:uid="{00000000-0005-0000-0000-000018420000}"/>
    <cellStyle name="20% - Accent5 19 2 2 7" xfId="27945" xr:uid="{00000000-0005-0000-0000-000019420000}"/>
    <cellStyle name="20% - Accent5 19 2 3" xfId="2507" xr:uid="{00000000-0005-0000-0000-00001A420000}"/>
    <cellStyle name="20% - Accent5 19 2 3 2" xfId="5193" xr:uid="{00000000-0005-0000-0000-00001B420000}"/>
    <cellStyle name="20% - Accent5 19 2 3 2 2" xfId="10490" xr:uid="{00000000-0005-0000-0000-00001C420000}"/>
    <cellStyle name="20% - Accent5 19 2 3 2 2 2" xfId="36491" xr:uid="{00000000-0005-0000-0000-00001D420000}"/>
    <cellStyle name="20% - Accent5 19 2 3 2 3" xfId="18285" xr:uid="{00000000-0005-0000-0000-00001E420000}"/>
    <cellStyle name="20% - Accent5 19 2 3 2 3 2" xfId="44279" xr:uid="{00000000-0005-0000-0000-00001F420000}"/>
    <cellStyle name="20% - Accent5 19 2 3 2 4" xfId="26036" xr:uid="{00000000-0005-0000-0000-000020420000}"/>
    <cellStyle name="20% - Accent5 19 2 3 2 4 2" xfId="52025" xr:uid="{00000000-0005-0000-0000-000021420000}"/>
    <cellStyle name="20% - Accent5 19 2 3 2 5" xfId="31190" xr:uid="{00000000-0005-0000-0000-000022420000}"/>
    <cellStyle name="20% - Accent5 19 2 3 3" xfId="13111" xr:uid="{00000000-0005-0000-0000-000023420000}"/>
    <cellStyle name="20% - Accent5 19 2 3 3 2" xfId="20906" xr:uid="{00000000-0005-0000-0000-000024420000}"/>
    <cellStyle name="20% - Accent5 19 2 3 3 2 2" xfId="46900" xr:uid="{00000000-0005-0000-0000-000025420000}"/>
    <cellStyle name="20% - Accent5 19 2 3 3 3" xfId="39112" xr:uid="{00000000-0005-0000-0000-000026420000}"/>
    <cellStyle name="20% - Accent5 19 2 3 4" xfId="7806" xr:uid="{00000000-0005-0000-0000-000027420000}"/>
    <cellStyle name="20% - Accent5 19 2 3 4 2" xfId="33802" xr:uid="{00000000-0005-0000-0000-000028420000}"/>
    <cellStyle name="20% - Accent5 19 2 3 5" xfId="15596" xr:uid="{00000000-0005-0000-0000-000029420000}"/>
    <cellStyle name="20% - Accent5 19 2 3 5 2" xfId="41590" xr:uid="{00000000-0005-0000-0000-00002A420000}"/>
    <cellStyle name="20% - Accent5 19 2 3 6" xfId="23347" xr:uid="{00000000-0005-0000-0000-00002B420000}"/>
    <cellStyle name="20% - Accent5 19 2 3 6 2" xfId="49336" xr:uid="{00000000-0005-0000-0000-00002C420000}"/>
    <cellStyle name="20% - Accent5 19 2 3 7" xfId="28501" xr:uid="{00000000-0005-0000-0000-00002D420000}"/>
    <cellStyle name="20% - Accent5 19 2 4" xfId="3063" xr:uid="{00000000-0005-0000-0000-00002E420000}"/>
    <cellStyle name="20% - Accent5 19 2 4 2" xfId="5749" xr:uid="{00000000-0005-0000-0000-00002F420000}"/>
    <cellStyle name="20% - Accent5 19 2 4 2 2" xfId="11046" xr:uid="{00000000-0005-0000-0000-000030420000}"/>
    <cellStyle name="20% - Accent5 19 2 4 2 2 2" xfId="37047" xr:uid="{00000000-0005-0000-0000-000031420000}"/>
    <cellStyle name="20% - Accent5 19 2 4 2 3" xfId="18841" xr:uid="{00000000-0005-0000-0000-000032420000}"/>
    <cellStyle name="20% - Accent5 19 2 4 2 3 2" xfId="44835" xr:uid="{00000000-0005-0000-0000-000033420000}"/>
    <cellStyle name="20% - Accent5 19 2 4 2 4" xfId="26592" xr:uid="{00000000-0005-0000-0000-000034420000}"/>
    <cellStyle name="20% - Accent5 19 2 4 2 4 2" xfId="52581" xr:uid="{00000000-0005-0000-0000-000035420000}"/>
    <cellStyle name="20% - Accent5 19 2 4 2 5" xfId="31746" xr:uid="{00000000-0005-0000-0000-000036420000}"/>
    <cellStyle name="20% - Accent5 19 2 4 3" xfId="13650" xr:uid="{00000000-0005-0000-0000-000037420000}"/>
    <cellStyle name="20% - Accent5 19 2 4 3 2" xfId="21445" xr:uid="{00000000-0005-0000-0000-000038420000}"/>
    <cellStyle name="20% - Accent5 19 2 4 3 2 2" xfId="47439" xr:uid="{00000000-0005-0000-0000-000039420000}"/>
    <cellStyle name="20% - Accent5 19 2 4 3 3" xfId="39651" xr:uid="{00000000-0005-0000-0000-00003A420000}"/>
    <cellStyle name="20% - Accent5 19 2 4 4" xfId="8362" xr:uid="{00000000-0005-0000-0000-00003B420000}"/>
    <cellStyle name="20% - Accent5 19 2 4 4 2" xfId="34358" xr:uid="{00000000-0005-0000-0000-00003C420000}"/>
    <cellStyle name="20% - Accent5 19 2 4 5" xfId="16152" xr:uid="{00000000-0005-0000-0000-00003D420000}"/>
    <cellStyle name="20% - Accent5 19 2 4 5 2" xfId="42146" xr:uid="{00000000-0005-0000-0000-00003E420000}"/>
    <cellStyle name="20% - Accent5 19 2 4 6" xfId="23903" xr:uid="{00000000-0005-0000-0000-00003F420000}"/>
    <cellStyle name="20% - Accent5 19 2 4 6 2" xfId="49892" xr:uid="{00000000-0005-0000-0000-000040420000}"/>
    <cellStyle name="20% - Accent5 19 2 4 7" xfId="29057" xr:uid="{00000000-0005-0000-0000-000041420000}"/>
    <cellStyle name="20% - Accent5 19 2 5" xfId="4081" xr:uid="{00000000-0005-0000-0000-000042420000}"/>
    <cellStyle name="20% - Accent5 19 2 5 2" xfId="9379" xr:uid="{00000000-0005-0000-0000-000043420000}"/>
    <cellStyle name="20% - Accent5 19 2 5 2 2" xfId="35379" xr:uid="{00000000-0005-0000-0000-000044420000}"/>
    <cellStyle name="20% - Accent5 19 2 5 3" xfId="17173" xr:uid="{00000000-0005-0000-0000-000045420000}"/>
    <cellStyle name="20% - Accent5 19 2 5 3 2" xfId="43167" xr:uid="{00000000-0005-0000-0000-000046420000}"/>
    <cellStyle name="20% - Accent5 19 2 5 4" xfId="24924" xr:uid="{00000000-0005-0000-0000-000047420000}"/>
    <cellStyle name="20% - Accent5 19 2 5 4 2" xfId="50913" xr:uid="{00000000-0005-0000-0000-000048420000}"/>
    <cellStyle name="20% - Accent5 19 2 5 5" xfId="30078" xr:uid="{00000000-0005-0000-0000-000049420000}"/>
    <cellStyle name="20% - Accent5 19 2 6" xfId="11551" xr:uid="{00000000-0005-0000-0000-00004A420000}"/>
    <cellStyle name="20% - Accent5 19 2 6 2" xfId="19346" xr:uid="{00000000-0005-0000-0000-00004B420000}"/>
    <cellStyle name="20% - Accent5 19 2 6 2 2" xfId="45340" xr:uid="{00000000-0005-0000-0000-00004C420000}"/>
    <cellStyle name="20% - Accent5 19 2 6 3" xfId="37552" xr:uid="{00000000-0005-0000-0000-00004D420000}"/>
    <cellStyle name="20% - Accent5 19 2 7" xfId="12057" xr:uid="{00000000-0005-0000-0000-00004E420000}"/>
    <cellStyle name="20% - Accent5 19 2 7 2" xfId="19852" xr:uid="{00000000-0005-0000-0000-00004F420000}"/>
    <cellStyle name="20% - Accent5 19 2 7 2 2" xfId="45846" xr:uid="{00000000-0005-0000-0000-000050420000}"/>
    <cellStyle name="20% - Accent5 19 2 7 3" xfId="38058" xr:uid="{00000000-0005-0000-0000-000051420000}"/>
    <cellStyle name="20% - Accent5 19 2 8" xfId="6703" xr:uid="{00000000-0005-0000-0000-000052420000}"/>
    <cellStyle name="20% - Accent5 19 2 8 2" xfId="32690" xr:uid="{00000000-0005-0000-0000-000053420000}"/>
    <cellStyle name="20% - Accent5 19 2 9" xfId="14484" xr:uid="{00000000-0005-0000-0000-000054420000}"/>
    <cellStyle name="20% - Accent5 19 2 9 2" xfId="40478" xr:uid="{00000000-0005-0000-0000-000055420000}"/>
    <cellStyle name="20% - Accent5 19 3" xfId="1674" xr:uid="{00000000-0005-0000-0000-000056420000}"/>
    <cellStyle name="20% - Accent5 19 3 2" xfId="4360" xr:uid="{00000000-0005-0000-0000-000057420000}"/>
    <cellStyle name="20% - Accent5 19 3 2 2" xfId="9657" xr:uid="{00000000-0005-0000-0000-000058420000}"/>
    <cellStyle name="20% - Accent5 19 3 2 2 2" xfId="35658" xr:uid="{00000000-0005-0000-0000-000059420000}"/>
    <cellStyle name="20% - Accent5 19 3 2 3" xfId="17452" xr:uid="{00000000-0005-0000-0000-00005A420000}"/>
    <cellStyle name="20% - Accent5 19 3 2 3 2" xfId="43446" xr:uid="{00000000-0005-0000-0000-00005B420000}"/>
    <cellStyle name="20% - Accent5 19 3 2 4" xfId="25203" xr:uid="{00000000-0005-0000-0000-00005C420000}"/>
    <cellStyle name="20% - Accent5 19 3 2 4 2" xfId="51192" xr:uid="{00000000-0005-0000-0000-00005D420000}"/>
    <cellStyle name="20% - Accent5 19 3 2 5" xfId="30357" xr:uid="{00000000-0005-0000-0000-00005E420000}"/>
    <cellStyle name="20% - Accent5 19 3 3" xfId="12317" xr:uid="{00000000-0005-0000-0000-00005F420000}"/>
    <cellStyle name="20% - Accent5 19 3 3 2" xfId="20112" xr:uid="{00000000-0005-0000-0000-000060420000}"/>
    <cellStyle name="20% - Accent5 19 3 3 2 2" xfId="46106" xr:uid="{00000000-0005-0000-0000-000061420000}"/>
    <cellStyle name="20% - Accent5 19 3 3 3" xfId="38318" xr:uid="{00000000-0005-0000-0000-000062420000}"/>
    <cellStyle name="20% - Accent5 19 3 4" xfId="6979" xr:uid="{00000000-0005-0000-0000-000063420000}"/>
    <cellStyle name="20% - Accent5 19 3 4 2" xfId="32969" xr:uid="{00000000-0005-0000-0000-000064420000}"/>
    <cellStyle name="20% - Accent5 19 3 5" xfId="14763" xr:uid="{00000000-0005-0000-0000-000065420000}"/>
    <cellStyle name="20% - Accent5 19 3 5 2" xfId="40757" xr:uid="{00000000-0005-0000-0000-000066420000}"/>
    <cellStyle name="20% - Accent5 19 3 6" xfId="22514" xr:uid="{00000000-0005-0000-0000-000067420000}"/>
    <cellStyle name="20% - Accent5 19 3 6 2" xfId="48503" xr:uid="{00000000-0005-0000-0000-000068420000}"/>
    <cellStyle name="20% - Accent5 19 3 7" xfId="27668" xr:uid="{00000000-0005-0000-0000-000069420000}"/>
    <cellStyle name="20% - Accent5 19 4" xfId="2230" xr:uid="{00000000-0005-0000-0000-00006A420000}"/>
    <cellStyle name="20% - Accent5 19 4 2" xfId="4916" xr:uid="{00000000-0005-0000-0000-00006B420000}"/>
    <cellStyle name="20% - Accent5 19 4 2 2" xfId="10213" xr:uid="{00000000-0005-0000-0000-00006C420000}"/>
    <cellStyle name="20% - Accent5 19 4 2 2 2" xfId="36214" xr:uid="{00000000-0005-0000-0000-00006D420000}"/>
    <cellStyle name="20% - Accent5 19 4 2 3" xfId="18008" xr:uid="{00000000-0005-0000-0000-00006E420000}"/>
    <cellStyle name="20% - Accent5 19 4 2 3 2" xfId="44002" xr:uid="{00000000-0005-0000-0000-00006F420000}"/>
    <cellStyle name="20% - Accent5 19 4 2 4" xfId="25759" xr:uid="{00000000-0005-0000-0000-000070420000}"/>
    <cellStyle name="20% - Accent5 19 4 2 4 2" xfId="51748" xr:uid="{00000000-0005-0000-0000-000071420000}"/>
    <cellStyle name="20% - Accent5 19 4 2 5" xfId="30913" xr:uid="{00000000-0005-0000-0000-000072420000}"/>
    <cellStyle name="20% - Accent5 19 4 3" xfId="12836" xr:uid="{00000000-0005-0000-0000-000073420000}"/>
    <cellStyle name="20% - Accent5 19 4 3 2" xfId="20631" xr:uid="{00000000-0005-0000-0000-000074420000}"/>
    <cellStyle name="20% - Accent5 19 4 3 2 2" xfId="46625" xr:uid="{00000000-0005-0000-0000-000075420000}"/>
    <cellStyle name="20% - Accent5 19 4 3 3" xfId="38837" xr:uid="{00000000-0005-0000-0000-000076420000}"/>
    <cellStyle name="20% - Accent5 19 4 4" xfId="7531" xr:uid="{00000000-0005-0000-0000-000077420000}"/>
    <cellStyle name="20% - Accent5 19 4 4 2" xfId="33525" xr:uid="{00000000-0005-0000-0000-000078420000}"/>
    <cellStyle name="20% - Accent5 19 4 5" xfId="15319" xr:uid="{00000000-0005-0000-0000-000079420000}"/>
    <cellStyle name="20% - Accent5 19 4 5 2" xfId="41313" xr:uid="{00000000-0005-0000-0000-00007A420000}"/>
    <cellStyle name="20% - Accent5 19 4 6" xfId="23070" xr:uid="{00000000-0005-0000-0000-00007B420000}"/>
    <cellStyle name="20% - Accent5 19 4 6 2" xfId="49059" xr:uid="{00000000-0005-0000-0000-00007C420000}"/>
    <cellStyle name="20% - Accent5 19 4 7" xfId="28224" xr:uid="{00000000-0005-0000-0000-00007D420000}"/>
    <cellStyle name="20% - Accent5 19 5" xfId="2786" xr:uid="{00000000-0005-0000-0000-00007E420000}"/>
    <cellStyle name="20% - Accent5 19 5 2" xfId="5472" xr:uid="{00000000-0005-0000-0000-00007F420000}"/>
    <cellStyle name="20% - Accent5 19 5 2 2" xfId="10769" xr:uid="{00000000-0005-0000-0000-000080420000}"/>
    <cellStyle name="20% - Accent5 19 5 2 2 2" xfId="36770" xr:uid="{00000000-0005-0000-0000-000081420000}"/>
    <cellStyle name="20% - Accent5 19 5 2 3" xfId="18564" xr:uid="{00000000-0005-0000-0000-000082420000}"/>
    <cellStyle name="20% - Accent5 19 5 2 3 2" xfId="44558" xr:uid="{00000000-0005-0000-0000-000083420000}"/>
    <cellStyle name="20% - Accent5 19 5 2 4" xfId="26315" xr:uid="{00000000-0005-0000-0000-000084420000}"/>
    <cellStyle name="20% - Accent5 19 5 2 4 2" xfId="52304" xr:uid="{00000000-0005-0000-0000-000085420000}"/>
    <cellStyle name="20% - Accent5 19 5 2 5" xfId="31469" xr:uid="{00000000-0005-0000-0000-000086420000}"/>
    <cellStyle name="20% - Accent5 19 5 3" xfId="13373" xr:uid="{00000000-0005-0000-0000-000087420000}"/>
    <cellStyle name="20% - Accent5 19 5 3 2" xfId="21168" xr:uid="{00000000-0005-0000-0000-000088420000}"/>
    <cellStyle name="20% - Accent5 19 5 3 2 2" xfId="47162" xr:uid="{00000000-0005-0000-0000-000089420000}"/>
    <cellStyle name="20% - Accent5 19 5 3 3" xfId="39374" xr:uid="{00000000-0005-0000-0000-00008A420000}"/>
    <cellStyle name="20% - Accent5 19 5 4" xfId="8085" xr:uid="{00000000-0005-0000-0000-00008B420000}"/>
    <cellStyle name="20% - Accent5 19 5 4 2" xfId="34081" xr:uid="{00000000-0005-0000-0000-00008C420000}"/>
    <cellStyle name="20% - Accent5 19 5 5" xfId="15875" xr:uid="{00000000-0005-0000-0000-00008D420000}"/>
    <cellStyle name="20% - Accent5 19 5 5 2" xfId="41869" xr:uid="{00000000-0005-0000-0000-00008E420000}"/>
    <cellStyle name="20% - Accent5 19 5 6" xfId="23626" xr:uid="{00000000-0005-0000-0000-00008F420000}"/>
    <cellStyle name="20% - Accent5 19 5 6 2" xfId="49615" xr:uid="{00000000-0005-0000-0000-000090420000}"/>
    <cellStyle name="20% - Accent5 19 5 7" xfId="28780" xr:uid="{00000000-0005-0000-0000-000091420000}"/>
    <cellStyle name="20% - Accent5 19 6" xfId="3804" xr:uid="{00000000-0005-0000-0000-000092420000}"/>
    <cellStyle name="20% - Accent5 19 6 2" xfId="9102" xr:uid="{00000000-0005-0000-0000-000093420000}"/>
    <cellStyle name="20% - Accent5 19 6 2 2" xfId="35102" xr:uid="{00000000-0005-0000-0000-000094420000}"/>
    <cellStyle name="20% - Accent5 19 6 3" xfId="16896" xr:uid="{00000000-0005-0000-0000-000095420000}"/>
    <cellStyle name="20% - Accent5 19 6 3 2" xfId="42890" xr:uid="{00000000-0005-0000-0000-000096420000}"/>
    <cellStyle name="20% - Accent5 19 6 4" xfId="24647" xr:uid="{00000000-0005-0000-0000-000097420000}"/>
    <cellStyle name="20% - Accent5 19 6 4 2" xfId="50636" xr:uid="{00000000-0005-0000-0000-000098420000}"/>
    <cellStyle name="20% - Accent5 19 6 5" xfId="29801" xr:uid="{00000000-0005-0000-0000-000099420000}"/>
    <cellStyle name="20% - Accent5 19 7" xfId="11296" xr:uid="{00000000-0005-0000-0000-00009A420000}"/>
    <cellStyle name="20% - Accent5 19 7 2" xfId="19091" xr:uid="{00000000-0005-0000-0000-00009B420000}"/>
    <cellStyle name="20% - Accent5 19 7 2 2" xfId="45085" xr:uid="{00000000-0005-0000-0000-00009C420000}"/>
    <cellStyle name="20% - Accent5 19 7 3" xfId="37297" xr:uid="{00000000-0005-0000-0000-00009D420000}"/>
    <cellStyle name="20% - Accent5 19 8" xfId="11796" xr:uid="{00000000-0005-0000-0000-00009E420000}"/>
    <cellStyle name="20% - Accent5 19 8 2" xfId="19591" xr:uid="{00000000-0005-0000-0000-00009F420000}"/>
    <cellStyle name="20% - Accent5 19 8 2 2" xfId="45585" xr:uid="{00000000-0005-0000-0000-0000A0420000}"/>
    <cellStyle name="20% - Accent5 19 8 3" xfId="37797" xr:uid="{00000000-0005-0000-0000-0000A1420000}"/>
    <cellStyle name="20% - Accent5 19 9" xfId="6426" xr:uid="{00000000-0005-0000-0000-0000A2420000}"/>
    <cellStyle name="20% - Accent5 19 9 2" xfId="32413" xr:uid="{00000000-0005-0000-0000-0000A3420000}"/>
    <cellStyle name="20% - Accent5 2" xfId="71" xr:uid="{00000000-0005-0000-0000-0000A4420000}"/>
    <cellStyle name="20% - Accent5 2 10" xfId="3236" xr:uid="{00000000-0005-0000-0000-0000A5420000}"/>
    <cellStyle name="20% - Accent5 2 10 2" xfId="8537" xr:uid="{00000000-0005-0000-0000-0000A6420000}"/>
    <cellStyle name="20% - Accent5 2 10 2 2" xfId="34534" xr:uid="{00000000-0005-0000-0000-0000A7420000}"/>
    <cellStyle name="20% - Accent5 2 10 3" xfId="16328" xr:uid="{00000000-0005-0000-0000-0000A8420000}"/>
    <cellStyle name="20% - Accent5 2 10 3 2" xfId="42322" xr:uid="{00000000-0005-0000-0000-0000A9420000}"/>
    <cellStyle name="20% - Accent5 2 10 4" xfId="24079" xr:uid="{00000000-0005-0000-0000-0000AA420000}"/>
    <cellStyle name="20% - Accent5 2 10 4 2" xfId="50068" xr:uid="{00000000-0005-0000-0000-0000AB420000}"/>
    <cellStyle name="20% - Accent5 2 10 5" xfId="29233" xr:uid="{00000000-0005-0000-0000-0000AC420000}"/>
    <cellStyle name="20% - Accent5 2 11" xfId="3350" xr:uid="{00000000-0005-0000-0000-0000AD420000}"/>
    <cellStyle name="20% - Accent5 2 11 2" xfId="8650" xr:uid="{00000000-0005-0000-0000-0000AE420000}"/>
    <cellStyle name="20% - Accent5 2 11 2 2" xfId="34648" xr:uid="{00000000-0005-0000-0000-0000AF420000}"/>
    <cellStyle name="20% - Accent5 2 11 3" xfId="16442" xr:uid="{00000000-0005-0000-0000-0000B0420000}"/>
    <cellStyle name="20% - Accent5 2 11 3 2" xfId="42436" xr:uid="{00000000-0005-0000-0000-0000B1420000}"/>
    <cellStyle name="20% - Accent5 2 11 4" xfId="24193" xr:uid="{00000000-0005-0000-0000-0000B2420000}"/>
    <cellStyle name="20% - Accent5 2 11 4 2" xfId="50182" xr:uid="{00000000-0005-0000-0000-0000B3420000}"/>
    <cellStyle name="20% - Accent5 2 11 5" xfId="29347" xr:uid="{00000000-0005-0000-0000-0000B4420000}"/>
    <cellStyle name="20% - Accent5 2 12" xfId="3464" xr:uid="{00000000-0005-0000-0000-0000B5420000}"/>
    <cellStyle name="20% - Accent5 2 12 2" xfId="8763" xr:uid="{00000000-0005-0000-0000-0000B6420000}"/>
    <cellStyle name="20% - Accent5 2 12 2 2" xfId="34762" xr:uid="{00000000-0005-0000-0000-0000B7420000}"/>
    <cellStyle name="20% - Accent5 2 12 3" xfId="16556" xr:uid="{00000000-0005-0000-0000-0000B8420000}"/>
    <cellStyle name="20% - Accent5 2 12 3 2" xfId="42550" xr:uid="{00000000-0005-0000-0000-0000B9420000}"/>
    <cellStyle name="20% - Accent5 2 12 4" xfId="24307" xr:uid="{00000000-0005-0000-0000-0000BA420000}"/>
    <cellStyle name="20% - Accent5 2 12 4 2" xfId="50296" xr:uid="{00000000-0005-0000-0000-0000BB420000}"/>
    <cellStyle name="20% - Accent5 2 12 5" xfId="29461" xr:uid="{00000000-0005-0000-0000-0000BC420000}"/>
    <cellStyle name="20% - Accent5 2 13" xfId="3580" xr:uid="{00000000-0005-0000-0000-0000BD420000}"/>
    <cellStyle name="20% - Accent5 2 13 2" xfId="8878" xr:uid="{00000000-0005-0000-0000-0000BE420000}"/>
    <cellStyle name="20% - Accent5 2 13 2 2" xfId="34878" xr:uid="{00000000-0005-0000-0000-0000BF420000}"/>
    <cellStyle name="20% - Accent5 2 13 3" xfId="16672" xr:uid="{00000000-0005-0000-0000-0000C0420000}"/>
    <cellStyle name="20% - Accent5 2 13 3 2" xfId="42666" xr:uid="{00000000-0005-0000-0000-0000C1420000}"/>
    <cellStyle name="20% - Accent5 2 13 4" xfId="24423" xr:uid="{00000000-0005-0000-0000-0000C2420000}"/>
    <cellStyle name="20% - Accent5 2 13 4 2" xfId="50412" xr:uid="{00000000-0005-0000-0000-0000C3420000}"/>
    <cellStyle name="20% - Accent5 2 13 5" xfId="29577" xr:uid="{00000000-0005-0000-0000-0000C4420000}"/>
    <cellStyle name="20% - Accent5 2 14" xfId="5822" xr:uid="{00000000-0005-0000-0000-0000C5420000}"/>
    <cellStyle name="20% - Accent5 2 14 2" xfId="31820" xr:uid="{00000000-0005-0000-0000-0000C6420000}"/>
    <cellStyle name="20% - Accent5 2 15" xfId="5963" xr:uid="{00000000-0005-0000-0000-0000C7420000}"/>
    <cellStyle name="20% - Accent5 2 15 2" xfId="31949" xr:uid="{00000000-0005-0000-0000-0000C8420000}"/>
    <cellStyle name="20% - Accent5 2 16" xfId="13737" xr:uid="{00000000-0005-0000-0000-0000C9420000}"/>
    <cellStyle name="20% - Accent5 2 16 2" xfId="39731" xr:uid="{00000000-0005-0000-0000-0000CA420000}"/>
    <cellStyle name="20% - Accent5 2 17" xfId="21513" xr:uid="{00000000-0005-0000-0000-0000CB420000}"/>
    <cellStyle name="20% - Accent5 2 17 2" xfId="47502" xr:uid="{00000000-0005-0000-0000-0000CC420000}"/>
    <cellStyle name="20% - Accent5 2 18" xfId="26667" xr:uid="{00000000-0005-0000-0000-0000CD420000}"/>
    <cellStyle name="20% - Accent5 2 2" xfId="72" xr:uid="{00000000-0005-0000-0000-0000CE420000}"/>
    <cellStyle name="20% - Accent5 2 2 10" xfId="3857" xr:uid="{00000000-0005-0000-0000-0000CF420000}"/>
    <cellStyle name="20% - Accent5 2 2 10 2" xfId="9155" xr:uid="{00000000-0005-0000-0000-0000D0420000}"/>
    <cellStyle name="20% - Accent5 2 2 10 2 2" xfId="35155" xr:uid="{00000000-0005-0000-0000-0000D1420000}"/>
    <cellStyle name="20% - Accent5 2 2 10 3" xfId="16949" xr:uid="{00000000-0005-0000-0000-0000D2420000}"/>
    <cellStyle name="20% - Accent5 2 2 10 3 2" xfId="42943" xr:uid="{00000000-0005-0000-0000-0000D3420000}"/>
    <cellStyle name="20% - Accent5 2 2 10 4" xfId="24700" xr:uid="{00000000-0005-0000-0000-0000D4420000}"/>
    <cellStyle name="20% - Accent5 2 2 10 4 2" xfId="50689" xr:uid="{00000000-0005-0000-0000-0000D5420000}"/>
    <cellStyle name="20% - Accent5 2 2 10 5" xfId="29854" xr:uid="{00000000-0005-0000-0000-0000D6420000}"/>
    <cellStyle name="20% - Accent5 2 2 11" xfId="5823" xr:uid="{00000000-0005-0000-0000-0000D7420000}"/>
    <cellStyle name="20% - Accent5 2 2 11 2" xfId="31821" xr:uid="{00000000-0005-0000-0000-0000D8420000}"/>
    <cellStyle name="20% - Accent5 2 2 12" xfId="5964" xr:uid="{00000000-0005-0000-0000-0000D9420000}"/>
    <cellStyle name="20% - Accent5 2 2 12 2" xfId="31950" xr:uid="{00000000-0005-0000-0000-0000DA420000}"/>
    <cellStyle name="20% - Accent5 2 2 13" xfId="13738" xr:uid="{00000000-0005-0000-0000-0000DB420000}"/>
    <cellStyle name="20% - Accent5 2 2 13 2" xfId="39732" xr:uid="{00000000-0005-0000-0000-0000DC420000}"/>
    <cellStyle name="20% - Accent5 2 2 14" xfId="21514" xr:uid="{00000000-0005-0000-0000-0000DD420000}"/>
    <cellStyle name="20% - Accent5 2 2 14 2" xfId="47503" xr:uid="{00000000-0005-0000-0000-0000DE420000}"/>
    <cellStyle name="20% - Accent5 2 2 15" xfId="26668" xr:uid="{00000000-0005-0000-0000-0000DF420000}"/>
    <cellStyle name="20% - Accent5 2 2 2" xfId="775" xr:uid="{00000000-0005-0000-0000-0000E0420000}"/>
    <cellStyle name="20% - Accent5 2 2 2 2" xfId="1727" xr:uid="{00000000-0005-0000-0000-0000E1420000}"/>
    <cellStyle name="20% - Accent5 2 2 2 2 2" xfId="7032" xr:uid="{00000000-0005-0000-0000-0000E2420000}"/>
    <cellStyle name="20% - Accent5 2 2 2 2 2 2" xfId="33022" xr:uid="{00000000-0005-0000-0000-0000E3420000}"/>
    <cellStyle name="20% - Accent5 2 2 2 2 3" xfId="14816" xr:uid="{00000000-0005-0000-0000-0000E4420000}"/>
    <cellStyle name="20% - Accent5 2 2 2 2 3 2" xfId="40810" xr:uid="{00000000-0005-0000-0000-0000E5420000}"/>
    <cellStyle name="20% - Accent5 2 2 2 2 4" xfId="22567" xr:uid="{00000000-0005-0000-0000-0000E6420000}"/>
    <cellStyle name="20% - Accent5 2 2 2 2 4 2" xfId="48556" xr:uid="{00000000-0005-0000-0000-0000E7420000}"/>
    <cellStyle name="20% - Accent5 2 2 2 2 5" xfId="27721" xr:uid="{00000000-0005-0000-0000-0000E8420000}"/>
    <cellStyle name="20% - Accent5 2 2 2 3" xfId="4413" xr:uid="{00000000-0005-0000-0000-0000E9420000}"/>
    <cellStyle name="20% - Accent5 2 2 2 3 2" xfId="9710" xr:uid="{00000000-0005-0000-0000-0000EA420000}"/>
    <cellStyle name="20% - Accent5 2 2 2 3 2 2" xfId="35711" xr:uid="{00000000-0005-0000-0000-0000EB420000}"/>
    <cellStyle name="20% - Accent5 2 2 2 3 3" xfId="17505" xr:uid="{00000000-0005-0000-0000-0000EC420000}"/>
    <cellStyle name="20% - Accent5 2 2 2 3 3 2" xfId="43499" xr:uid="{00000000-0005-0000-0000-0000ED420000}"/>
    <cellStyle name="20% - Accent5 2 2 2 3 4" xfId="25256" xr:uid="{00000000-0005-0000-0000-0000EE420000}"/>
    <cellStyle name="20% - Accent5 2 2 2 3 4 2" xfId="51245" xr:uid="{00000000-0005-0000-0000-0000EF420000}"/>
    <cellStyle name="20% - Accent5 2 2 2 3 5" xfId="30410" xr:uid="{00000000-0005-0000-0000-0000F0420000}"/>
    <cellStyle name="20% - Accent5 2 2 2 4" xfId="6103" xr:uid="{00000000-0005-0000-0000-0000F1420000}"/>
    <cellStyle name="20% - Accent5 2 2 2 4 2" xfId="32084" xr:uid="{00000000-0005-0000-0000-0000F2420000}"/>
    <cellStyle name="20% - Accent5 2 2 2 5" xfId="13878" xr:uid="{00000000-0005-0000-0000-0000F3420000}"/>
    <cellStyle name="20% - Accent5 2 2 2 5 2" xfId="39872" xr:uid="{00000000-0005-0000-0000-0000F4420000}"/>
    <cellStyle name="20% - Accent5 2 2 2 6" xfId="21628" xr:uid="{00000000-0005-0000-0000-0000F5420000}"/>
    <cellStyle name="20% - Accent5 2 2 2 6 2" xfId="47617" xr:uid="{00000000-0005-0000-0000-0000F6420000}"/>
    <cellStyle name="20% - Accent5 2 2 2 7" xfId="26782" xr:uid="{00000000-0005-0000-0000-0000F7420000}"/>
    <cellStyle name="20% - Accent5 2 2 3" xfId="2283" xr:uid="{00000000-0005-0000-0000-0000F8420000}"/>
    <cellStyle name="20% - Accent5 2 2 3 2" xfId="4969" xr:uid="{00000000-0005-0000-0000-0000F9420000}"/>
    <cellStyle name="20% - Accent5 2 2 3 2 2" xfId="10266" xr:uid="{00000000-0005-0000-0000-0000FA420000}"/>
    <cellStyle name="20% - Accent5 2 2 3 2 2 2" xfId="36267" xr:uid="{00000000-0005-0000-0000-0000FB420000}"/>
    <cellStyle name="20% - Accent5 2 2 3 2 3" xfId="18061" xr:uid="{00000000-0005-0000-0000-0000FC420000}"/>
    <cellStyle name="20% - Accent5 2 2 3 2 3 2" xfId="44055" xr:uid="{00000000-0005-0000-0000-0000FD420000}"/>
    <cellStyle name="20% - Accent5 2 2 3 2 4" xfId="25812" xr:uid="{00000000-0005-0000-0000-0000FE420000}"/>
    <cellStyle name="20% - Accent5 2 2 3 2 4 2" xfId="51801" xr:uid="{00000000-0005-0000-0000-0000FF420000}"/>
    <cellStyle name="20% - Accent5 2 2 3 2 5" xfId="30966" xr:uid="{00000000-0005-0000-0000-000000430000}"/>
    <cellStyle name="20% - Accent5 2 2 3 3" xfId="12889" xr:uid="{00000000-0005-0000-0000-000001430000}"/>
    <cellStyle name="20% - Accent5 2 2 3 3 2" xfId="20684" xr:uid="{00000000-0005-0000-0000-000002430000}"/>
    <cellStyle name="20% - Accent5 2 2 3 3 2 2" xfId="46678" xr:uid="{00000000-0005-0000-0000-000003430000}"/>
    <cellStyle name="20% - Accent5 2 2 3 3 3" xfId="38890" xr:uid="{00000000-0005-0000-0000-000004430000}"/>
    <cellStyle name="20% - Accent5 2 2 3 4" xfId="7584" xr:uid="{00000000-0005-0000-0000-000005430000}"/>
    <cellStyle name="20% - Accent5 2 2 3 4 2" xfId="33578" xr:uid="{00000000-0005-0000-0000-000006430000}"/>
    <cellStyle name="20% - Accent5 2 2 3 5" xfId="15372" xr:uid="{00000000-0005-0000-0000-000007430000}"/>
    <cellStyle name="20% - Accent5 2 2 3 5 2" xfId="41366" xr:uid="{00000000-0005-0000-0000-000008430000}"/>
    <cellStyle name="20% - Accent5 2 2 3 6" xfId="23123" xr:uid="{00000000-0005-0000-0000-000009430000}"/>
    <cellStyle name="20% - Accent5 2 2 3 6 2" xfId="49112" xr:uid="{00000000-0005-0000-0000-00000A430000}"/>
    <cellStyle name="20% - Accent5 2 2 3 7" xfId="28277" xr:uid="{00000000-0005-0000-0000-00000B430000}"/>
    <cellStyle name="20% - Accent5 2 2 4" xfId="2839" xr:uid="{00000000-0005-0000-0000-00000C430000}"/>
    <cellStyle name="20% - Accent5 2 2 4 2" xfId="5525" xr:uid="{00000000-0005-0000-0000-00000D430000}"/>
    <cellStyle name="20% - Accent5 2 2 4 2 2" xfId="10822" xr:uid="{00000000-0005-0000-0000-00000E430000}"/>
    <cellStyle name="20% - Accent5 2 2 4 2 2 2" xfId="36823" xr:uid="{00000000-0005-0000-0000-00000F430000}"/>
    <cellStyle name="20% - Accent5 2 2 4 2 3" xfId="18617" xr:uid="{00000000-0005-0000-0000-000010430000}"/>
    <cellStyle name="20% - Accent5 2 2 4 2 3 2" xfId="44611" xr:uid="{00000000-0005-0000-0000-000011430000}"/>
    <cellStyle name="20% - Accent5 2 2 4 2 4" xfId="26368" xr:uid="{00000000-0005-0000-0000-000012430000}"/>
    <cellStyle name="20% - Accent5 2 2 4 2 4 2" xfId="52357" xr:uid="{00000000-0005-0000-0000-000013430000}"/>
    <cellStyle name="20% - Accent5 2 2 4 2 5" xfId="31522" xr:uid="{00000000-0005-0000-0000-000014430000}"/>
    <cellStyle name="20% - Accent5 2 2 4 3" xfId="13426" xr:uid="{00000000-0005-0000-0000-000015430000}"/>
    <cellStyle name="20% - Accent5 2 2 4 3 2" xfId="21221" xr:uid="{00000000-0005-0000-0000-000016430000}"/>
    <cellStyle name="20% - Accent5 2 2 4 3 2 2" xfId="47215" xr:uid="{00000000-0005-0000-0000-000017430000}"/>
    <cellStyle name="20% - Accent5 2 2 4 3 3" xfId="39427" xr:uid="{00000000-0005-0000-0000-000018430000}"/>
    <cellStyle name="20% - Accent5 2 2 4 4" xfId="8138" xr:uid="{00000000-0005-0000-0000-000019430000}"/>
    <cellStyle name="20% - Accent5 2 2 4 4 2" xfId="34134" xr:uid="{00000000-0005-0000-0000-00001A430000}"/>
    <cellStyle name="20% - Accent5 2 2 4 5" xfId="15928" xr:uid="{00000000-0005-0000-0000-00001B430000}"/>
    <cellStyle name="20% - Accent5 2 2 4 5 2" xfId="41922" xr:uid="{00000000-0005-0000-0000-00001C430000}"/>
    <cellStyle name="20% - Accent5 2 2 4 6" xfId="23679" xr:uid="{00000000-0005-0000-0000-00001D430000}"/>
    <cellStyle name="20% - Accent5 2 2 4 6 2" xfId="49668" xr:uid="{00000000-0005-0000-0000-00001E430000}"/>
    <cellStyle name="20% - Accent5 2 2 4 7" xfId="28833" xr:uid="{00000000-0005-0000-0000-00001F430000}"/>
    <cellStyle name="20% - Accent5 2 2 5" xfId="1169" xr:uid="{00000000-0005-0000-0000-000020430000}"/>
    <cellStyle name="20% - Accent5 2 2 5 2" xfId="6479" xr:uid="{00000000-0005-0000-0000-000021430000}"/>
    <cellStyle name="20% - Accent5 2 2 5 2 2" xfId="32466" xr:uid="{00000000-0005-0000-0000-000022430000}"/>
    <cellStyle name="20% - Accent5 2 2 5 3" xfId="14260" xr:uid="{00000000-0005-0000-0000-000023430000}"/>
    <cellStyle name="20% - Accent5 2 2 5 3 2" xfId="40254" xr:uid="{00000000-0005-0000-0000-000024430000}"/>
    <cellStyle name="20% - Accent5 2 2 5 4" xfId="22011" xr:uid="{00000000-0005-0000-0000-000025430000}"/>
    <cellStyle name="20% - Accent5 2 2 5 4 2" xfId="48000" xr:uid="{00000000-0005-0000-0000-000026430000}"/>
    <cellStyle name="20% - Accent5 2 2 5 5" xfId="27165" xr:uid="{00000000-0005-0000-0000-000027430000}"/>
    <cellStyle name="20% - Accent5 2 2 6" xfId="3126" xr:uid="{00000000-0005-0000-0000-000028430000}"/>
    <cellStyle name="20% - Accent5 2 2 6 2" xfId="8425" xr:uid="{00000000-0005-0000-0000-000029430000}"/>
    <cellStyle name="20% - Accent5 2 2 6 2 2" xfId="34421" xr:uid="{00000000-0005-0000-0000-00002A430000}"/>
    <cellStyle name="20% - Accent5 2 2 6 3" xfId="16215" xr:uid="{00000000-0005-0000-0000-00002B430000}"/>
    <cellStyle name="20% - Accent5 2 2 6 3 2" xfId="42209" xr:uid="{00000000-0005-0000-0000-00002C430000}"/>
    <cellStyle name="20% - Accent5 2 2 6 4" xfId="23966" xr:uid="{00000000-0005-0000-0000-00002D430000}"/>
    <cellStyle name="20% - Accent5 2 2 6 4 2" xfId="49955" xr:uid="{00000000-0005-0000-0000-00002E430000}"/>
    <cellStyle name="20% - Accent5 2 2 6 5" xfId="29120" xr:uid="{00000000-0005-0000-0000-00002F430000}"/>
    <cellStyle name="20% - Accent5 2 2 7" xfId="3237" xr:uid="{00000000-0005-0000-0000-000030430000}"/>
    <cellStyle name="20% - Accent5 2 2 7 2" xfId="8538" xr:uid="{00000000-0005-0000-0000-000031430000}"/>
    <cellStyle name="20% - Accent5 2 2 7 2 2" xfId="34535" xr:uid="{00000000-0005-0000-0000-000032430000}"/>
    <cellStyle name="20% - Accent5 2 2 7 3" xfId="16329" xr:uid="{00000000-0005-0000-0000-000033430000}"/>
    <cellStyle name="20% - Accent5 2 2 7 3 2" xfId="42323" xr:uid="{00000000-0005-0000-0000-000034430000}"/>
    <cellStyle name="20% - Accent5 2 2 7 4" xfId="24080" xr:uid="{00000000-0005-0000-0000-000035430000}"/>
    <cellStyle name="20% - Accent5 2 2 7 4 2" xfId="50069" xr:uid="{00000000-0005-0000-0000-000036430000}"/>
    <cellStyle name="20% - Accent5 2 2 7 5" xfId="29234" xr:uid="{00000000-0005-0000-0000-000037430000}"/>
    <cellStyle name="20% - Accent5 2 2 8" xfId="3351" xr:uid="{00000000-0005-0000-0000-000038430000}"/>
    <cellStyle name="20% - Accent5 2 2 8 2" xfId="8651" xr:uid="{00000000-0005-0000-0000-000039430000}"/>
    <cellStyle name="20% - Accent5 2 2 8 2 2" xfId="34649" xr:uid="{00000000-0005-0000-0000-00003A430000}"/>
    <cellStyle name="20% - Accent5 2 2 8 3" xfId="16443" xr:uid="{00000000-0005-0000-0000-00003B430000}"/>
    <cellStyle name="20% - Accent5 2 2 8 3 2" xfId="42437" xr:uid="{00000000-0005-0000-0000-00003C430000}"/>
    <cellStyle name="20% - Accent5 2 2 8 4" xfId="24194" xr:uid="{00000000-0005-0000-0000-00003D430000}"/>
    <cellStyle name="20% - Accent5 2 2 8 4 2" xfId="50183" xr:uid="{00000000-0005-0000-0000-00003E430000}"/>
    <cellStyle name="20% - Accent5 2 2 8 5" xfId="29348" xr:uid="{00000000-0005-0000-0000-00003F430000}"/>
    <cellStyle name="20% - Accent5 2 2 9" xfId="3465" xr:uid="{00000000-0005-0000-0000-000040430000}"/>
    <cellStyle name="20% - Accent5 2 2 9 2" xfId="8764" xr:uid="{00000000-0005-0000-0000-000041430000}"/>
    <cellStyle name="20% - Accent5 2 2 9 2 2" xfId="34763" xr:uid="{00000000-0005-0000-0000-000042430000}"/>
    <cellStyle name="20% - Accent5 2 2 9 3" xfId="16557" xr:uid="{00000000-0005-0000-0000-000043430000}"/>
    <cellStyle name="20% - Accent5 2 2 9 3 2" xfId="42551" xr:uid="{00000000-0005-0000-0000-000044430000}"/>
    <cellStyle name="20% - Accent5 2 2 9 4" xfId="24308" xr:uid="{00000000-0005-0000-0000-000045430000}"/>
    <cellStyle name="20% - Accent5 2 2 9 4 2" xfId="50297" xr:uid="{00000000-0005-0000-0000-000046430000}"/>
    <cellStyle name="20% - Accent5 2 2 9 5" xfId="29462" xr:uid="{00000000-0005-0000-0000-000047430000}"/>
    <cellStyle name="20% - Accent5 2 3" xfId="73" xr:uid="{00000000-0005-0000-0000-000048430000}"/>
    <cellStyle name="20% - Accent5 2 3 10" xfId="5965" xr:uid="{00000000-0005-0000-0000-000049430000}"/>
    <cellStyle name="20% - Accent5 2 3 10 2" xfId="31951" xr:uid="{00000000-0005-0000-0000-00004A430000}"/>
    <cellStyle name="20% - Accent5 2 3 11" xfId="13739" xr:uid="{00000000-0005-0000-0000-00004B430000}"/>
    <cellStyle name="20% - Accent5 2 3 11 2" xfId="39733" xr:uid="{00000000-0005-0000-0000-00004C430000}"/>
    <cellStyle name="20% - Accent5 2 3 12" xfId="21515" xr:uid="{00000000-0005-0000-0000-00004D430000}"/>
    <cellStyle name="20% - Accent5 2 3 12 2" xfId="47504" xr:uid="{00000000-0005-0000-0000-00004E430000}"/>
    <cellStyle name="20% - Accent5 2 3 13" xfId="26669" xr:uid="{00000000-0005-0000-0000-00004F430000}"/>
    <cellStyle name="20% - Accent5 2 3 2" xfId="776" xr:uid="{00000000-0005-0000-0000-000050430000}"/>
    <cellStyle name="20% - Accent5 2 3 2 2" xfId="6104" xr:uid="{00000000-0005-0000-0000-000051430000}"/>
    <cellStyle name="20% - Accent5 2 3 2 2 2" xfId="32085" xr:uid="{00000000-0005-0000-0000-000052430000}"/>
    <cellStyle name="20% - Accent5 2 3 2 3" xfId="13879" xr:uid="{00000000-0005-0000-0000-000053430000}"/>
    <cellStyle name="20% - Accent5 2 3 2 3 2" xfId="39873" xr:uid="{00000000-0005-0000-0000-000054430000}"/>
    <cellStyle name="20% - Accent5 2 3 2 4" xfId="21629" xr:uid="{00000000-0005-0000-0000-000055430000}"/>
    <cellStyle name="20% - Accent5 2 3 2 4 2" xfId="47618" xr:uid="{00000000-0005-0000-0000-000056430000}"/>
    <cellStyle name="20% - Accent5 2 3 2 5" xfId="26783" xr:uid="{00000000-0005-0000-0000-000057430000}"/>
    <cellStyle name="20% - Accent5 2 3 3" xfId="1450" xr:uid="{00000000-0005-0000-0000-000058430000}"/>
    <cellStyle name="20% - Accent5 2 3 3 2" xfId="6756" xr:uid="{00000000-0005-0000-0000-000059430000}"/>
    <cellStyle name="20% - Accent5 2 3 3 2 2" xfId="32745" xr:uid="{00000000-0005-0000-0000-00005A430000}"/>
    <cellStyle name="20% - Accent5 2 3 3 3" xfId="14539" xr:uid="{00000000-0005-0000-0000-00005B430000}"/>
    <cellStyle name="20% - Accent5 2 3 3 3 2" xfId="40533" xr:uid="{00000000-0005-0000-0000-00005C430000}"/>
    <cellStyle name="20% - Accent5 2 3 3 4" xfId="22290" xr:uid="{00000000-0005-0000-0000-00005D430000}"/>
    <cellStyle name="20% - Accent5 2 3 3 4 2" xfId="48279" xr:uid="{00000000-0005-0000-0000-00005E430000}"/>
    <cellStyle name="20% - Accent5 2 3 3 5" xfId="27444" xr:uid="{00000000-0005-0000-0000-00005F430000}"/>
    <cellStyle name="20% - Accent5 2 3 4" xfId="3127" xr:uid="{00000000-0005-0000-0000-000060430000}"/>
    <cellStyle name="20% - Accent5 2 3 4 2" xfId="8426" xr:uid="{00000000-0005-0000-0000-000061430000}"/>
    <cellStyle name="20% - Accent5 2 3 4 2 2" xfId="34422" xr:uid="{00000000-0005-0000-0000-000062430000}"/>
    <cellStyle name="20% - Accent5 2 3 4 3" xfId="16216" xr:uid="{00000000-0005-0000-0000-000063430000}"/>
    <cellStyle name="20% - Accent5 2 3 4 3 2" xfId="42210" xr:uid="{00000000-0005-0000-0000-000064430000}"/>
    <cellStyle name="20% - Accent5 2 3 4 4" xfId="23967" xr:uid="{00000000-0005-0000-0000-000065430000}"/>
    <cellStyle name="20% - Accent5 2 3 4 4 2" xfId="49956" xr:uid="{00000000-0005-0000-0000-000066430000}"/>
    <cellStyle name="20% - Accent5 2 3 4 5" xfId="29121" xr:uid="{00000000-0005-0000-0000-000067430000}"/>
    <cellStyle name="20% - Accent5 2 3 5" xfId="3238" xr:uid="{00000000-0005-0000-0000-000068430000}"/>
    <cellStyle name="20% - Accent5 2 3 5 2" xfId="8539" xr:uid="{00000000-0005-0000-0000-000069430000}"/>
    <cellStyle name="20% - Accent5 2 3 5 2 2" xfId="34536" xr:uid="{00000000-0005-0000-0000-00006A430000}"/>
    <cellStyle name="20% - Accent5 2 3 5 3" xfId="16330" xr:uid="{00000000-0005-0000-0000-00006B430000}"/>
    <cellStyle name="20% - Accent5 2 3 5 3 2" xfId="42324" xr:uid="{00000000-0005-0000-0000-00006C430000}"/>
    <cellStyle name="20% - Accent5 2 3 5 4" xfId="24081" xr:uid="{00000000-0005-0000-0000-00006D430000}"/>
    <cellStyle name="20% - Accent5 2 3 5 4 2" xfId="50070" xr:uid="{00000000-0005-0000-0000-00006E430000}"/>
    <cellStyle name="20% - Accent5 2 3 5 5" xfId="29235" xr:uid="{00000000-0005-0000-0000-00006F430000}"/>
    <cellStyle name="20% - Accent5 2 3 6" xfId="3352" xr:uid="{00000000-0005-0000-0000-000070430000}"/>
    <cellStyle name="20% - Accent5 2 3 6 2" xfId="8652" xr:uid="{00000000-0005-0000-0000-000071430000}"/>
    <cellStyle name="20% - Accent5 2 3 6 2 2" xfId="34650" xr:uid="{00000000-0005-0000-0000-000072430000}"/>
    <cellStyle name="20% - Accent5 2 3 6 3" xfId="16444" xr:uid="{00000000-0005-0000-0000-000073430000}"/>
    <cellStyle name="20% - Accent5 2 3 6 3 2" xfId="42438" xr:uid="{00000000-0005-0000-0000-000074430000}"/>
    <cellStyle name="20% - Accent5 2 3 6 4" xfId="24195" xr:uid="{00000000-0005-0000-0000-000075430000}"/>
    <cellStyle name="20% - Accent5 2 3 6 4 2" xfId="50184" xr:uid="{00000000-0005-0000-0000-000076430000}"/>
    <cellStyle name="20% - Accent5 2 3 6 5" xfId="29349" xr:uid="{00000000-0005-0000-0000-000077430000}"/>
    <cellStyle name="20% - Accent5 2 3 7" xfId="3466" xr:uid="{00000000-0005-0000-0000-000078430000}"/>
    <cellStyle name="20% - Accent5 2 3 7 2" xfId="8765" xr:uid="{00000000-0005-0000-0000-000079430000}"/>
    <cellStyle name="20% - Accent5 2 3 7 2 2" xfId="34764" xr:uid="{00000000-0005-0000-0000-00007A430000}"/>
    <cellStyle name="20% - Accent5 2 3 7 3" xfId="16558" xr:uid="{00000000-0005-0000-0000-00007B430000}"/>
    <cellStyle name="20% - Accent5 2 3 7 3 2" xfId="42552" xr:uid="{00000000-0005-0000-0000-00007C430000}"/>
    <cellStyle name="20% - Accent5 2 3 7 4" xfId="24309" xr:uid="{00000000-0005-0000-0000-00007D430000}"/>
    <cellStyle name="20% - Accent5 2 3 7 4 2" xfId="50298" xr:uid="{00000000-0005-0000-0000-00007E430000}"/>
    <cellStyle name="20% - Accent5 2 3 7 5" xfId="29463" xr:uid="{00000000-0005-0000-0000-00007F430000}"/>
    <cellStyle name="20% - Accent5 2 3 8" xfId="4136" xr:uid="{00000000-0005-0000-0000-000080430000}"/>
    <cellStyle name="20% - Accent5 2 3 8 2" xfId="9434" xr:uid="{00000000-0005-0000-0000-000081430000}"/>
    <cellStyle name="20% - Accent5 2 3 8 2 2" xfId="35434" xr:uid="{00000000-0005-0000-0000-000082430000}"/>
    <cellStyle name="20% - Accent5 2 3 8 3" xfId="17228" xr:uid="{00000000-0005-0000-0000-000083430000}"/>
    <cellStyle name="20% - Accent5 2 3 8 3 2" xfId="43222" xr:uid="{00000000-0005-0000-0000-000084430000}"/>
    <cellStyle name="20% - Accent5 2 3 8 4" xfId="24979" xr:uid="{00000000-0005-0000-0000-000085430000}"/>
    <cellStyle name="20% - Accent5 2 3 8 4 2" xfId="50968" xr:uid="{00000000-0005-0000-0000-000086430000}"/>
    <cellStyle name="20% - Accent5 2 3 8 5" xfId="30133" xr:uid="{00000000-0005-0000-0000-000087430000}"/>
    <cellStyle name="20% - Accent5 2 3 9" xfId="5824" xr:uid="{00000000-0005-0000-0000-000088430000}"/>
    <cellStyle name="20% - Accent5 2 3 9 2" xfId="31822" xr:uid="{00000000-0005-0000-0000-000089430000}"/>
    <cellStyle name="20% - Accent5 2 4" xfId="74" xr:uid="{00000000-0005-0000-0000-00008A430000}"/>
    <cellStyle name="20% - Accent5 2 4 10" xfId="5966" xr:uid="{00000000-0005-0000-0000-00008B430000}"/>
    <cellStyle name="20% - Accent5 2 4 10 2" xfId="31952" xr:uid="{00000000-0005-0000-0000-00008C430000}"/>
    <cellStyle name="20% - Accent5 2 4 11" xfId="13740" xr:uid="{00000000-0005-0000-0000-00008D430000}"/>
    <cellStyle name="20% - Accent5 2 4 11 2" xfId="39734" xr:uid="{00000000-0005-0000-0000-00008E430000}"/>
    <cellStyle name="20% - Accent5 2 4 12" xfId="21516" xr:uid="{00000000-0005-0000-0000-00008F430000}"/>
    <cellStyle name="20% - Accent5 2 4 12 2" xfId="47505" xr:uid="{00000000-0005-0000-0000-000090430000}"/>
    <cellStyle name="20% - Accent5 2 4 13" xfId="26670" xr:uid="{00000000-0005-0000-0000-000091430000}"/>
    <cellStyle name="20% - Accent5 2 4 2" xfId="777" xr:uid="{00000000-0005-0000-0000-000092430000}"/>
    <cellStyle name="20% - Accent5 2 4 2 2" xfId="6105" xr:uid="{00000000-0005-0000-0000-000093430000}"/>
    <cellStyle name="20% - Accent5 2 4 2 2 2" xfId="32086" xr:uid="{00000000-0005-0000-0000-000094430000}"/>
    <cellStyle name="20% - Accent5 2 4 2 3" xfId="13880" xr:uid="{00000000-0005-0000-0000-000095430000}"/>
    <cellStyle name="20% - Accent5 2 4 2 3 2" xfId="39874" xr:uid="{00000000-0005-0000-0000-000096430000}"/>
    <cellStyle name="20% - Accent5 2 4 2 4" xfId="21630" xr:uid="{00000000-0005-0000-0000-000097430000}"/>
    <cellStyle name="20% - Accent5 2 4 2 4 2" xfId="47619" xr:uid="{00000000-0005-0000-0000-000098430000}"/>
    <cellStyle name="20% - Accent5 2 4 2 5" xfId="26784" xr:uid="{00000000-0005-0000-0000-000099430000}"/>
    <cellStyle name="20% - Accent5 2 4 3" xfId="2006" xr:uid="{00000000-0005-0000-0000-00009A430000}"/>
    <cellStyle name="20% - Accent5 2 4 3 2" xfId="7308" xr:uid="{00000000-0005-0000-0000-00009B430000}"/>
    <cellStyle name="20% - Accent5 2 4 3 2 2" xfId="33301" xr:uid="{00000000-0005-0000-0000-00009C430000}"/>
    <cellStyle name="20% - Accent5 2 4 3 3" xfId="15095" xr:uid="{00000000-0005-0000-0000-00009D430000}"/>
    <cellStyle name="20% - Accent5 2 4 3 3 2" xfId="41089" xr:uid="{00000000-0005-0000-0000-00009E430000}"/>
    <cellStyle name="20% - Accent5 2 4 3 4" xfId="22846" xr:uid="{00000000-0005-0000-0000-00009F430000}"/>
    <cellStyle name="20% - Accent5 2 4 3 4 2" xfId="48835" xr:uid="{00000000-0005-0000-0000-0000A0430000}"/>
    <cellStyle name="20% - Accent5 2 4 3 5" xfId="28000" xr:uid="{00000000-0005-0000-0000-0000A1430000}"/>
    <cellStyle name="20% - Accent5 2 4 4" xfId="3128" xr:uid="{00000000-0005-0000-0000-0000A2430000}"/>
    <cellStyle name="20% - Accent5 2 4 4 2" xfId="8427" xr:uid="{00000000-0005-0000-0000-0000A3430000}"/>
    <cellStyle name="20% - Accent5 2 4 4 2 2" xfId="34423" xr:uid="{00000000-0005-0000-0000-0000A4430000}"/>
    <cellStyle name="20% - Accent5 2 4 4 3" xfId="16217" xr:uid="{00000000-0005-0000-0000-0000A5430000}"/>
    <cellStyle name="20% - Accent5 2 4 4 3 2" xfId="42211" xr:uid="{00000000-0005-0000-0000-0000A6430000}"/>
    <cellStyle name="20% - Accent5 2 4 4 4" xfId="23968" xr:uid="{00000000-0005-0000-0000-0000A7430000}"/>
    <cellStyle name="20% - Accent5 2 4 4 4 2" xfId="49957" xr:uid="{00000000-0005-0000-0000-0000A8430000}"/>
    <cellStyle name="20% - Accent5 2 4 4 5" xfId="29122" xr:uid="{00000000-0005-0000-0000-0000A9430000}"/>
    <cellStyle name="20% - Accent5 2 4 5" xfId="3239" xr:uid="{00000000-0005-0000-0000-0000AA430000}"/>
    <cellStyle name="20% - Accent5 2 4 5 2" xfId="8540" xr:uid="{00000000-0005-0000-0000-0000AB430000}"/>
    <cellStyle name="20% - Accent5 2 4 5 2 2" xfId="34537" xr:uid="{00000000-0005-0000-0000-0000AC430000}"/>
    <cellStyle name="20% - Accent5 2 4 5 3" xfId="16331" xr:uid="{00000000-0005-0000-0000-0000AD430000}"/>
    <cellStyle name="20% - Accent5 2 4 5 3 2" xfId="42325" xr:uid="{00000000-0005-0000-0000-0000AE430000}"/>
    <cellStyle name="20% - Accent5 2 4 5 4" xfId="24082" xr:uid="{00000000-0005-0000-0000-0000AF430000}"/>
    <cellStyle name="20% - Accent5 2 4 5 4 2" xfId="50071" xr:uid="{00000000-0005-0000-0000-0000B0430000}"/>
    <cellStyle name="20% - Accent5 2 4 5 5" xfId="29236" xr:uid="{00000000-0005-0000-0000-0000B1430000}"/>
    <cellStyle name="20% - Accent5 2 4 6" xfId="3353" xr:uid="{00000000-0005-0000-0000-0000B2430000}"/>
    <cellStyle name="20% - Accent5 2 4 6 2" xfId="8653" xr:uid="{00000000-0005-0000-0000-0000B3430000}"/>
    <cellStyle name="20% - Accent5 2 4 6 2 2" xfId="34651" xr:uid="{00000000-0005-0000-0000-0000B4430000}"/>
    <cellStyle name="20% - Accent5 2 4 6 3" xfId="16445" xr:uid="{00000000-0005-0000-0000-0000B5430000}"/>
    <cellStyle name="20% - Accent5 2 4 6 3 2" xfId="42439" xr:uid="{00000000-0005-0000-0000-0000B6430000}"/>
    <cellStyle name="20% - Accent5 2 4 6 4" xfId="24196" xr:uid="{00000000-0005-0000-0000-0000B7430000}"/>
    <cellStyle name="20% - Accent5 2 4 6 4 2" xfId="50185" xr:uid="{00000000-0005-0000-0000-0000B8430000}"/>
    <cellStyle name="20% - Accent5 2 4 6 5" xfId="29350" xr:uid="{00000000-0005-0000-0000-0000B9430000}"/>
    <cellStyle name="20% - Accent5 2 4 7" xfId="3467" xr:uid="{00000000-0005-0000-0000-0000BA430000}"/>
    <cellStyle name="20% - Accent5 2 4 7 2" xfId="8766" xr:uid="{00000000-0005-0000-0000-0000BB430000}"/>
    <cellStyle name="20% - Accent5 2 4 7 2 2" xfId="34765" xr:uid="{00000000-0005-0000-0000-0000BC430000}"/>
    <cellStyle name="20% - Accent5 2 4 7 3" xfId="16559" xr:uid="{00000000-0005-0000-0000-0000BD430000}"/>
    <cellStyle name="20% - Accent5 2 4 7 3 2" xfId="42553" xr:uid="{00000000-0005-0000-0000-0000BE430000}"/>
    <cellStyle name="20% - Accent5 2 4 7 4" xfId="24310" xr:uid="{00000000-0005-0000-0000-0000BF430000}"/>
    <cellStyle name="20% - Accent5 2 4 7 4 2" xfId="50299" xr:uid="{00000000-0005-0000-0000-0000C0430000}"/>
    <cellStyle name="20% - Accent5 2 4 7 5" xfId="29464" xr:uid="{00000000-0005-0000-0000-0000C1430000}"/>
    <cellStyle name="20% - Accent5 2 4 8" xfId="4692" xr:uid="{00000000-0005-0000-0000-0000C2430000}"/>
    <cellStyle name="20% - Accent5 2 4 8 2" xfId="9989" xr:uid="{00000000-0005-0000-0000-0000C3430000}"/>
    <cellStyle name="20% - Accent5 2 4 8 2 2" xfId="35990" xr:uid="{00000000-0005-0000-0000-0000C4430000}"/>
    <cellStyle name="20% - Accent5 2 4 8 3" xfId="17784" xr:uid="{00000000-0005-0000-0000-0000C5430000}"/>
    <cellStyle name="20% - Accent5 2 4 8 3 2" xfId="43778" xr:uid="{00000000-0005-0000-0000-0000C6430000}"/>
    <cellStyle name="20% - Accent5 2 4 8 4" xfId="25535" xr:uid="{00000000-0005-0000-0000-0000C7430000}"/>
    <cellStyle name="20% - Accent5 2 4 8 4 2" xfId="51524" xr:uid="{00000000-0005-0000-0000-0000C8430000}"/>
    <cellStyle name="20% - Accent5 2 4 8 5" xfId="30689" xr:uid="{00000000-0005-0000-0000-0000C9430000}"/>
    <cellStyle name="20% - Accent5 2 4 9" xfId="5825" xr:uid="{00000000-0005-0000-0000-0000CA430000}"/>
    <cellStyle name="20% - Accent5 2 4 9 2" xfId="31823" xr:uid="{00000000-0005-0000-0000-0000CB430000}"/>
    <cellStyle name="20% - Accent5 2 5" xfId="75" xr:uid="{00000000-0005-0000-0000-0000CC430000}"/>
    <cellStyle name="20% - Accent5 2 5 10" xfId="5967" xr:uid="{00000000-0005-0000-0000-0000CD430000}"/>
    <cellStyle name="20% - Accent5 2 5 10 2" xfId="31953" xr:uid="{00000000-0005-0000-0000-0000CE430000}"/>
    <cellStyle name="20% - Accent5 2 5 11" xfId="13741" xr:uid="{00000000-0005-0000-0000-0000CF430000}"/>
    <cellStyle name="20% - Accent5 2 5 11 2" xfId="39735" xr:uid="{00000000-0005-0000-0000-0000D0430000}"/>
    <cellStyle name="20% - Accent5 2 5 12" xfId="21517" xr:uid="{00000000-0005-0000-0000-0000D1430000}"/>
    <cellStyle name="20% - Accent5 2 5 12 2" xfId="47506" xr:uid="{00000000-0005-0000-0000-0000D2430000}"/>
    <cellStyle name="20% - Accent5 2 5 13" xfId="26671" xr:uid="{00000000-0005-0000-0000-0000D3430000}"/>
    <cellStyle name="20% - Accent5 2 5 2" xfId="778" xr:uid="{00000000-0005-0000-0000-0000D4430000}"/>
    <cellStyle name="20% - Accent5 2 5 2 2" xfId="6106" xr:uid="{00000000-0005-0000-0000-0000D5430000}"/>
    <cellStyle name="20% - Accent5 2 5 2 2 2" xfId="32087" xr:uid="{00000000-0005-0000-0000-0000D6430000}"/>
    <cellStyle name="20% - Accent5 2 5 2 3" xfId="13881" xr:uid="{00000000-0005-0000-0000-0000D7430000}"/>
    <cellStyle name="20% - Accent5 2 5 2 3 2" xfId="39875" xr:uid="{00000000-0005-0000-0000-0000D8430000}"/>
    <cellStyle name="20% - Accent5 2 5 2 4" xfId="21631" xr:uid="{00000000-0005-0000-0000-0000D9430000}"/>
    <cellStyle name="20% - Accent5 2 5 2 4 2" xfId="47620" xr:uid="{00000000-0005-0000-0000-0000DA430000}"/>
    <cellStyle name="20% - Accent5 2 5 2 5" xfId="26785" xr:uid="{00000000-0005-0000-0000-0000DB430000}"/>
    <cellStyle name="20% - Accent5 2 5 3" xfId="2562" xr:uid="{00000000-0005-0000-0000-0000DC430000}"/>
    <cellStyle name="20% - Accent5 2 5 3 2" xfId="7861" xr:uid="{00000000-0005-0000-0000-0000DD430000}"/>
    <cellStyle name="20% - Accent5 2 5 3 2 2" xfId="33857" xr:uid="{00000000-0005-0000-0000-0000DE430000}"/>
    <cellStyle name="20% - Accent5 2 5 3 3" xfId="15651" xr:uid="{00000000-0005-0000-0000-0000DF430000}"/>
    <cellStyle name="20% - Accent5 2 5 3 3 2" xfId="41645" xr:uid="{00000000-0005-0000-0000-0000E0430000}"/>
    <cellStyle name="20% - Accent5 2 5 3 4" xfId="23402" xr:uid="{00000000-0005-0000-0000-0000E1430000}"/>
    <cellStyle name="20% - Accent5 2 5 3 4 2" xfId="49391" xr:uid="{00000000-0005-0000-0000-0000E2430000}"/>
    <cellStyle name="20% - Accent5 2 5 3 5" xfId="28556" xr:uid="{00000000-0005-0000-0000-0000E3430000}"/>
    <cellStyle name="20% - Accent5 2 5 4" xfId="3129" xr:uid="{00000000-0005-0000-0000-0000E4430000}"/>
    <cellStyle name="20% - Accent5 2 5 4 2" xfId="8428" xr:uid="{00000000-0005-0000-0000-0000E5430000}"/>
    <cellStyle name="20% - Accent5 2 5 4 2 2" xfId="34424" xr:uid="{00000000-0005-0000-0000-0000E6430000}"/>
    <cellStyle name="20% - Accent5 2 5 4 3" xfId="16218" xr:uid="{00000000-0005-0000-0000-0000E7430000}"/>
    <cellStyle name="20% - Accent5 2 5 4 3 2" xfId="42212" xr:uid="{00000000-0005-0000-0000-0000E8430000}"/>
    <cellStyle name="20% - Accent5 2 5 4 4" xfId="23969" xr:uid="{00000000-0005-0000-0000-0000E9430000}"/>
    <cellStyle name="20% - Accent5 2 5 4 4 2" xfId="49958" xr:uid="{00000000-0005-0000-0000-0000EA430000}"/>
    <cellStyle name="20% - Accent5 2 5 4 5" xfId="29123" xr:uid="{00000000-0005-0000-0000-0000EB430000}"/>
    <cellStyle name="20% - Accent5 2 5 5" xfId="3240" xr:uid="{00000000-0005-0000-0000-0000EC430000}"/>
    <cellStyle name="20% - Accent5 2 5 5 2" xfId="8541" xr:uid="{00000000-0005-0000-0000-0000ED430000}"/>
    <cellStyle name="20% - Accent5 2 5 5 2 2" xfId="34538" xr:uid="{00000000-0005-0000-0000-0000EE430000}"/>
    <cellStyle name="20% - Accent5 2 5 5 3" xfId="16332" xr:uid="{00000000-0005-0000-0000-0000EF430000}"/>
    <cellStyle name="20% - Accent5 2 5 5 3 2" xfId="42326" xr:uid="{00000000-0005-0000-0000-0000F0430000}"/>
    <cellStyle name="20% - Accent5 2 5 5 4" xfId="24083" xr:uid="{00000000-0005-0000-0000-0000F1430000}"/>
    <cellStyle name="20% - Accent5 2 5 5 4 2" xfId="50072" xr:uid="{00000000-0005-0000-0000-0000F2430000}"/>
    <cellStyle name="20% - Accent5 2 5 5 5" xfId="29237" xr:uid="{00000000-0005-0000-0000-0000F3430000}"/>
    <cellStyle name="20% - Accent5 2 5 6" xfId="3354" xr:uid="{00000000-0005-0000-0000-0000F4430000}"/>
    <cellStyle name="20% - Accent5 2 5 6 2" xfId="8654" xr:uid="{00000000-0005-0000-0000-0000F5430000}"/>
    <cellStyle name="20% - Accent5 2 5 6 2 2" xfId="34652" xr:uid="{00000000-0005-0000-0000-0000F6430000}"/>
    <cellStyle name="20% - Accent5 2 5 6 3" xfId="16446" xr:uid="{00000000-0005-0000-0000-0000F7430000}"/>
    <cellStyle name="20% - Accent5 2 5 6 3 2" xfId="42440" xr:uid="{00000000-0005-0000-0000-0000F8430000}"/>
    <cellStyle name="20% - Accent5 2 5 6 4" xfId="24197" xr:uid="{00000000-0005-0000-0000-0000F9430000}"/>
    <cellStyle name="20% - Accent5 2 5 6 4 2" xfId="50186" xr:uid="{00000000-0005-0000-0000-0000FA430000}"/>
    <cellStyle name="20% - Accent5 2 5 6 5" xfId="29351" xr:uid="{00000000-0005-0000-0000-0000FB430000}"/>
    <cellStyle name="20% - Accent5 2 5 7" xfId="3468" xr:uid="{00000000-0005-0000-0000-0000FC430000}"/>
    <cellStyle name="20% - Accent5 2 5 7 2" xfId="8767" xr:uid="{00000000-0005-0000-0000-0000FD430000}"/>
    <cellStyle name="20% - Accent5 2 5 7 2 2" xfId="34766" xr:uid="{00000000-0005-0000-0000-0000FE430000}"/>
    <cellStyle name="20% - Accent5 2 5 7 3" xfId="16560" xr:uid="{00000000-0005-0000-0000-0000FF430000}"/>
    <cellStyle name="20% - Accent5 2 5 7 3 2" xfId="42554" xr:uid="{00000000-0005-0000-0000-000000440000}"/>
    <cellStyle name="20% - Accent5 2 5 7 4" xfId="24311" xr:uid="{00000000-0005-0000-0000-000001440000}"/>
    <cellStyle name="20% - Accent5 2 5 7 4 2" xfId="50300" xr:uid="{00000000-0005-0000-0000-000002440000}"/>
    <cellStyle name="20% - Accent5 2 5 7 5" xfId="29465" xr:uid="{00000000-0005-0000-0000-000003440000}"/>
    <cellStyle name="20% - Accent5 2 5 8" xfId="5248" xr:uid="{00000000-0005-0000-0000-000004440000}"/>
    <cellStyle name="20% - Accent5 2 5 8 2" xfId="10545" xr:uid="{00000000-0005-0000-0000-000005440000}"/>
    <cellStyle name="20% - Accent5 2 5 8 2 2" xfId="36546" xr:uid="{00000000-0005-0000-0000-000006440000}"/>
    <cellStyle name="20% - Accent5 2 5 8 3" xfId="18340" xr:uid="{00000000-0005-0000-0000-000007440000}"/>
    <cellStyle name="20% - Accent5 2 5 8 3 2" xfId="44334" xr:uid="{00000000-0005-0000-0000-000008440000}"/>
    <cellStyle name="20% - Accent5 2 5 8 4" xfId="26091" xr:uid="{00000000-0005-0000-0000-000009440000}"/>
    <cellStyle name="20% - Accent5 2 5 8 4 2" xfId="52080" xr:uid="{00000000-0005-0000-0000-00000A440000}"/>
    <cellStyle name="20% - Accent5 2 5 8 5" xfId="31245" xr:uid="{00000000-0005-0000-0000-00000B440000}"/>
    <cellStyle name="20% - Accent5 2 5 9" xfId="5826" xr:uid="{00000000-0005-0000-0000-00000C440000}"/>
    <cellStyle name="20% - Accent5 2 5 9 2" xfId="31824" xr:uid="{00000000-0005-0000-0000-00000D440000}"/>
    <cellStyle name="20% - Accent5 2 6" xfId="76" xr:uid="{00000000-0005-0000-0000-00000E440000}"/>
    <cellStyle name="20% - Accent5 2 6 10" xfId="21518" xr:uid="{00000000-0005-0000-0000-00000F440000}"/>
    <cellStyle name="20% - Accent5 2 6 10 2" xfId="47507" xr:uid="{00000000-0005-0000-0000-000010440000}"/>
    <cellStyle name="20% - Accent5 2 6 11" xfId="26672" xr:uid="{00000000-0005-0000-0000-000011440000}"/>
    <cellStyle name="20% - Accent5 2 6 2" xfId="779" xr:uid="{00000000-0005-0000-0000-000012440000}"/>
    <cellStyle name="20% - Accent5 2 6 2 2" xfId="6107" xr:uid="{00000000-0005-0000-0000-000013440000}"/>
    <cellStyle name="20% - Accent5 2 6 2 2 2" xfId="32088" xr:uid="{00000000-0005-0000-0000-000014440000}"/>
    <cellStyle name="20% - Accent5 2 6 2 3" xfId="13882" xr:uid="{00000000-0005-0000-0000-000015440000}"/>
    <cellStyle name="20% - Accent5 2 6 2 3 2" xfId="39876" xr:uid="{00000000-0005-0000-0000-000016440000}"/>
    <cellStyle name="20% - Accent5 2 6 2 4" xfId="21632" xr:uid="{00000000-0005-0000-0000-000017440000}"/>
    <cellStyle name="20% - Accent5 2 6 2 4 2" xfId="47621" xr:uid="{00000000-0005-0000-0000-000018440000}"/>
    <cellStyle name="20% - Accent5 2 6 2 5" xfId="26786" xr:uid="{00000000-0005-0000-0000-000019440000}"/>
    <cellStyle name="20% - Accent5 2 6 3" xfId="3130" xr:uid="{00000000-0005-0000-0000-00001A440000}"/>
    <cellStyle name="20% - Accent5 2 6 3 2" xfId="8429" xr:uid="{00000000-0005-0000-0000-00001B440000}"/>
    <cellStyle name="20% - Accent5 2 6 3 2 2" xfId="34425" xr:uid="{00000000-0005-0000-0000-00001C440000}"/>
    <cellStyle name="20% - Accent5 2 6 3 3" xfId="16219" xr:uid="{00000000-0005-0000-0000-00001D440000}"/>
    <cellStyle name="20% - Accent5 2 6 3 3 2" xfId="42213" xr:uid="{00000000-0005-0000-0000-00001E440000}"/>
    <cellStyle name="20% - Accent5 2 6 3 4" xfId="23970" xr:uid="{00000000-0005-0000-0000-00001F440000}"/>
    <cellStyle name="20% - Accent5 2 6 3 4 2" xfId="49959" xr:uid="{00000000-0005-0000-0000-000020440000}"/>
    <cellStyle name="20% - Accent5 2 6 3 5" xfId="29124" xr:uid="{00000000-0005-0000-0000-000021440000}"/>
    <cellStyle name="20% - Accent5 2 6 4" xfId="3241" xr:uid="{00000000-0005-0000-0000-000022440000}"/>
    <cellStyle name="20% - Accent5 2 6 4 2" xfId="8542" xr:uid="{00000000-0005-0000-0000-000023440000}"/>
    <cellStyle name="20% - Accent5 2 6 4 2 2" xfId="34539" xr:uid="{00000000-0005-0000-0000-000024440000}"/>
    <cellStyle name="20% - Accent5 2 6 4 3" xfId="16333" xr:uid="{00000000-0005-0000-0000-000025440000}"/>
    <cellStyle name="20% - Accent5 2 6 4 3 2" xfId="42327" xr:uid="{00000000-0005-0000-0000-000026440000}"/>
    <cellStyle name="20% - Accent5 2 6 4 4" xfId="24084" xr:uid="{00000000-0005-0000-0000-000027440000}"/>
    <cellStyle name="20% - Accent5 2 6 4 4 2" xfId="50073" xr:uid="{00000000-0005-0000-0000-000028440000}"/>
    <cellStyle name="20% - Accent5 2 6 4 5" xfId="29238" xr:uid="{00000000-0005-0000-0000-000029440000}"/>
    <cellStyle name="20% - Accent5 2 6 5" xfId="3355" xr:uid="{00000000-0005-0000-0000-00002A440000}"/>
    <cellStyle name="20% - Accent5 2 6 5 2" xfId="8655" xr:uid="{00000000-0005-0000-0000-00002B440000}"/>
    <cellStyle name="20% - Accent5 2 6 5 2 2" xfId="34653" xr:uid="{00000000-0005-0000-0000-00002C440000}"/>
    <cellStyle name="20% - Accent5 2 6 5 3" xfId="16447" xr:uid="{00000000-0005-0000-0000-00002D440000}"/>
    <cellStyle name="20% - Accent5 2 6 5 3 2" xfId="42441" xr:uid="{00000000-0005-0000-0000-00002E440000}"/>
    <cellStyle name="20% - Accent5 2 6 5 4" xfId="24198" xr:uid="{00000000-0005-0000-0000-00002F440000}"/>
    <cellStyle name="20% - Accent5 2 6 5 4 2" xfId="50187" xr:uid="{00000000-0005-0000-0000-000030440000}"/>
    <cellStyle name="20% - Accent5 2 6 5 5" xfId="29352" xr:uid="{00000000-0005-0000-0000-000031440000}"/>
    <cellStyle name="20% - Accent5 2 6 6" xfId="3469" xr:uid="{00000000-0005-0000-0000-000032440000}"/>
    <cellStyle name="20% - Accent5 2 6 6 2" xfId="8768" xr:uid="{00000000-0005-0000-0000-000033440000}"/>
    <cellStyle name="20% - Accent5 2 6 6 2 2" xfId="34767" xr:uid="{00000000-0005-0000-0000-000034440000}"/>
    <cellStyle name="20% - Accent5 2 6 6 3" xfId="16561" xr:uid="{00000000-0005-0000-0000-000035440000}"/>
    <cellStyle name="20% - Accent5 2 6 6 3 2" xfId="42555" xr:uid="{00000000-0005-0000-0000-000036440000}"/>
    <cellStyle name="20% - Accent5 2 6 6 4" xfId="24312" xr:uid="{00000000-0005-0000-0000-000037440000}"/>
    <cellStyle name="20% - Accent5 2 6 6 4 2" xfId="50301" xr:uid="{00000000-0005-0000-0000-000038440000}"/>
    <cellStyle name="20% - Accent5 2 6 6 5" xfId="29466" xr:uid="{00000000-0005-0000-0000-000039440000}"/>
    <cellStyle name="20% - Accent5 2 6 7" xfId="5827" xr:uid="{00000000-0005-0000-0000-00003A440000}"/>
    <cellStyle name="20% - Accent5 2 6 7 2" xfId="31825" xr:uid="{00000000-0005-0000-0000-00003B440000}"/>
    <cellStyle name="20% - Accent5 2 6 8" xfId="5968" xr:uid="{00000000-0005-0000-0000-00003C440000}"/>
    <cellStyle name="20% - Accent5 2 6 8 2" xfId="31954" xr:uid="{00000000-0005-0000-0000-00003D440000}"/>
    <cellStyle name="20% - Accent5 2 6 9" xfId="13742" xr:uid="{00000000-0005-0000-0000-00003E440000}"/>
    <cellStyle name="20% - Accent5 2 6 9 2" xfId="39736" xr:uid="{00000000-0005-0000-0000-00003F440000}"/>
    <cellStyle name="20% - Accent5 2 7" xfId="774" xr:uid="{00000000-0005-0000-0000-000040440000}"/>
    <cellStyle name="20% - Accent5 2 7 2" xfId="6102" xr:uid="{00000000-0005-0000-0000-000041440000}"/>
    <cellStyle name="20% - Accent5 2 7 2 2" xfId="32083" xr:uid="{00000000-0005-0000-0000-000042440000}"/>
    <cellStyle name="20% - Accent5 2 7 3" xfId="13877" xr:uid="{00000000-0005-0000-0000-000043440000}"/>
    <cellStyle name="20% - Accent5 2 7 3 2" xfId="39871" xr:uid="{00000000-0005-0000-0000-000044440000}"/>
    <cellStyle name="20% - Accent5 2 7 4" xfId="21627" xr:uid="{00000000-0005-0000-0000-000045440000}"/>
    <cellStyle name="20% - Accent5 2 7 4 2" xfId="47616" xr:uid="{00000000-0005-0000-0000-000046440000}"/>
    <cellStyle name="20% - Accent5 2 7 5" xfId="26781" xr:uid="{00000000-0005-0000-0000-000047440000}"/>
    <cellStyle name="20% - Accent5 2 8" xfId="890" xr:uid="{00000000-0005-0000-0000-000048440000}"/>
    <cellStyle name="20% - Accent5 2 8 2" xfId="6203" xr:uid="{00000000-0005-0000-0000-000049440000}"/>
    <cellStyle name="20% - Accent5 2 8 2 2" xfId="32189" xr:uid="{00000000-0005-0000-0000-00004A440000}"/>
    <cellStyle name="20% - Accent5 2 8 3" xfId="13983" xr:uid="{00000000-0005-0000-0000-00004B440000}"/>
    <cellStyle name="20% - Accent5 2 8 3 2" xfId="39977" xr:uid="{00000000-0005-0000-0000-00004C440000}"/>
    <cellStyle name="20% - Accent5 2 8 4" xfId="21734" xr:uid="{00000000-0005-0000-0000-00004D440000}"/>
    <cellStyle name="20% - Accent5 2 8 4 2" xfId="47723" xr:uid="{00000000-0005-0000-0000-00004E440000}"/>
    <cellStyle name="20% - Accent5 2 8 5" xfId="26888" xr:uid="{00000000-0005-0000-0000-00004F440000}"/>
    <cellStyle name="20% - Accent5 2 9" xfId="3125" xr:uid="{00000000-0005-0000-0000-000050440000}"/>
    <cellStyle name="20% - Accent5 2 9 2" xfId="8424" xr:uid="{00000000-0005-0000-0000-000051440000}"/>
    <cellStyle name="20% - Accent5 2 9 2 2" xfId="34420" xr:uid="{00000000-0005-0000-0000-000052440000}"/>
    <cellStyle name="20% - Accent5 2 9 3" xfId="16214" xr:uid="{00000000-0005-0000-0000-000053440000}"/>
    <cellStyle name="20% - Accent5 2 9 3 2" xfId="42208" xr:uid="{00000000-0005-0000-0000-000054440000}"/>
    <cellStyle name="20% - Accent5 2 9 4" xfId="23965" xr:uid="{00000000-0005-0000-0000-000055440000}"/>
    <cellStyle name="20% - Accent5 2 9 4 2" xfId="49954" xr:uid="{00000000-0005-0000-0000-000056440000}"/>
    <cellStyle name="20% - Accent5 2 9 5" xfId="29119" xr:uid="{00000000-0005-0000-0000-000057440000}"/>
    <cellStyle name="20% - Accent5 20" xfId="1133" xr:uid="{00000000-0005-0000-0000-000058440000}"/>
    <cellStyle name="20% - Accent5 20 10" xfId="14225" xr:uid="{00000000-0005-0000-0000-000059440000}"/>
    <cellStyle name="20% - Accent5 20 10 2" xfId="40219" xr:uid="{00000000-0005-0000-0000-00005A440000}"/>
    <cellStyle name="20% - Accent5 20 11" xfId="21976" xr:uid="{00000000-0005-0000-0000-00005B440000}"/>
    <cellStyle name="20% - Accent5 20 11 2" xfId="47965" xr:uid="{00000000-0005-0000-0000-00005C440000}"/>
    <cellStyle name="20% - Accent5 20 12" xfId="27130" xr:uid="{00000000-0005-0000-0000-00005D440000}"/>
    <cellStyle name="20% - Accent5 20 2" xfId="1411" xr:uid="{00000000-0005-0000-0000-00005E440000}"/>
    <cellStyle name="20% - Accent5 20 2 10" xfId="22253" xr:uid="{00000000-0005-0000-0000-00005F440000}"/>
    <cellStyle name="20% - Accent5 20 2 10 2" xfId="48242" xr:uid="{00000000-0005-0000-0000-000060440000}"/>
    <cellStyle name="20% - Accent5 20 2 11" xfId="27407" xr:uid="{00000000-0005-0000-0000-000061440000}"/>
    <cellStyle name="20% - Accent5 20 2 2" xfId="1969" xr:uid="{00000000-0005-0000-0000-000062440000}"/>
    <cellStyle name="20% - Accent5 20 2 2 2" xfId="4655" xr:uid="{00000000-0005-0000-0000-000063440000}"/>
    <cellStyle name="20% - Accent5 20 2 2 2 2" xfId="9952" xr:uid="{00000000-0005-0000-0000-000064440000}"/>
    <cellStyle name="20% - Accent5 20 2 2 2 2 2" xfId="35953" xr:uid="{00000000-0005-0000-0000-000065440000}"/>
    <cellStyle name="20% - Accent5 20 2 2 2 3" xfId="17747" xr:uid="{00000000-0005-0000-0000-000066440000}"/>
    <cellStyle name="20% - Accent5 20 2 2 2 3 2" xfId="43741" xr:uid="{00000000-0005-0000-0000-000067440000}"/>
    <cellStyle name="20% - Accent5 20 2 2 2 4" xfId="25498" xr:uid="{00000000-0005-0000-0000-000068440000}"/>
    <cellStyle name="20% - Accent5 20 2 2 2 4 2" xfId="51487" xr:uid="{00000000-0005-0000-0000-000069440000}"/>
    <cellStyle name="20% - Accent5 20 2 2 2 5" xfId="30652" xr:uid="{00000000-0005-0000-0000-00006A440000}"/>
    <cellStyle name="20% - Accent5 20 2 2 3" xfId="12594" xr:uid="{00000000-0005-0000-0000-00006B440000}"/>
    <cellStyle name="20% - Accent5 20 2 2 3 2" xfId="20389" xr:uid="{00000000-0005-0000-0000-00006C440000}"/>
    <cellStyle name="20% - Accent5 20 2 2 3 2 2" xfId="46383" xr:uid="{00000000-0005-0000-0000-00006D440000}"/>
    <cellStyle name="20% - Accent5 20 2 2 3 3" xfId="38595" xr:uid="{00000000-0005-0000-0000-00006E440000}"/>
    <cellStyle name="20% - Accent5 20 2 2 4" xfId="7272" xr:uid="{00000000-0005-0000-0000-00006F440000}"/>
    <cellStyle name="20% - Accent5 20 2 2 4 2" xfId="33264" xr:uid="{00000000-0005-0000-0000-000070440000}"/>
    <cellStyle name="20% - Accent5 20 2 2 5" xfId="15058" xr:uid="{00000000-0005-0000-0000-000071440000}"/>
    <cellStyle name="20% - Accent5 20 2 2 5 2" xfId="41052" xr:uid="{00000000-0005-0000-0000-000072440000}"/>
    <cellStyle name="20% - Accent5 20 2 2 6" xfId="22809" xr:uid="{00000000-0005-0000-0000-000073440000}"/>
    <cellStyle name="20% - Accent5 20 2 2 6 2" xfId="48798" xr:uid="{00000000-0005-0000-0000-000074440000}"/>
    <cellStyle name="20% - Accent5 20 2 2 7" xfId="27963" xr:uid="{00000000-0005-0000-0000-000075440000}"/>
    <cellStyle name="20% - Accent5 20 2 3" xfId="2525" xr:uid="{00000000-0005-0000-0000-000076440000}"/>
    <cellStyle name="20% - Accent5 20 2 3 2" xfId="5211" xr:uid="{00000000-0005-0000-0000-000077440000}"/>
    <cellStyle name="20% - Accent5 20 2 3 2 2" xfId="10508" xr:uid="{00000000-0005-0000-0000-000078440000}"/>
    <cellStyle name="20% - Accent5 20 2 3 2 2 2" xfId="36509" xr:uid="{00000000-0005-0000-0000-000079440000}"/>
    <cellStyle name="20% - Accent5 20 2 3 2 3" xfId="18303" xr:uid="{00000000-0005-0000-0000-00007A440000}"/>
    <cellStyle name="20% - Accent5 20 2 3 2 3 2" xfId="44297" xr:uid="{00000000-0005-0000-0000-00007B440000}"/>
    <cellStyle name="20% - Accent5 20 2 3 2 4" xfId="26054" xr:uid="{00000000-0005-0000-0000-00007C440000}"/>
    <cellStyle name="20% - Accent5 20 2 3 2 4 2" xfId="52043" xr:uid="{00000000-0005-0000-0000-00007D440000}"/>
    <cellStyle name="20% - Accent5 20 2 3 2 5" xfId="31208" xr:uid="{00000000-0005-0000-0000-00007E440000}"/>
    <cellStyle name="20% - Accent5 20 2 3 3" xfId="13129" xr:uid="{00000000-0005-0000-0000-00007F440000}"/>
    <cellStyle name="20% - Accent5 20 2 3 3 2" xfId="20924" xr:uid="{00000000-0005-0000-0000-000080440000}"/>
    <cellStyle name="20% - Accent5 20 2 3 3 2 2" xfId="46918" xr:uid="{00000000-0005-0000-0000-000081440000}"/>
    <cellStyle name="20% - Accent5 20 2 3 3 3" xfId="39130" xr:uid="{00000000-0005-0000-0000-000082440000}"/>
    <cellStyle name="20% - Accent5 20 2 3 4" xfId="7824" xr:uid="{00000000-0005-0000-0000-000083440000}"/>
    <cellStyle name="20% - Accent5 20 2 3 4 2" xfId="33820" xr:uid="{00000000-0005-0000-0000-000084440000}"/>
    <cellStyle name="20% - Accent5 20 2 3 5" xfId="15614" xr:uid="{00000000-0005-0000-0000-000085440000}"/>
    <cellStyle name="20% - Accent5 20 2 3 5 2" xfId="41608" xr:uid="{00000000-0005-0000-0000-000086440000}"/>
    <cellStyle name="20% - Accent5 20 2 3 6" xfId="23365" xr:uid="{00000000-0005-0000-0000-000087440000}"/>
    <cellStyle name="20% - Accent5 20 2 3 6 2" xfId="49354" xr:uid="{00000000-0005-0000-0000-000088440000}"/>
    <cellStyle name="20% - Accent5 20 2 3 7" xfId="28519" xr:uid="{00000000-0005-0000-0000-000089440000}"/>
    <cellStyle name="20% - Accent5 20 2 4" xfId="3081" xr:uid="{00000000-0005-0000-0000-00008A440000}"/>
    <cellStyle name="20% - Accent5 20 2 4 2" xfId="5767" xr:uid="{00000000-0005-0000-0000-00008B440000}"/>
    <cellStyle name="20% - Accent5 20 2 4 2 2" xfId="11064" xr:uid="{00000000-0005-0000-0000-00008C440000}"/>
    <cellStyle name="20% - Accent5 20 2 4 2 2 2" xfId="37065" xr:uid="{00000000-0005-0000-0000-00008D440000}"/>
    <cellStyle name="20% - Accent5 20 2 4 2 3" xfId="18859" xr:uid="{00000000-0005-0000-0000-00008E440000}"/>
    <cellStyle name="20% - Accent5 20 2 4 2 3 2" xfId="44853" xr:uid="{00000000-0005-0000-0000-00008F440000}"/>
    <cellStyle name="20% - Accent5 20 2 4 2 4" xfId="26610" xr:uid="{00000000-0005-0000-0000-000090440000}"/>
    <cellStyle name="20% - Accent5 20 2 4 2 4 2" xfId="52599" xr:uid="{00000000-0005-0000-0000-000091440000}"/>
    <cellStyle name="20% - Accent5 20 2 4 2 5" xfId="31764" xr:uid="{00000000-0005-0000-0000-000092440000}"/>
    <cellStyle name="20% - Accent5 20 2 4 3" xfId="13668" xr:uid="{00000000-0005-0000-0000-000093440000}"/>
    <cellStyle name="20% - Accent5 20 2 4 3 2" xfId="21463" xr:uid="{00000000-0005-0000-0000-000094440000}"/>
    <cellStyle name="20% - Accent5 20 2 4 3 2 2" xfId="47457" xr:uid="{00000000-0005-0000-0000-000095440000}"/>
    <cellStyle name="20% - Accent5 20 2 4 3 3" xfId="39669" xr:uid="{00000000-0005-0000-0000-000096440000}"/>
    <cellStyle name="20% - Accent5 20 2 4 4" xfId="8380" xr:uid="{00000000-0005-0000-0000-000097440000}"/>
    <cellStyle name="20% - Accent5 20 2 4 4 2" xfId="34376" xr:uid="{00000000-0005-0000-0000-000098440000}"/>
    <cellStyle name="20% - Accent5 20 2 4 5" xfId="16170" xr:uid="{00000000-0005-0000-0000-000099440000}"/>
    <cellStyle name="20% - Accent5 20 2 4 5 2" xfId="42164" xr:uid="{00000000-0005-0000-0000-00009A440000}"/>
    <cellStyle name="20% - Accent5 20 2 4 6" xfId="23921" xr:uid="{00000000-0005-0000-0000-00009B440000}"/>
    <cellStyle name="20% - Accent5 20 2 4 6 2" xfId="49910" xr:uid="{00000000-0005-0000-0000-00009C440000}"/>
    <cellStyle name="20% - Accent5 20 2 4 7" xfId="29075" xr:uid="{00000000-0005-0000-0000-00009D440000}"/>
    <cellStyle name="20% - Accent5 20 2 5" xfId="4099" xr:uid="{00000000-0005-0000-0000-00009E440000}"/>
    <cellStyle name="20% - Accent5 20 2 5 2" xfId="9397" xr:uid="{00000000-0005-0000-0000-00009F440000}"/>
    <cellStyle name="20% - Accent5 20 2 5 2 2" xfId="35397" xr:uid="{00000000-0005-0000-0000-0000A0440000}"/>
    <cellStyle name="20% - Accent5 20 2 5 3" xfId="17191" xr:uid="{00000000-0005-0000-0000-0000A1440000}"/>
    <cellStyle name="20% - Accent5 20 2 5 3 2" xfId="43185" xr:uid="{00000000-0005-0000-0000-0000A2440000}"/>
    <cellStyle name="20% - Accent5 20 2 5 4" xfId="24942" xr:uid="{00000000-0005-0000-0000-0000A3440000}"/>
    <cellStyle name="20% - Accent5 20 2 5 4 2" xfId="50931" xr:uid="{00000000-0005-0000-0000-0000A4440000}"/>
    <cellStyle name="20% - Accent5 20 2 5 5" xfId="30096" xr:uid="{00000000-0005-0000-0000-0000A5440000}"/>
    <cellStyle name="20% - Accent5 20 2 6" xfId="11569" xr:uid="{00000000-0005-0000-0000-0000A6440000}"/>
    <cellStyle name="20% - Accent5 20 2 6 2" xfId="19364" xr:uid="{00000000-0005-0000-0000-0000A7440000}"/>
    <cellStyle name="20% - Accent5 20 2 6 2 2" xfId="45358" xr:uid="{00000000-0005-0000-0000-0000A8440000}"/>
    <cellStyle name="20% - Accent5 20 2 6 3" xfId="37570" xr:uid="{00000000-0005-0000-0000-0000A9440000}"/>
    <cellStyle name="20% - Accent5 20 2 7" xfId="12075" xr:uid="{00000000-0005-0000-0000-0000AA440000}"/>
    <cellStyle name="20% - Accent5 20 2 7 2" xfId="19870" xr:uid="{00000000-0005-0000-0000-0000AB440000}"/>
    <cellStyle name="20% - Accent5 20 2 7 2 2" xfId="45864" xr:uid="{00000000-0005-0000-0000-0000AC440000}"/>
    <cellStyle name="20% - Accent5 20 2 7 3" xfId="38076" xr:uid="{00000000-0005-0000-0000-0000AD440000}"/>
    <cellStyle name="20% - Accent5 20 2 8" xfId="6721" xr:uid="{00000000-0005-0000-0000-0000AE440000}"/>
    <cellStyle name="20% - Accent5 20 2 8 2" xfId="32708" xr:uid="{00000000-0005-0000-0000-0000AF440000}"/>
    <cellStyle name="20% - Accent5 20 2 9" xfId="14502" xr:uid="{00000000-0005-0000-0000-0000B0440000}"/>
    <cellStyle name="20% - Accent5 20 2 9 2" xfId="40496" xr:uid="{00000000-0005-0000-0000-0000B1440000}"/>
    <cellStyle name="20% - Accent5 20 3" xfId="1692" xr:uid="{00000000-0005-0000-0000-0000B2440000}"/>
    <cellStyle name="20% - Accent5 20 3 2" xfId="4378" xr:uid="{00000000-0005-0000-0000-0000B3440000}"/>
    <cellStyle name="20% - Accent5 20 3 2 2" xfId="9675" xr:uid="{00000000-0005-0000-0000-0000B4440000}"/>
    <cellStyle name="20% - Accent5 20 3 2 2 2" xfId="35676" xr:uid="{00000000-0005-0000-0000-0000B5440000}"/>
    <cellStyle name="20% - Accent5 20 3 2 3" xfId="17470" xr:uid="{00000000-0005-0000-0000-0000B6440000}"/>
    <cellStyle name="20% - Accent5 20 3 2 3 2" xfId="43464" xr:uid="{00000000-0005-0000-0000-0000B7440000}"/>
    <cellStyle name="20% - Accent5 20 3 2 4" xfId="25221" xr:uid="{00000000-0005-0000-0000-0000B8440000}"/>
    <cellStyle name="20% - Accent5 20 3 2 4 2" xfId="51210" xr:uid="{00000000-0005-0000-0000-0000B9440000}"/>
    <cellStyle name="20% - Accent5 20 3 2 5" xfId="30375" xr:uid="{00000000-0005-0000-0000-0000BA440000}"/>
    <cellStyle name="20% - Accent5 20 3 3" xfId="12335" xr:uid="{00000000-0005-0000-0000-0000BB440000}"/>
    <cellStyle name="20% - Accent5 20 3 3 2" xfId="20130" xr:uid="{00000000-0005-0000-0000-0000BC440000}"/>
    <cellStyle name="20% - Accent5 20 3 3 2 2" xfId="46124" xr:uid="{00000000-0005-0000-0000-0000BD440000}"/>
    <cellStyle name="20% - Accent5 20 3 3 3" xfId="38336" xr:uid="{00000000-0005-0000-0000-0000BE440000}"/>
    <cellStyle name="20% - Accent5 20 3 4" xfId="6997" xr:uid="{00000000-0005-0000-0000-0000BF440000}"/>
    <cellStyle name="20% - Accent5 20 3 4 2" xfId="32987" xr:uid="{00000000-0005-0000-0000-0000C0440000}"/>
    <cellStyle name="20% - Accent5 20 3 5" xfId="14781" xr:uid="{00000000-0005-0000-0000-0000C1440000}"/>
    <cellStyle name="20% - Accent5 20 3 5 2" xfId="40775" xr:uid="{00000000-0005-0000-0000-0000C2440000}"/>
    <cellStyle name="20% - Accent5 20 3 6" xfId="22532" xr:uid="{00000000-0005-0000-0000-0000C3440000}"/>
    <cellStyle name="20% - Accent5 20 3 6 2" xfId="48521" xr:uid="{00000000-0005-0000-0000-0000C4440000}"/>
    <cellStyle name="20% - Accent5 20 3 7" xfId="27686" xr:uid="{00000000-0005-0000-0000-0000C5440000}"/>
    <cellStyle name="20% - Accent5 20 4" xfId="2248" xr:uid="{00000000-0005-0000-0000-0000C6440000}"/>
    <cellStyle name="20% - Accent5 20 4 2" xfId="4934" xr:uid="{00000000-0005-0000-0000-0000C7440000}"/>
    <cellStyle name="20% - Accent5 20 4 2 2" xfId="10231" xr:uid="{00000000-0005-0000-0000-0000C8440000}"/>
    <cellStyle name="20% - Accent5 20 4 2 2 2" xfId="36232" xr:uid="{00000000-0005-0000-0000-0000C9440000}"/>
    <cellStyle name="20% - Accent5 20 4 2 3" xfId="18026" xr:uid="{00000000-0005-0000-0000-0000CA440000}"/>
    <cellStyle name="20% - Accent5 20 4 2 3 2" xfId="44020" xr:uid="{00000000-0005-0000-0000-0000CB440000}"/>
    <cellStyle name="20% - Accent5 20 4 2 4" xfId="25777" xr:uid="{00000000-0005-0000-0000-0000CC440000}"/>
    <cellStyle name="20% - Accent5 20 4 2 4 2" xfId="51766" xr:uid="{00000000-0005-0000-0000-0000CD440000}"/>
    <cellStyle name="20% - Accent5 20 4 2 5" xfId="30931" xr:uid="{00000000-0005-0000-0000-0000CE440000}"/>
    <cellStyle name="20% - Accent5 20 4 3" xfId="12854" xr:uid="{00000000-0005-0000-0000-0000CF440000}"/>
    <cellStyle name="20% - Accent5 20 4 3 2" xfId="20649" xr:uid="{00000000-0005-0000-0000-0000D0440000}"/>
    <cellStyle name="20% - Accent5 20 4 3 2 2" xfId="46643" xr:uid="{00000000-0005-0000-0000-0000D1440000}"/>
    <cellStyle name="20% - Accent5 20 4 3 3" xfId="38855" xr:uid="{00000000-0005-0000-0000-0000D2440000}"/>
    <cellStyle name="20% - Accent5 20 4 4" xfId="7549" xr:uid="{00000000-0005-0000-0000-0000D3440000}"/>
    <cellStyle name="20% - Accent5 20 4 4 2" xfId="33543" xr:uid="{00000000-0005-0000-0000-0000D4440000}"/>
    <cellStyle name="20% - Accent5 20 4 5" xfId="15337" xr:uid="{00000000-0005-0000-0000-0000D5440000}"/>
    <cellStyle name="20% - Accent5 20 4 5 2" xfId="41331" xr:uid="{00000000-0005-0000-0000-0000D6440000}"/>
    <cellStyle name="20% - Accent5 20 4 6" xfId="23088" xr:uid="{00000000-0005-0000-0000-0000D7440000}"/>
    <cellStyle name="20% - Accent5 20 4 6 2" xfId="49077" xr:uid="{00000000-0005-0000-0000-0000D8440000}"/>
    <cellStyle name="20% - Accent5 20 4 7" xfId="28242" xr:uid="{00000000-0005-0000-0000-0000D9440000}"/>
    <cellStyle name="20% - Accent5 20 5" xfId="2804" xr:uid="{00000000-0005-0000-0000-0000DA440000}"/>
    <cellStyle name="20% - Accent5 20 5 2" xfId="5490" xr:uid="{00000000-0005-0000-0000-0000DB440000}"/>
    <cellStyle name="20% - Accent5 20 5 2 2" xfId="10787" xr:uid="{00000000-0005-0000-0000-0000DC440000}"/>
    <cellStyle name="20% - Accent5 20 5 2 2 2" xfId="36788" xr:uid="{00000000-0005-0000-0000-0000DD440000}"/>
    <cellStyle name="20% - Accent5 20 5 2 3" xfId="18582" xr:uid="{00000000-0005-0000-0000-0000DE440000}"/>
    <cellStyle name="20% - Accent5 20 5 2 3 2" xfId="44576" xr:uid="{00000000-0005-0000-0000-0000DF440000}"/>
    <cellStyle name="20% - Accent5 20 5 2 4" xfId="26333" xr:uid="{00000000-0005-0000-0000-0000E0440000}"/>
    <cellStyle name="20% - Accent5 20 5 2 4 2" xfId="52322" xr:uid="{00000000-0005-0000-0000-0000E1440000}"/>
    <cellStyle name="20% - Accent5 20 5 2 5" xfId="31487" xr:uid="{00000000-0005-0000-0000-0000E2440000}"/>
    <cellStyle name="20% - Accent5 20 5 3" xfId="13391" xr:uid="{00000000-0005-0000-0000-0000E3440000}"/>
    <cellStyle name="20% - Accent5 20 5 3 2" xfId="21186" xr:uid="{00000000-0005-0000-0000-0000E4440000}"/>
    <cellStyle name="20% - Accent5 20 5 3 2 2" xfId="47180" xr:uid="{00000000-0005-0000-0000-0000E5440000}"/>
    <cellStyle name="20% - Accent5 20 5 3 3" xfId="39392" xr:uid="{00000000-0005-0000-0000-0000E6440000}"/>
    <cellStyle name="20% - Accent5 20 5 4" xfId="8103" xr:uid="{00000000-0005-0000-0000-0000E7440000}"/>
    <cellStyle name="20% - Accent5 20 5 4 2" xfId="34099" xr:uid="{00000000-0005-0000-0000-0000E8440000}"/>
    <cellStyle name="20% - Accent5 20 5 5" xfId="15893" xr:uid="{00000000-0005-0000-0000-0000E9440000}"/>
    <cellStyle name="20% - Accent5 20 5 5 2" xfId="41887" xr:uid="{00000000-0005-0000-0000-0000EA440000}"/>
    <cellStyle name="20% - Accent5 20 5 6" xfId="23644" xr:uid="{00000000-0005-0000-0000-0000EB440000}"/>
    <cellStyle name="20% - Accent5 20 5 6 2" xfId="49633" xr:uid="{00000000-0005-0000-0000-0000EC440000}"/>
    <cellStyle name="20% - Accent5 20 5 7" xfId="28798" xr:uid="{00000000-0005-0000-0000-0000ED440000}"/>
    <cellStyle name="20% - Accent5 20 6" xfId="3822" xr:uid="{00000000-0005-0000-0000-0000EE440000}"/>
    <cellStyle name="20% - Accent5 20 6 2" xfId="9120" xr:uid="{00000000-0005-0000-0000-0000EF440000}"/>
    <cellStyle name="20% - Accent5 20 6 2 2" xfId="35120" xr:uid="{00000000-0005-0000-0000-0000F0440000}"/>
    <cellStyle name="20% - Accent5 20 6 3" xfId="16914" xr:uid="{00000000-0005-0000-0000-0000F1440000}"/>
    <cellStyle name="20% - Accent5 20 6 3 2" xfId="42908" xr:uid="{00000000-0005-0000-0000-0000F2440000}"/>
    <cellStyle name="20% - Accent5 20 6 4" xfId="24665" xr:uid="{00000000-0005-0000-0000-0000F3440000}"/>
    <cellStyle name="20% - Accent5 20 6 4 2" xfId="50654" xr:uid="{00000000-0005-0000-0000-0000F4440000}"/>
    <cellStyle name="20% - Accent5 20 6 5" xfId="29819" xr:uid="{00000000-0005-0000-0000-0000F5440000}"/>
    <cellStyle name="20% - Accent5 20 7" xfId="11314" xr:uid="{00000000-0005-0000-0000-0000F6440000}"/>
    <cellStyle name="20% - Accent5 20 7 2" xfId="19109" xr:uid="{00000000-0005-0000-0000-0000F7440000}"/>
    <cellStyle name="20% - Accent5 20 7 2 2" xfId="45103" xr:uid="{00000000-0005-0000-0000-0000F8440000}"/>
    <cellStyle name="20% - Accent5 20 7 3" xfId="37315" xr:uid="{00000000-0005-0000-0000-0000F9440000}"/>
    <cellStyle name="20% - Accent5 20 8" xfId="11814" xr:uid="{00000000-0005-0000-0000-0000FA440000}"/>
    <cellStyle name="20% - Accent5 20 8 2" xfId="19609" xr:uid="{00000000-0005-0000-0000-0000FB440000}"/>
    <cellStyle name="20% - Accent5 20 8 2 2" xfId="45603" xr:uid="{00000000-0005-0000-0000-0000FC440000}"/>
    <cellStyle name="20% - Accent5 20 8 3" xfId="37815" xr:uid="{00000000-0005-0000-0000-0000FD440000}"/>
    <cellStyle name="20% - Accent5 20 9" xfId="6444" xr:uid="{00000000-0005-0000-0000-0000FE440000}"/>
    <cellStyle name="20% - Accent5 20 9 2" xfId="32431" xr:uid="{00000000-0005-0000-0000-0000FF440000}"/>
    <cellStyle name="20% - Accent5 21" xfId="1141" xr:uid="{00000000-0005-0000-0000-000000450000}"/>
    <cellStyle name="20% - Accent5 21 10" xfId="14233" xr:uid="{00000000-0005-0000-0000-000001450000}"/>
    <cellStyle name="20% - Accent5 21 10 2" xfId="40227" xr:uid="{00000000-0005-0000-0000-000002450000}"/>
    <cellStyle name="20% - Accent5 21 11" xfId="21984" xr:uid="{00000000-0005-0000-0000-000003450000}"/>
    <cellStyle name="20% - Accent5 21 11 2" xfId="47973" xr:uid="{00000000-0005-0000-0000-000004450000}"/>
    <cellStyle name="20% - Accent5 21 12" xfId="27138" xr:uid="{00000000-0005-0000-0000-000005450000}"/>
    <cellStyle name="20% - Accent5 21 2" xfId="1419" xr:uid="{00000000-0005-0000-0000-000006450000}"/>
    <cellStyle name="20% - Accent5 21 2 10" xfId="22261" xr:uid="{00000000-0005-0000-0000-000007450000}"/>
    <cellStyle name="20% - Accent5 21 2 10 2" xfId="48250" xr:uid="{00000000-0005-0000-0000-000008450000}"/>
    <cellStyle name="20% - Accent5 21 2 11" xfId="27415" xr:uid="{00000000-0005-0000-0000-000009450000}"/>
    <cellStyle name="20% - Accent5 21 2 2" xfId="1977" xr:uid="{00000000-0005-0000-0000-00000A450000}"/>
    <cellStyle name="20% - Accent5 21 2 2 2" xfId="4663" xr:uid="{00000000-0005-0000-0000-00000B450000}"/>
    <cellStyle name="20% - Accent5 21 2 2 2 2" xfId="9960" xr:uid="{00000000-0005-0000-0000-00000C450000}"/>
    <cellStyle name="20% - Accent5 21 2 2 2 2 2" xfId="35961" xr:uid="{00000000-0005-0000-0000-00000D450000}"/>
    <cellStyle name="20% - Accent5 21 2 2 2 3" xfId="17755" xr:uid="{00000000-0005-0000-0000-00000E450000}"/>
    <cellStyle name="20% - Accent5 21 2 2 2 3 2" xfId="43749" xr:uid="{00000000-0005-0000-0000-00000F450000}"/>
    <cellStyle name="20% - Accent5 21 2 2 2 4" xfId="25506" xr:uid="{00000000-0005-0000-0000-000010450000}"/>
    <cellStyle name="20% - Accent5 21 2 2 2 4 2" xfId="51495" xr:uid="{00000000-0005-0000-0000-000011450000}"/>
    <cellStyle name="20% - Accent5 21 2 2 2 5" xfId="30660" xr:uid="{00000000-0005-0000-0000-000012450000}"/>
    <cellStyle name="20% - Accent5 21 2 2 3" xfId="12602" xr:uid="{00000000-0005-0000-0000-000013450000}"/>
    <cellStyle name="20% - Accent5 21 2 2 3 2" xfId="20397" xr:uid="{00000000-0005-0000-0000-000014450000}"/>
    <cellStyle name="20% - Accent5 21 2 2 3 2 2" xfId="46391" xr:uid="{00000000-0005-0000-0000-000015450000}"/>
    <cellStyle name="20% - Accent5 21 2 2 3 3" xfId="38603" xr:uid="{00000000-0005-0000-0000-000016450000}"/>
    <cellStyle name="20% - Accent5 21 2 2 4" xfId="7280" xr:uid="{00000000-0005-0000-0000-000017450000}"/>
    <cellStyle name="20% - Accent5 21 2 2 4 2" xfId="33272" xr:uid="{00000000-0005-0000-0000-000018450000}"/>
    <cellStyle name="20% - Accent5 21 2 2 5" xfId="15066" xr:uid="{00000000-0005-0000-0000-000019450000}"/>
    <cellStyle name="20% - Accent5 21 2 2 5 2" xfId="41060" xr:uid="{00000000-0005-0000-0000-00001A450000}"/>
    <cellStyle name="20% - Accent5 21 2 2 6" xfId="22817" xr:uid="{00000000-0005-0000-0000-00001B450000}"/>
    <cellStyle name="20% - Accent5 21 2 2 6 2" xfId="48806" xr:uid="{00000000-0005-0000-0000-00001C450000}"/>
    <cellStyle name="20% - Accent5 21 2 2 7" xfId="27971" xr:uid="{00000000-0005-0000-0000-00001D450000}"/>
    <cellStyle name="20% - Accent5 21 2 3" xfId="2533" xr:uid="{00000000-0005-0000-0000-00001E450000}"/>
    <cellStyle name="20% - Accent5 21 2 3 2" xfId="5219" xr:uid="{00000000-0005-0000-0000-00001F450000}"/>
    <cellStyle name="20% - Accent5 21 2 3 2 2" xfId="10516" xr:uid="{00000000-0005-0000-0000-000020450000}"/>
    <cellStyle name="20% - Accent5 21 2 3 2 2 2" xfId="36517" xr:uid="{00000000-0005-0000-0000-000021450000}"/>
    <cellStyle name="20% - Accent5 21 2 3 2 3" xfId="18311" xr:uid="{00000000-0005-0000-0000-000022450000}"/>
    <cellStyle name="20% - Accent5 21 2 3 2 3 2" xfId="44305" xr:uid="{00000000-0005-0000-0000-000023450000}"/>
    <cellStyle name="20% - Accent5 21 2 3 2 4" xfId="26062" xr:uid="{00000000-0005-0000-0000-000024450000}"/>
    <cellStyle name="20% - Accent5 21 2 3 2 4 2" xfId="52051" xr:uid="{00000000-0005-0000-0000-000025450000}"/>
    <cellStyle name="20% - Accent5 21 2 3 2 5" xfId="31216" xr:uid="{00000000-0005-0000-0000-000026450000}"/>
    <cellStyle name="20% - Accent5 21 2 3 3" xfId="13137" xr:uid="{00000000-0005-0000-0000-000027450000}"/>
    <cellStyle name="20% - Accent5 21 2 3 3 2" xfId="20932" xr:uid="{00000000-0005-0000-0000-000028450000}"/>
    <cellStyle name="20% - Accent5 21 2 3 3 2 2" xfId="46926" xr:uid="{00000000-0005-0000-0000-000029450000}"/>
    <cellStyle name="20% - Accent5 21 2 3 3 3" xfId="39138" xr:uid="{00000000-0005-0000-0000-00002A450000}"/>
    <cellStyle name="20% - Accent5 21 2 3 4" xfId="7832" xr:uid="{00000000-0005-0000-0000-00002B450000}"/>
    <cellStyle name="20% - Accent5 21 2 3 4 2" xfId="33828" xr:uid="{00000000-0005-0000-0000-00002C450000}"/>
    <cellStyle name="20% - Accent5 21 2 3 5" xfId="15622" xr:uid="{00000000-0005-0000-0000-00002D450000}"/>
    <cellStyle name="20% - Accent5 21 2 3 5 2" xfId="41616" xr:uid="{00000000-0005-0000-0000-00002E450000}"/>
    <cellStyle name="20% - Accent5 21 2 3 6" xfId="23373" xr:uid="{00000000-0005-0000-0000-00002F450000}"/>
    <cellStyle name="20% - Accent5 21 2 3 6 2" xfId="49362" xr:uid="{00000000-0005-0000-0000-000030450000}"/>
    <cellStyle name="20% - Accent5 21 2 3 7" xfId="28527" xr:uid="{00000000-0005-0000-0000-000031450000}"/>
    <cellStyle name="20% - Accent5 21 2 4" xfId="3089" xr:uid="{00000000-0005-0000-0000-000032450000}"/>
    <cellStyle name="20% - Accent5 21 2 4 2" xfId="5775" xr:uid="{00000000-0005-0000-0000-000033450000}"/>
    <cellStyle name="20% - Accent5 21 2 4 2 2" xfId="11072" xr:uid="{00000000-0005-0000-0000-000034450000}"/>
    <cellStyle name="20% - Accent5 21 2 4 2 2 2" xfId="37073" xr:uid="{00000000-0005-0000-0000-000035450000}"/>
    <cellStyle name="20% - Accent5 21 2 4 2 3" xfId="18867" xr:uid="{00000000-0005-0000-0000-000036450000}"/>
    <cellStyle name="20% - Accent5 21 2 4 2 3 2" xfId="44861" xr:uid="{00000000-0005-0000-0000-000037450000}"/>
    <cellStyle name="20% - Accent5 21 2 4 2 4" xfId="26618" xr:uid="{00000000-0005-0000-0000-000038450000}"/>
    <cellStyle name="20% - Accent5 21 2 4 2 4 2" xfId="52607" xr:uid="{00000000-0005-0000-0000-000039450000}"/>
    <cellStyle name="20% - Accent5 21 2 4 2 5" xfId="31772" xr:uid="{00000000-0005-0000-0000-00003A450000}"/>
    <cellStyle name="20% - Accent5 21 2 4 3" xfId="13676" xr:uid="{00000000-0005-0000-0000-00003B450000}"/>
    <cellStyle name="20% - Accent5 21 2 4 3 2" xfId="21471" xr:uid="{00000000-0005-0000-0000-00003C450000}"/>
    <cellStyle name="20% - Accent5 21 2 4 3 2 2" xfId="47465" xr:uid="{00000000-0005-0000-0000-00003D450000}"/>
    <cellStyle name="20% - Accent5 21 2 4 3 3" xfId="39677" xr:uid="{00000000-0005-0000-0000-00003E450000}"/>
    <cellStyle name="20% - Accent5 21 2 4 4" xfId="8388" xr:uid="{00000000-0005-0000-0000-00003F450000}"/>
    <cellStyle name="20% - Accent5 21 2 4 4 2" xfId="34384" xr:uid="{00000000-0005-0000-0000-000040450000}"/>
    <cellStyle name="20% - Accent5 21 2 4 5" xfId="16178" xr:uid="{00000000-0005-0000-0000-000041450000}"/>
    <cellStyle name="20% - Accent5 21 2 4 5 2" xfId="42172" xr:uid="{00000000-0005-0000-0000-000042450000}"/>
    <cellStyle name="20% - Accent5 21 2 4 6" xfId="23929" xr:uid="{00000000-0005-0000-0000-000043450000}"/>
    <cellStyle name="20% - Accent5 21 2 4 6 2" xfId="49918" xr:uid="{00000000-0005-0000-0000-000044450000}"/>
    <cellStyle name="20% - Accent5 21 2 4 7" xfId="29083" xr:uid="{00000000-0005-0000-0000-000045450000}"/>
    <cellStyle name="20% - Accent5 21 2 5" xfId="4107" xr:uid="{00000000-0005-0000-0000-000046450000}"/>
    <cellStyle name="20% - Accent5 21 2 5 2" xfId="9405" xr:uid="{00000000-0005-0000-0000-000047450000}"/>
    <cellStyle name="20% - Accent5 21 2 5 2 2" xfId="35405" xr:uid="{00000000-0005-0000-0000-000048450000}"/>
    <cellStyle name="20% - Accent5 21 2 5 3" xfId="17199" xr:uid="{00000000-0005-0000-0000-000049450000}"/>
    <cellStyle name="20% - Accent5 21 2 5 3 2" xfId="43193" xr:uid="{00000000-0005-0000-0000-00004A450000}"/>
    <cellStyle name="20% - Accent5 21 2 5 4" xfId="24950" xr:uid="{00000000-0005-0000-0000-00004B450000}"/>
    <cellStyle name="20% - Accent5 21 2 5 4 2" xfId="50939" xr:uid="{00000000-0005-0000-0000-00004C450000}"/>
    <cellStyle name="20% - Accent5 21 2 5 5" xfId="30104" xr:uid="{00000000-0005-0000-0000-00004D450000}"/>
    <cellStyle name="20% - Accent5 21 2 6" xfId="11577" xr:uid="{00000000-0005-0000-0000-00004E450000}"/>
    <cellStyle name="20% - Accent5 21 2 6 2" xfId="19372" xr:uid="{00000000-0005-0000-0000-00004F450000}"/>
    <cellStyle name="20% - Accent5 21 2 6 2 2" xfId="45366" xr:uid="{00000000-0005-0000-0000-000050450000}"/>
    <cellStyle name="20% - Accent5 21 2 6 3" xfId="37578" xr:uid="{00000000-0005-0000-0000-000051450000}"/>
    <cellStyle name="20% - Accent5 21 2 7" xfId="12083" xr:uid="{00000000-0005-0000-0000-000052450000}"/>
    <cellStyle name="20% - Accent5 21 2 7 2" xfId="19878" xr:uid="{00000000-0005-0000-0000-000053450000}"/>
    <cellStyle name="20% - Accent5 21 2 7 2 2" xfId="45872" xr:uid="{00000000-0005-0000-0000-000054450000}"/>
    <cellStyle name="20% - Accent5 21 2 7 3" xfId="38084" xr:uid="{00000000-0005-0000-0000-000055450000}"/>
    <cellStyle name="20% - Accent5 21 2 8" xfId="6729" xr:uid="{00000000-0005-0000-0000-000056450000}"/>
    <cellStyle name="20% - Accent5 21 2 8 2" xfId="32716" xr:uid="{00000000-0005-0000-0000-000057450000}"/>
    <cellStyle name="20% - Accent5 21 2 9" xfId="14510" xr:uid="{00000000-0005-0000-0000-000058450000}"/>
    <cellStyle name="20% - Accent5 21 2 9 2" xfId="40504" xr:uid="{00000000-0005-0000-0000-000059450000}"/>
    <cellStyle name="20% - Accent5 21 3" xfId="1700" xr:uid="{00000000-0005-0000-0000-00005A450000}"/>
    <cellStyle name="20% - Accent5 21 3 2" xfId="4386" xr:uid="{00000000-0005-0000-0000-00005B450000}"/>
    <cellStyle name="20% - Accent5 21 3 2 2" xfId="9683" xr:uid="{00000000-0005-0000-0000-00005C450000}"/>
    <cellStyle name="20% - Accent5 21 3 2 2 2" xfId="35684" xr:uid="{00000000-0005-0000-0000-00005D450000}"/>
    <cellStyle name="20% - Accent5 21 3 2 3" xfId="17478" xr:uid="{00000000-0005-0000-0000-00005E450000}"/>
    <cellStyle name="20% - Accent5 21 3 2 3 2" xfId="43472" xr:uid="{00000000-0005-0000-0000-00005F450000}"/>
    <cellStyle name="20% - Accent5 21 3 2 4" xfId="25229" xr:uid="{00000000-0005-0000-0000-000060450000}"/>
    <cellStyle name="20% - Accent5 21 3 2 4 2" xfId="51218" xr:uid="{00000000-0005-0000-0000-000061450000}"/>
    <cellStyle name="20% - Accent5 21 3 2 5" xfId="30383" xr:uid="{00000000-0005-0000-0000-000062450000}"/>
    <cellStyle name="20% - Accent5 21 3 3" xfId="12343" xr:uid="{00000000-0005-0000-0000-000063450000}"/>
    <cellStyle name="20% - Accent5 21 3 3 2" xfId="20138" xr:uid="{00000000-0005-0000-0000-000064450000}"/>
    <cellStyle name="20% - Accent5 21 3 3 2 2" xfId="46132" xr:uid="{00000000-0005-0000-0000-000065450000}"/>
    <cellStyle name="20% - Accent5 21 3 3 3" xfId="38344" xr:uid="{00000000-0005-0000-0000-000066450000}"/>
    <cellStyle name="20% - Accent5 21 3 4" xfId="7005" xr:uid="{00000000-0005-0000-0000-000067450000}"/>
    <cellStyle name="20% - Accent5 21 3 4 2" xfId="32995" xr:uid="{00000000-0005-0000-0000-000068450000}"/>
    <cellStyle name="20% - Accent5 21 3 5" xfId="14789" xr:uid="{00000000-0005-0000-0000-000069450000}"/>
    <cellStyle name="20% - Accent5 21 3 5 2" xfId="40783" xr:uid="{00000000-0005-0000-0000-00006A450000}"/>
    <cellStyle name="20% - Accent5 21 3 6" xfId="22540" xr:uid="{00000000-0005-0000-0000-00006B450000}"/>
    <cellStyle name="20% - Accent5 21 3 6 2" xfId="48529" xr:uid="{00000000-0005-0000-0000-00006C450000}"/>
    <cellStyle name="20% - Accent5 21 3 7" xfId="27694" xr:uid="{00000000-0005-0000-0000-00006D450000}"/>
    <cellStyle name="20% - Accent5 21 4" xfId="2256" xr:uid="{00000000-0005-0000-0000-00006E450000}"/>
    <cellStyle name="20% - Accent5 21 4 2" xfId="4942" xr:uid="{00000000-0005-0000-0000-00006F450000}"/>
    <cellStyle name="20% - Accent5 21 4 2 2" xfId="10239" xr:uid="{00000000-0005-0000-0000-000070450000}"/>
    <cellStyle name="20% - Accent5 21 4 2 2 2" xfId="36240" xr:uid="{00000000-0005-0000-0000-000071450000}"/>
    <cellStyle name="20% - Accent5 21 4 2 3" xfId="18034" xr:uid="{00000000-0005-0000-0000-000072450000}"/>
    <cellStyle name="20% - Accent5 21 4 2 3 2" xfId="44028" xr:uid="{00000000-0005-0000-0000-000073450000}"/>
    <cellStyle name="20% - Accent5 21 4 2 4" xfId="25785" xr:uid="{00000000-0005-0000-0000-000074450000}"/>
    <cellStyle name="20% - Accent5 21 4 2 4 2" xfId="51774" xr:uid="{00000000-0005-0000-0000-000075450000}"/>
    <cellStyle name="20% - Accent5 21 4 2 5" xfId="30939" xr:uid="{00000000-0005-0000-0000-000076450000}"/>
    <cellStyle name="20% - Accent5 21 4 3" xfId="12862" xr:uid="{00000000-0005-0000-0000-000077450000}"/>
    <cellStyle name="20% - Accent5 21 4 3 2" xfId="20657" xr:uid="{00000000-0005-0000-0000-000078450000}"/>
    <cellStyle name="20% - Accent5 21 4 3 2 2" xfId="46651" xr:uid="{00000000-0005-0000-0000-000079450000}"/>
    <cellStyle name="20% - Accent5 21 4 3 3" xfId="38863" xr:uid="{00000000-0005-0000-0000-00007A450000}"/>
    <cellStyle name="20% - Accent5 21 4 4" xfId="7557" xr:uid="{00000000-0005-0000-0000-00007B450000}"/>
    <cellStyle name="20% - Accent5 21 4 4 2" xfId="33551" xr:uid="{00000000-0005-0000-0000-00007C450000}"/>
    <cellStyle name="20% - Accent5 21 4 5" xfId="15345" xr:uid="{00000000-0005-0000-0000-00007D450000}"/>
    <cellStyle name="20% - Accent5 21 4 5 2" xfId="41339" xr:uid="{00000000-0005-0000-0000-00007E450000}"/>
    <cellStyle name="20% - Accent5 21 4 6" xfId="23096" xr:uid="{00000000-0005-0000-0000-00007F450000}"/>
    <cellStyle name="20% - Accent5 21 4 6 2" xfId="49085" xr:uid="{00000000-0005-0000-0000-000080450000}"/>
    <cellStyle name="20% - Accent5 21 4 7" xfId="28250" xr:uid="{00000000-0005-0000-0000-000081450000}"/>
    <cellStyle name="20% - Accent5 21 5" xfId="2812" xr:uid="{00000000-0005-0000-0000-000082450000}"/>
    <cellStyle name="20% - Accent5 21 5 2" xfId="5498" xr:uid="{00000000-0005-0000-0000-000083450000}"/>
    <cellStyle name="20% - Accent5 21 5 2 2" xfId="10795" xr:uid="{00000000-0005-0000-0000-000084450000}"/>
    <cellStyle name="20% - Accent5 21 5 2 2 2" xfId="36796" xr:uid="{00000000-0005-0000-0000-000085450000}"/>
    <cellStyle name="20% - Accent5 21 5 2 3" xfId="18590" xr:uid="{00000000-0005-0000-0000-000086450000}"/>
    <cellStyle name="20% - Accent5 21 5 2 3 2" xfId="44584" xr:uid="{00000000-0005-0000-0000-000087450000}"/>
    <cellStyle name="20% - Accent5 21 5 2 4" xfId="26341" xr:uid="{00000000-0005-0000-0000-000088450000}"/>
    <cellStyle name="20% - Accent5 21 5 2 4 2" xfId="52330" xr:uid="{00000000-0005-0000-0000-000089450000}"/>
    <cellStyle name="20% - Accent5 21 5 2 5" xfId="31495" xr:uid="{00000000-0005-0000-0000-00008A450000}"/>
    <cellStyle name="20% - Accent5 21 5 3" xfId="13399" xr:uid="{00000000-0005-0000-0000-00008B450000}"/>
    <cellStyle name="20% - Accent5 21 5 3 2" xfId="21194" xr:uid="{00000000-0005-0000-0000-00008C450000}"/>
    <cellStyle name="20% - Accent5 21 5 3 2 2" xfId="47188" xr:uid="{00000000-0005-0000-0000-00008D450000}"/>
    <cellStyle name="20% - Accent5 21 5 3 3" xfId="39400" xr:uid="{00000000-0005-0000-0000-00008E450000}"/>
    <cellStyle name="20% - Accent5 21 5 4" xfId="8111" xr:uid="{00000000-0005-0000-0000-00008F450000}"/>
    <cellStyle name="20% - Accent5 21 5 4 2" xfId="34107" xr:uid="{00000000-0005-0000-0000-000090450000}"/>
    <cellStyle name="20% - Accent5 21 5 5" xfId="15901" xr:uid="{00000000-0005-0000-0000-000091450000}"/>
    <cellStyle name="20% - Accent5 21 5 5 2" xfId="41895" xr:uid="{00000000-0005-0000-0000-000092450000}"/>
    <cellStyle name="20% - Accent5 21 5 6" xfId="23652" xr:uid="{00000000-0005-0000-0000-000093450000}"/>
    <cellStyle name="20% - Accent5 21 5 6 2" xfId="49641" xr:uid="{00000000-0005-0000-0000-000094450000}"/>
    <cellStyle name="20% - Accent5 21 5 7" xfId="28806" xr:uid="{00000000-0005-0000-0000-000095450000}"/>
    <cellStyle name="20% - Accent5 21 6" xfId="3830" xr:uid="{00000000-0005-0000-0000-000096450000}"/>
    <cellStyle name="20% - Accent5 21 6 2" xfId="9128" xr:uid="{00000000-0005-0000-0000-000097450000}"/>
    <cellStyle name="20% - Accent5 21 6 2 2" xfId="35128" xr:uid="{00000000-0005-0000-0000-000098450000}"/>
    <cellStyle name="20% - Accent5 21 6 3" xfId="16922" xr:uid="{00000000-0005-0000-0000-000099450000}"/>
    <cellStyle name="20% - Accent5 21 6 3 2" xfId="42916" xr:uid="{00000000-0005-0000-0000-00009A450000}"/>
    <cellStyle name="20% - Accent5 21 6 4" xfId="24673" xr:uid="{00000000-0005-0000-0000-00009B450000}"/>
    <cellStyle name="20% - Accent5 21 6 4 2" xfId="50662" xr:uid="{00000000-0005-0000-0000-00009C450000}"/>
    <cellStyle name="20% - Accent5 21 6 5" xfId="29827" xr:uid="{00000000-0005-0000-0000-00009D450000}"/>
    <cellStyle name="20% - Accent5 21 7" xfId="11322" xr:uid="{00000000-0005-0000-0000-00009E450000}"/>
    <cellStyle name="20% - Accent5 21 7 2" xfId="19117" xr:uid="{00000000-0005-0000-0000-00009F450000}"/>
    <cellStyle name="20% - Accent5 21 7 2 2" xfId="45111" xr:uid="{00000000-0005-0000-0000-0000A0450000}"/>
    <cellStyle name="20% - Accent5 21 7 3" xfId="37323" xr:uid="{00000000-0005-0000-0000-0000A1450000}"/>
    <cellStyle name="20% - Accent5 21 8" xfId="11822" xr:uid="{00000000-0005-0000-0000-0000A2450000}"/>
    <cellStyle name="20% - Accent5 21 8 2" xfId="19617" xr:uid="{00000000-0005-0000-0000-0000A3450000}"/>
    <cellStyle name="20% - Accent5 21 8 2 2" xfId="45611" xr:uid="{00000000-0005-0000-0000-0000A4450000}"/>
    <cellStyle name="20% - Accent5 21 8 3" xfId="37823" xr:uid="{00000000-0005-0000-0000-0000A5450000}"/>
    <cellStyle name="20% - Accent5 21 9" xfId="6452" xr:uid="{00000000-0005-0000-0000-0000A6450000}"/>
    <cellStyle name="20% - Accent5 21 9 2" xfId="32439" xr:uid="{00000000-0005-0000-0000-0000A7450000}"/>
    <cellStyle name="20% - Accent5 22" xfId="1155" xr:uid="{00000000-0005-0000-0000-0000A8450000}"/>
    <cellStyle name="20% - Accent5 22 10" xfId="21997" xr:uid="{00000000-0005-0000-0000-0000A9450000}"/>
    <cellStyle name="20% - Accent5 22 10 2" xfId="47986" xr:uid="{00000000-0005-0000-0000-0000AA450000}"/>
    <cellStyle name="20% - Accent5 22 11" xfId="27151" xr:uid="{00000000-0005-0000-0000-0000AB450000}"/>
    <cellStyle name="20% - Accent5 22 2" xfId="1713" xr:uid="{00000000-0005-0000-0000-0000AC450000}"/>
    <cellStyle name="20% - Accent5 22 2 2" xfId="4399" xr:uid="{00000000-0005-0000-0000-0000AD450000}"/>
    <cellStyle name="20% - Accent5 22 2 2 2" xfId="9696" xr:uid="{00000000-0005-0000-0000-0000AE450000}"/>
    <cellStyle name="20% - Accent5 22 2 2 2 2" xfId="35697" xr:uid="{00000000-0005-0000-0000-0000AF450000}"/>
    <cellStyle name="20% - Accent5 22 2 2 3" xfId="17491" xr:uid="{00000000-0005-0000-0000-0000B0450000}"/>
    <cellStyle name="20% - Accent5 22 2 2 3 2" xfId="43485" xr:uid="{00000000-0005-0000-0000-0000B1450000}"/>
    <cellStyle name="20% - Accent5 22 2 2 4" xfId="25242" xr:uid="{00000000-0005-0000-0000-0000B2450000}"/>
    <cellStyle name="20% - Accent5 22 2 2 4 2" xfId="51231" xr:uid="{00000000-0005-0000-0000-0000B3450000}"/>
    <cellStyle name="20% - Accent5 22 2 2 5" xfId="30396" xr:uid="{00000000-0005-0000-0000-0000B4450000}"/>
    <cellStyle name="20% - Accent5 22 2 3" xfId="12356" xr:uid="{00000000-0005-0000-0000-0000B5450000}"/>
    <cellStyle name="20% - Accent5 22 2 3 2" xfId="20151" xr:uid="{00000000-0005-0000-0000-0000B6450000}"/>
    <cellStyle name="20% - Accent5 22 2 3 2 2" xfId="46145" xr:uid="{00000000-0005-0000-0000-0000B7450000}"/>
    <cellStyle name="20% - Accent5 22 2 3 3" xfId="38357" xr:uid="{00000000-0005-0000-0000-0000B8450000}"/>
    <cellStyle name="20% - Accent5 22 2 4" xfId="7018" xr:uid="{00000000-0005-0000-0000-0000B9450000}"/>
    <cellStyle name="20% - Accent5 22 2 4 2" xfId="33008" xr:uid="{00000000-0005-0000-0000-0000BA450000}"/>
    <cellStyle name="20% - Accent5 22 2 5" xfId="14802" xr:uid="{00000000-0005-0000-0000-0000BB450000}"/>
    <cellStyle name="20% - Accent5 22 2 5 2" xfId="40796" xr:uid="{00000000-0005-0000-0000-0000BC450000}"/>
    <cellStyle name="20% - Accent5 22 2 6" xfId="22553" xr:uid="{00000000-0005-0000-0000-0000BD450000}"/>
    <cellStyle name="20% - Accent5 22 2 6 2" xfId="48542" xr:uid="{00000000-0005-0000-0000-0000BE450000}"/>
    <cellStyle name="20% - Accent5 22 2 7" xfId="27707" xr:uid="{00000000-0005-0000-0000-0000BF450000}"/>
    <cellStyle name="20% - Accent5 22 3" xfId="2269" xr:uid="{00000000-0005-0000-0000-0000C0450000}"/>
    <cellStyle name="20% - Accent5 22 3 2" xfId="4955" xr:uid="{00000000-0005-0000-0000-0000C1450000}"/>
    <cellStyle name="20% - Accent5 22 3 2 2" xfId="10252" xr:uid="{00000000-0005-0000-0000-0000C2450000}"/>
    <cellStyle name="20% - Accent5 22 3 2 2 2" xfId="36253" xr:uid="{00000000-0005-0000-0000-0000C3450000}"/>
    <cellStyle name="20% - Accent5 22 3 2 3" xfId="18047" xr:uid="{00000000-0005-0000-0000-0000C4450000}"/>
    <cellStyle name="20% - Accent5 22 3 2 3 2" xfId="44041" xr:uid="{00000000-0005-0000-0000-0000C5450000}"/>
    <cellStyle name="20% - Accent5 22 3 2 4" xfId="25798" xr:uid="{00000000-0005-0000-0000-0000C6450000}"/>
    <cellStyle name="20% - Accent5 22 3 2 4 2" xfId="51787" xr:uid="{00000000-0005-0000-0000-0000C7450000}"/>
    <cellStyle name="20% - Accent5 22 3 2 5" xfId="30952" xr:uid="{00000000-0005-0000-0000-0000C8450000}"/>
    <cellStyle name="20% - Accent5 22 3 3" xfId="12875" xr:uid="{00000000-0005-0000-0000-0000C9450000}"/>
    <cellStyle name="20% - Accent5 22 3 3 2" xfId="20670" xr:uid="{00000000-0005-0000-0000-0000CA450000}"/>
    <cellStyle name="20% - Accent5 22 3 3 2 2" xfId="46664" xr:uid="{00000000-0005-0000-0000-0000CB450000}"/>
    <cellStyle name="20% - Accent5 22 3 3 3" xfId="38876" xr:uid="{00000000-0005-0000-0000-0000CC450000}"/>
    <cellStyle name="20% - Accent5 22 3 4" xfId="7570" xr:uid="{00000000-0005-0000-0000-0000CD450000}"/>
    <cellStyle name="20% - Accent5 22 3 4 2" xfId="33564" xr:uid="{00000000-0005-0000-0000-0000CE450000}"/>
    <cellStyle name="20% - Accent5 22 3 5" xfId="15358" xr:uid="{00000000-0005-0000-0000-0000CF450000}"/>
    <cellStyle name="20% - Accent5 22 3 5 2" xfId="41352" xr:uid="{00000000-0005-0000-0000-0000D0450000}"/>
    <cellStyle name="20% - Accent5 22 3 6" xfId="23109" xr:uid="{00000000-0005-0000-0000-0000D1450000}"/>
    <cellStyle name="20% - Accent5 22 3 6 2" xfId="49098" xr:uid="{00000000-0005-0000-0000-0000D2450000}"/>
    <cellStyle name="20% - Accent5 22 3 7" xfId="28263" xr:uid="{00000000-0005-0000-0000-0000D3450000}"/>
    <cellStyle name="20% - Accent5 22 4" xfId="2825" xr:uid="{00000000-0005-0000-0000-0000D4450000}"/>
    <cellStyle name="20% - Accent5 22 4 2" xfId="5511" xr:uid="{00000000-0005-0000-0000-0000D5450000}"/>
    <cellStyle name="20% - Accent5 22 4 2 2" xfId="10808" xr:uid="{00000000-0005-0000-0000-0000D6450000}"/>
    <cellStyle name="20% - Accent5 22 4 2 2 2" xfId="36809" xr:uid="{00000000-0005-0000-0000-0000D7450000}"/>
    <cellStyle name="20% - Accent5 22 4 2 3" xfId="18603" xr:uid="{00000000-0005-0000-0000-0000D8450000}"/>
    <cellStyle name="20% - Accent5 22 4 2 3 2" xfId="44597" xr:uid="{00000000-0005-0000-0000-0000D9450000}"/>
    <cellStyle name="20% - Accent5 22 4 2 4" xfId="26354" xr:uid="{00000000-0005-0000-0000-0000DA450000}"/>
    <cellStyle name="20% - Accent5 22 4 2 4 2" xfId="52343" xr:uid="{00000000-0005-0000-0000-0000DB450000}"/>
    <cellStyle name="20% - Accent5 22 4 2 5" xfId="31508" xr:uid="{00000000-0005-0000-0000-0000DC450000}"/>
    <cellStyle name="20% - Accent5 22 4 3" xfId="13412" xr:uid="{00000000-0005-0000-0000-0000DD450000}"/>
    <cellStyle name="20% - Accent5 22 4 3 2" xfId="21207" xr:uid="{00000000-0005-0000-0000-0000DE450000}"/>
    <cellStyle name="20% - Accent5 22 4 3 2 2" xfId="47201" xr:uid="{00000000-0005-0000-0000-0000DF450000}"/>
    <cellStyle name="20% - Accent5 22 4 3 3" xfId="39413" xr:uid="{00000000-0005-0000-0000-0000E0450000}"/>
    <cellStyle name="20% - Accent5 22 4 4" xfId="8124" xr:uid="{00000000-0005-0000-0000-0000E1450000}"/>
    <cellStyle name="20% - Accent5 22 4 4 2" xfId="34120" xr:uid="{00000000-0005-0000-0000-0000E2450000}"/>
    <cellStyle name="20% - Accent5 22 4 5" xfId="15914" xr:uid="{00000000-0005-0000-0000-0000E3450000}"/>
    <cellStyle name="20% - Accent5 22 4 5 2" xfId="41908" xr:uid="{00000000-0005-0000-0000-0000E4450000}"/>
    <cellStyle name="20% - Accent5 22 4 6" xfId="23665" xr:uid="{00000000-0005-0000-0000-0000E5450000}"/>
    <cellStyle name="20% - Accent5 22 4 6 2" xfId="49654" xr:uid="{00000000-0005-0000-0000-0000E6450000}"/>
    <cellStyle name="20% - Accent5 22 4 7" xfId="28819" xr:uid="{00000000-0005-0000-0000-0000E7450000}"/>
    <cellStyle name="20% - Accent5 22 5" xfId="3843" xr:uid="{00000000-0005-0000-0000-0000E8450000}"/>
    <cellStyle name="20% - Accent5 22 5 2" xfId="9141" xr:uid="{00000000-0005-0000-0000-0000E9450000}"/>
    <cellStyle name="20% - Accent5 22 5 2 2" xfId="35141" xr:uid="{00000000-0005-0000-0000-0000EA450000}"/>
    <cellStyle name="20% - Accent5 22 5 3" xfId="16935" xr:uid="{00000000-0005-0000-0000-0000EB450000}"/>
    <cellStyle name="20% - Accent5 22 5 3 2" xfId="42929" xr:uid="{00000000-0005-0000-0000-0000EC450000}"/>
    <cellStyle name="20% - Accent5 22 5 4" xfId="24686" xr:uid="{00000000-0005-0000-0000-0000ED450000}"/>
    <cellStyle name="20% - Accent5 22 5 4 2" xfId="50675" xr:uid="{00000000-0005-0000-0000-0000EE450000}"/>
    <cellStyle name="20% - Accent5 22 5 5" xfId="29840" xr:uid="{00000000-0005-0000-0000-0000EF450000}"/>
    <cellStyle name="20% - Accent5 22 6" xfId="11335" xr:uid="{00000000-0005-0000-0000-0000F0450000}"/>
    <cellStyle name="20% - Accent5 22 6 2" xfId="19130" xr:uid="{00000000-0005-0000-0000-0000F1450000}"/>
    <cellStyle name="20% - Accent5 22 6 2 2" xfId="45124" xr:uid="{00000000-0005-0000-0000-0000F2450000}"/>
    <cellStyle name="20% - Accent5 22 6 3" xfId="37336" xr:uid="{00000000-0005-0000-0000-0000F3450000}"/>
    <cellStyle name="20% - Accent5 22 7" xfId="11835" xr:uid="{00000000-0005-0000-0000-0000F4450000}"/>
    <cellStyle name="20% - Accent5 22 7 2" xfId="19630" xr:uid="{00000000-0005-0000-0000-0000F5450000}"/>
    <cellStyle name="20% - Accent5 22 7 2 2" xfId="45624" xr:uid="{00000000-0005-0000-0000-0000F6450000}"/>
    <cellStyle name="20% - Accent5 22 7 3" xfId="37836" xr:uid="{00000000-0005-0000-0000-0000F7450000}"/>
    <cellStyle name="20% - Accent5 22 8" xfId="6465" xr:uid="{00000000-0005-0000-0000-0000F8450000}"/>
    <cellStyle name="20% - Accent5 22 8 2" xfId="32452" xr:uid="{00000000-0005-0000-0000-0000F9450000}"/>
    <cellStyle name="20% - Accent5 22 9" xfId="14246" xr:uid="{00000000-0005-0000-0000-0000FA450000}"/>
    <cellStyle name="20% - Accent5 22 9 2" xfId="40240" xr:uid="{00000000-0005-0000-0000-0000FB450000}"/>
    <cellStyle name="20% - Accent5 23" xfId="1436" xr:uid="{00000000-0005-0000-0000-0000FC450000}"/>
    <cellStyle name="20% - Accent5 23 2" xfId="4122" xr:uid="{00000000-0005-0000-0000-0000FD450000}"/>
    <cellStyle name="20% - Accent5 23 2 2" xfId="9420" xr:uid="{00000000-0005-0000-0000-0000FE450000}"/>
    <cellStyle name="20% - Accent5 23 2 2 2" xfId="35420" xr:uid="{00000000-0005-0000-0000-0000FF450000}"/>
    <cellStyle name="20% - Accent5 23 2 3" xfId="17214" xr:uid="{00000000-0005-0000-0000-000000460000}"/>
    <cellStyle name="20% - Accent5 23 2 3 2" xfId="43208" xr:uid="{00000000-0005-0000-0000-000001460000}"/>
    <cellStyle name="20% - Accent5 23 2 4" xfId="24965" xr:uid="{00000000-0005-0000-0000-000002460000}"/>
    <cellStyle name="20% - Accent5 23 2 4 2" xfId="50954" xr:uid="{00000000-0005-0000-0000-000003460000}"/>
    <cellStyle name="20% - Accent5 23 2 5" xfId="30119" xr:uid="{00000000-0005-0000-0000-000004460000}"/>
    <cellStyle name="20% - Accent5 23 3" xfId="12097" xr:uid="{00000000-0005-0000-0000-000005460000}"/>
    <cellStyle name="20% - Accent5 23 3 2" xfId="19892" xr:uid="{00000000-0005-0000-0000-000006460000}"/>
    <cellStyle name="20% - Accent5 23 3 2 2" xfId="45886" xr:uid="{00000000-0005-0000-0000-000007460000}"/>
    <cellStyle name="20% - Accent5 23 3 3" xfId="38098" xr:uid="{00000000-0005-0000-0000-000008460000}"/>
    <cellStyle name="20% - Accent5 23 4" xfId="6742" xr:uid="{00000000-0005-0000-0000-000009460000}"/>
    <cellStyle name="20% - Accent5 23 4 2" xfId="32731" xr:uid="{00000000-0005-0000-0000-00000A460000}"/>
    <cellStyle name="20% - Accent5 23 5" xfId="14525" xr:uid="{00000000-0005-0000-0000-00000B460000}"/>
    <cellStyle name="20% - Accent5 23 5 2" xfId="40519" xr:uid="{00000000-0005-0000-0000-00000C460000}"/>
    <cellStyle name="20% - Accent5 23 6" xfId="22276" xr:uid="{00000000-0005-0000-0000-00000D460000}"/>
    <cellStyle name="20% - Accent5 23 6 2" xfId="48265" xr:uid="{00000000-0005-0000-0000-00000E460000}"/>
    <cellStyle name="20% - Accent5 23 7" xfId="27430" xr:uid="{00000000-0005-0000-0000-00000F460000}"/>
    <cellStyle name="20% - Accent5 24" xfId="1992" xr:uid="{00000000-0005-0000-0000-000010460000}"/>
    <cellStyle name="20% - Accent5 24 2" xfId="4678" xr:uid="{00000000-0005-0000-0000-000011460000}"/>
    <cellStyle name="20% - Accent5 24 2 2" xfId="9975" xr:uid="{00000000-0005-0000-0000-000012460000}"/>
    <cellStyle name="20% - Accent5 24 2 2 2" xfId="35976" xr:uid="{00000000-0005-0000-0000-000013460000}"/>
    <cellStyle name="20% - Accent5 24 2 3" xfId="17770" xr:uid="{00000000-0005-0000-0000-000014460000}"/>
    <cellStyle name="20% - Accent5 24 2 3 2" xfId="43764" xr:uid="{00000000-0005-0000-0000-000015460000}"/>
    <cellStyle name="20% - Accent5 24 2 4" xfId="25521" xr:uid="{00000000-0005-0000-0000-000016460000}"/>
    <cellStyle name="20% - Accent5 24 2 4 2" xfId="51510" xr:uid="{00000000-0005-0000-0000-000017460000}"/>
    <cellStyle name="20% - Accent5 24 2 5" xfId="30675" xr:uid="{00000000-0005-0000-0000-000018460000}"/>
    <cellStyle name="20% - Accent5 24 3" xfId="12614" xr:uid="{00000000-0005-0000-0000-000019460000}"/>
    <cellStyle name="20% - Accent5 24 3 2" xfId="20409" xr:uid="{00000000-0005-0000-0000-00001A460000}"/>
    <cellStyle name="20% - Accent5 24 3 2 2" xfId="46403" xr:uid="{00000000-0005-0000-0000-00001B460000}"/>
    <cellStyle name="20% - Accent5 24 3 3" xfId="38615" xr:uid="{00000000-0005-0000-0000-00001C460000}"/>
    <cellStyle name="20% - Accent5 24 4" xfId="7294" xr:uid="{00000000-0005-0000-0000-00001D460000}"/>
    <cellStyle name="20% - Accent5 24 4 2" xfId="33287" xr:uid="{00000000-0005-0000-0000-00001E460000}"/>
    <cellStyle name="20% - Accent5 24 5" xfId="15081" xr:uid="{00000000-0005-0000-0000-00001F460000}"/>
    <cellStyle name="20% - Accent5 24 5 2" xfId="41075" xr:uid="{00000000-0005-0000-0000-000020460000}"/>
    <cellStyle name="20% - Accent5 24 6" xfId="22832" xr:uid="{00000000-0005-0000-0000-000021460000}"/>
    <cellStyle name="20% - Accent5 24 6 2" xfId="48821" xr:uid="{00000000-0005-0000-0000-000022460000}"/>
    <cellStyle name="20% - Accent5 24 7" xfId="27986" xr:uid="{00000000-0005-0000-0000-000023460000}"/>
    <cellStyle name="20% - Accent5 25" xfId="2548" xr:uid="{00000000-0005-0000-0000-000024460000}"/>
    <cellStyle name="20% - Accent5 25 2" xfId="5234" xr:uid="{00000000-0005-0000-0000-000025460000}"/>
    <cellStyle name="20% - Accent5 25 2 2" xfId="10531" xr:uid="{00000000-0005-0000-0000-000026460000}"/>
    <cellStyle name="20% - Accent5 25 2 2 2" xfId="36532" xr:uid="{00000000-0005-0000-0000-000027460000}"/>
    <cellStyle name="20% - Accent5 25 2 3" xfId="18326" xr:uid="{00000000-0005-0000-0000-000028460000}"/>
    <cellStyle name="20% - Accent5 25 2 3 2" xfId="44320" xr:uid="{00000000-0005-0000-0000-000029460000}"/>
    <cellStyle name="20% - Accent5 25 2 4" xfId="26077" xr:uid="{00000000-0005-0000-0000-00002A460000}"/>
    <cellStyle name="20% - Accent5 25 2 4 2" xfId="52066" xr:uid="{00000000-0005-0000-0000-00002B460000}"/>
    <cellStyle name="20% - Accent5 25 2 5" xfId="31231" xr:uid="{00000000-0005-0000-0000-00002C460000}"/>
    <cellStyle name="20% - Accent5 25 3" xfId="13150" xr:uid="{00000000-0005-0000-0000-00002D460000}"/>
    <cellStyle name="20% - Accent5 25 3 2" xfId="20945" xr:uid="{00000000-0005-0000-0000-00002E460000}"/>
    <cellStyle name="20% - Accent5 25 3 2 2" xfId="46939" xr:uid="{00000000-0005-0000-0000-00002F460000}"/>
    <cellStyle name="20% - Accent5 25 3 3" xfId="39151" xr:uid="{00000000-0005-0000-0000-000030460000}"/>
    <cellStyle name="20% - Accent5 25 4" xfId="7847" xr:uid="{00000000-0005-0000-0000-000031460000}"/>
    <cellStyle name="20% - Accent5 25 4 2" xfId="33843" xr:uid="{00000000-0005-0000-0000-000032460000}"/>
    <cellStyle name="20% - Accent5 25 5" xfId="15637" xr:uid="{00000000-0005-0000-0000-000033460000}"/>
    <cellStyle name="20% - Accent5 25 5 2" xfId="41631" xr:uid="{00000000-0005-0000-0000-000034460000}"/>
    <cellStyle name="20% - Accent5 25 6" xfId="23388" xr:uid="{00000000-0005-0000-0000-000035460000}"/>
    <cellStyle name="20% - Accent5 25 6 2" xfId="49377" xr:uid="{00000000-0005-0000-0000-000036460000}"/>
    <cellStyle name="20% - Accent5 25 7" xfId="28542" xr:uid="{00000000-0005-0000-0000-000037460000}"/>
    <cellStyle name="20% - Accent5 26" xfId="875" xr:uid="{00000000-0005-0000-0000-000038460000}"/>
    <cellStyle name="20% - Accent5 26 2" xfId="6189" xr:uid="{00000000-0005-0000-0000-000039460000}"/>
    <cellStyle name="20% - Accent5 26 2 2" xfId="32175" xr:uid="{00000000-0005-0000-0000-00003A460000}"/>
    <cellStyle name="20% - Accent5 26 3" xfId="13969" xr:uid="{00000000-0005-0000-0000-00003B460000}"/>
    <cellStyle name="20% - Accent5 26 3 2" xfId="39963" xr:uid="{00000000-0005-0000-0000-00003C460000}"/>
    <cellStyle name="20% - Accent5 26 4" xfId="21720" xr:uid="{00000000-0005-0000-0000-00003D460000}"/>
    <cellStyle name="20% - Accent5 26 4 2" xfId="47709" xr:uid="{00000000-0005-0000-0000-00003E460000}"/>
    <cellStyle name="20% - Accent5 26 5" xfId="26874" xr:uid="{00000000-0005-0000-0000-00003F460000}"/>
    <cellStyle name="20% - Accent5 27" xfId="3124" xr:uid="{00000000-0005-0000-0000-000040460000}"/>
    <cellStyle name="20% - Accent5 27 2" xfId="8423" xr:uid="{00000000-0005-0000-0000-000041460000}"/>
    <cellStyle name="20% - Accent5 27 2 2" xfId="34419" xr:uid="{00000000-0005-0000-0000-000042460000}"/>
    <cellStyle name="20% - Accent5 27 3" xfId="16213" xr:uid="{00000000-0005-0000-0000-000043460000}"/>
    <cellStyle name="20% - Accent5 27 3 2" xfId="42207" xr:uid="{00000000-0005-0000-0000-000044460000}"/>
    <cellStyle name="20% - Accent5 27 4" xfId="23964" xr:uid="{00000000-0005-0000-0000-000045460000}"/>
    <cellStyle name="20% - Accent5 27 4 2" xfId="49953" xr:uid="{00000000-0005-0000-0000-000046460000}"/>
    <cellStyle name="20% - Accent5 27 5" xfId="29118" xr:uid="{00000000-0005-0000-0000-000047460000}"/>
    <cellStyle name="20% - Accent5 28" xfId="3235" xr:uid="{00000000-0005-0000-0000-000048460000}"/>
    <cellStyle name="20% - Accent5 28 2" xfId="8536" xr:uid="{00000000-0005-0000-0000-000049460000}"/>
    <cellStyle name="20% - Accent5 28 2 2" xfId="34533" xr:uid="{00000000-0005-0000-0000-00004A460000}"/>
    <cellStyle name="20% - Accent5 28 3" xfId="16327" xr:uid="{00000000-0005-0000-0000-00004B460000}"/>
    <cellStyle name="20% - Accent5 28 3 2" xfId="42321" xr:uid="{00000000-0005-0000-0000-00004C460000}"/>
    <cellStyle name="20% - Accent5 28 4" xfId="24078" xr:uid="{00000000-0005-0000-0000-00004D460000}"/>
    <cellStyle name="20% - Accent5 28 4 2" xfId="50067" xr:uid="{00000000-0005-0000-0000-00004E460000}"/>
    <cellStyle name="20% - Accent5 28 5" xfId="29232" xr:uid="{00000000-0005-0000-0000-00004F460000}"/>
    <cellStyle name="20% - Accent5 29" xfId="3349" xr:uid="{00000000-0005-0000-0000-000050460000}"/>
    <cellStyle name="20% - Accent5 29 2" xfId="8649" xr:uid="{00000000-0005-0000-0000-000051460000}"/>
    <cellStyle name="20% - Accent5 29 2 2" xfId="34647" xr:uid="{00000000-0005-0000-0000-000052460000}"/>
    <cellStyle name="20% - Accent5 29 3" xfId="16441" xr:uid="{00000000-0005-0000-0000-000053460000}"/>
    <cellStyle name="20% - Accent5 29 3 2" xfId="42435" xr:uid="{00000000-0005-0000-0000-000054460000}"/>
    <cellStyle name="20% - Accent5 29 4" xfId="24192" xr:uid="{00000000-0005-0000-0000-000055460000}"/>
    <cellStyle name="20% - Accent5 29 4 2" xfId="50181" xr:uid="{00000000-0005-0000-0000-000056460000}"/>
    <cellStyle name="20% - Accent5 29 5" xfId="29346" xr:uid="{00000000-0005-0000-0000-000057460000}"/>
    <cellStyle name="20% - Accent5 3" xfId="773" xr:uid="{00000000-0005-0000-0000-000058460000}"/>
    <cellStyle name="20% - Accent5 3 10" xfId="13876" xr:uid="{00000000-0005-0000-0000-000059460000}"/>
    <cellStyle name="20% - Accent5 3 10 2" xfId="39870" xr:uid="{00000000-0005-0000-0000-00005A460000}"/>
    <cellStyle name="20% - Accent5 3 11" xfId="21626" xr:uid="{00000000-0005-0000-0000-00005B460000}"/>
    <cellStyle name="20% - Accent5 3 11 2" xfId="47615" xr:uid="{00000000-0005-0000-0000-00005C460000}"/>
    <cellStyle name="20% - Accent5 3 12" xfId="26780" xr:uid="{00000000-0005-0000-0000-00005D460000}"/>
    <cellStyle name="20% - Accent5 3 2" xfId="1182" xr:uid="{00000000-0005-0000-0000-00005E460000}"/>
    <cellStyle name="20% - Accent5 3 2 10" xfId="22024" xr:uid="{00000000-0005-0000-0000-00005F460000}"/>
    <cellStyle name="20% - Accent5 3 2 10 2" xfId="48013" xr:uid="{00000000-0005-0000-0000-000060460000}"/>
    <cellStyle name="20% - Accent5 3 2 11" xfId="27178" xr:uid="{00000000-0005-0000-0000-000061460000}"/>
    <cellStyle name="20% - Accent5 3 2 2" xfId="1740" xr:uid="{00000000-0005-0000-0000-000062460000}"/>
    <cellStyle name="20% - Accent5 3 2 2 2" xfId="4426" xr:uid="{00000000-0005-0000-0000-000063460000}"/>
    <cellStyle name="20% - Accent5 3 2 2 2 2" xfId="9723" xr:uid="{00000000-0005-0000-0000-000064460000}"/>
    <cellStyle name="20% - Accent5 3 2 2 2 2 2" xfId="35724" xr:uid="{00000000-0005-0000-0000-000065460000}"/>
    <cellStyle name="20% - Accent5 3 2 2 2 3" xfId="17518" xr:uid="{00000000-0005-0000-0000-000066460000}"/>
    <cellStyle name="20% - Accent5 3 2 2 2 3 2" xfId="43512" xr:uid="{00000000-0005-0000-0000-000067460000}"/>
    <cellStyle name="20% - Accent5 3 2 2 2 4" xfId="25269" xr:uid="{00000000-0005-0000-0000-000068460000}"/>
    <cellStyle name="20% - Accent5 3 2 2 2 4 2" xfId="51258" xr:uid="{00000000-0005-0000-0000-000069460000}"/>
    <cellStyle name="20% - Accent5 3 2 2 2 5" xfId="30423" xr:uid="{00000000-0005-0000-0000-00006A460000}"/>
    <cellStyle name="20% - Accent5 3 2 2 3" xfId="12368" xr:uid="{00000000-0005-0000-0000-00006B460000}"/>
    <cellStyle name="20% - Accent5 3 2 2 3 2" xfId="20163" xr:uid="{00000000-0005-0000-0000-00006C460000}"/>
    <cellStyle name="20% - Accent5 3 2 2 3 2 2" xfId="46157" xr:uid="{00000000-0005-0000-0000-00006D460000}"/>
    <cellStyle name="20% - Accent5 3 2 2 3 3" xfId="38369" xr:uid="{00000000-0005-0000-0000-00006E460000}"/>
    <cellStyle name="20% - Accent5 3 2 2 4" xfId="7045" xr:uid="{00000000-0005-0000-0000-00006F460000}"/>
    <cellStyle name="20% - Accent5 3 2 2 4 2" xfId="33035" xr:uid="{00000000-0005-0000-0000-000070460000}"/>
    <cellStyle name="20% - Accent5 3 2 2 5" xfId="14829" xr:uid="{00000000-0005-0000-0000-000071460000}"/>
    <cellStyle name="20% - Accent5 3 2 2 5 2" xfId="40823" xr:uid="{00000000-0005-0000-0000-000072460000}"/>
    <cellStyle name="20% - Accent5 3 2 2 6" xfId="22580" xr:uid="{00000000-0005-0000-0000-000073460000}"/>
    <cellStyle name="20% - Accent5 3 2 2 6 2" xfId="48569" xr:uid="{00000000-0005-0000-0000-000074460000}"/>
    <cellStyle name="20% - Accent5 3 2 2 7" xfId="27734" xr:uid="{00000000-0005-0000-0000-000075460000}"/>
    <cellStyle name="20% - Accent5 3 2 3" xfId="2296" xr:uid="{00000000-0005-0000-0000-000076460000}"/>
    <cellStyle name="20% - Accent5 3 2 3 2" xfId="4982" xr:uid="{00000000-0005-0000-0000-000077460000}"/>
    <cellStyle name="20% - Accent5 3 2 3 2 2" xfId="10279" xr:uid="{00000000-0005-0000-0000-000078460000}"/>
    <cellStyle name="20% - Accent5 3 2 3 2 2 2" xfId="36280" xr:uid="{00000000-0005-0000-0000-000079460000}"/>
    <cellStyle name="20% - Accent5 3 2 3 2 3" xfId="18074" xr:uid="{00000000-0005-0000-0000-00007A460000}"/>
    <cellStyle name="20% - Accent5 3 2 3 2 3 2" xfId="44068" xr:uid="{00000000-0005-0000-0000-00007B460000}"/>
    <cellStyle name="20% - Accent5 3 2 3 2 4" xfId="25825" xr:uid="{00000000-0005-0000-0000-00007C460000}"/>
    <cellStyle name="20% - Accent5 3 2 3 2 4 2" xfId="51814" xr:uid="{00000000-0005-0000-0000-00007D460000}"/>
    <cellStyle name="20% - Accent5 3 2 3 2 5" xfId="30979" xr:uid="{00000000-0005-0000-0000-00007E460000}"/>
    <cellStyle name="20% - Accent5 3 2 3 3" xfId="12902" xr:uid="{00000000-0005-0000-0000-00007F460000}"/>
    <cellStyle name="20% - Accent5 3 2 3 3 2" xfId="20697" xr:uid="{00000000-0005-0000-0000-000080460000}"/>
    <cellStyle name="20% - Accent5 3 2 3 3 2 2" xfId="46691" xr:uid="{00000000-0005-0000-0000-000081460000}"/>
    <cellStyle name="20% - Accent5 3 2 3 3 3" xfId="38903" xr:uid="{00000000-0005-0000-0000-000082460000}"/>
    <cellStyle name="20% - Accent5 3 2 3 4" xfId="7597" xr:uid="{00000000-0005-0000-0000-000083460000}"/>
    <cellStyle name="20% - Accent5 3 2 3 4 2" xfId="33591" xr:uid="{00000000-0005-0000-0000-000084460000}"/>
    <cellStyle name="20% - Accent5 3 2 3 5" xfId="15385" xr:uid="{00000000-0005-0000-0000-000085460000}"/>
    <cellStyle name="20% - Accent5 3 2 3 5 2" xfId="41379" xr:uid="{00000000-0005-0000-0000-000086460000}"/>
    <cellStyle name="20% - Accent5 3 2 3 6" xfId="23136" xr:uid="{00000000-0005-0000-0000-000087460000}"/>
    <cellStyle name="20% - Accent5 3 2 3 6 2" xfId="49125" xr:uid="{00000000-0005-0000-0000-000088460000}"/>
    <cellStyle name="20% - Accent5 3 2 3 7" xfId="28290" xr:uid="{00000000-0005-0000-0000-000089460000}"/>
    <cellStyle name="20% - Accent5 3 2 4" xfId="2852" xr:uid="{00000000-0005-0000-0000-00008A460000}"/>
    <cellStyle name="20% - Accent5 3 2 4 2" xfId="5538" xr:uid="{00000000-0005-0000-0000-00008B460000}"/>
    <cellStyle name="20% - Accent5 3 2 4 2 2" xfId="10835" xr:uid="{00000000-0005-0000-0000-00008C460000}"/>
    <cellStyle name="20% - Accent5 3 2 4 2 2 2" xfId="36836" xr:uid="{00000000-0005-0000-0000-00008D460000}"/>
    <cellStyle name="20% - Accent5 3 2 4 2 3" xfId="18630" xr:uid="{00000000-0005-0000-0000-00008E460000}"/>
    <cellStyle name="20% - Accent5 3 2 4 2 3 2" xfId="44624" xr:uid="{00000000-0005-0000-0000-00008F460000}"/>
    <cellStyle name="20% - Accent5 3 2 4 2 4" xfId="26381" xr:uid="{00000000-0005-0000-0000-000090460000}"/>
    <cellStyle name="20% - Accent5 3 2 4 2 4 2" xfId="52370" xr:uid="{00000000-0005-0000-0000-000091460000}"/>
    <cellStyle name="20% - Accent5 3 2 4 2 5" xfId="31535" xr:uid="{00000000-0005-0000-0000-000092460000}"/>
    <cellStyle name="20% - Accent5 3 2 4 3" xfId="13439" xr:uid="{00000000-0005-0000-0000-000093460000}"/>
    <cellStyle name="20% - Accent5 3 2 4 3 2" xfId="21234" xr:uid="{00000000-0005-0000-0000-000094460000}"/>
    <cellStyle name="20% - Accent5 3 2 4 3 2 2" xfId="47228" xr:uid="{00000000-0005-0000-0000-000095460000}"/>
    <cellStyle name="20% - Accent5 3 2 4 3 3" xfId="39440" xr:uid="{00000000-0005-0000-0000-000096460000}"/>
    <cellStyle name="20% - Accent5 3 2 4 4" xfId="8151" xr:uid="{00000000-0005-0000-0000-000097460000}"/>
    <cellStyle name="20% - Accent5 3 2 4 4 2" xfId="34147" xr:uid="{00000000-0005-0000-0000-000098460000}"/>
    <cellStyle name="20% - Accent5 3 2 4 5" xfId="15941" xr:uid="{00000000-0005-0000-0000-000099460000}"/>
    <cellStyle name="20% - Accent5 3 2 4 5 2" xfId="41935" xr:uid="{00000000-0005-0000-0000-00009A460000}"/>
    <cellStyle name="20% - Accent5 3 2 4 6" xfId="23692" xr:uid="{00000000-0005-0000-0000-00009B460000}"/>
    <cellStyle name="20% - Accent5 3 2 4 6 2" xfId="49681" xr:uid="{00000000-0005-0000-0000-00009C460000}"/>
    <cellStyle name="20% - Accent5 3 2 4 7" xfId="28846" xr:uid="{00000000-0005-0000-0000-00009D460000}"/>
    <cellStyle name="20% - Accent5 3 2 5" xfId="3870" xr:uid="{00000000-0005-0000-0000-00009E460000}"/>
    <cellStyle name="20% - Accent5 3 2 5 2" xfId="9168" xr:uid="{00000000-0005-0000-0000-00009F460000}"/>
    <cellStyle name="20% - Accent5 3 2 5 2 2" xfId="35168" xr:uid="{00000000-0005-0000-0000-0000A0460000}"/>
    <cellStyle name="20% - Accent5 3 2 5 3" xfId="16962" xr:uid="{00000000-0005-0000-0000-0000A1460000}"/>
    <cellStyle name="20% - Accent5 3 2 5 3 2" xfId="42956" xr:uid="{00000000-0005-0000-0000-0000A2460000}"/>
    <cellStyle name="20% - Accent5 3 2 5 4" xfId="24713" xr:uid="{00000000-0005-0000-0000-0000A3460000}"/>
    <cellStyle name="20% - Accent5 3 2 5 4 2" xfId="50702" xr:uid="{00000000-0005-0000-0000-0000A4460000}"/>
    <cellStyle name="20% - Accent5 3 2 5 5" xfId="29867" xr:uid="{00000000-0005-0000-0000-0000A5460000}"/>
    <cellStyle name="20% - Accent5 3 2 6" xfId="11347" xr:uid="{00000000-0005-0000-0000-0000A6460000}"/>
    <cellStyle name="20% - Accent5 3 2 6 2" xfId="19142" xr:uid="{00000000-0005-0000-0000-0000A7460000}"/>
    <cellStyle name="20% - Accent5 3 2 6 2 2" xfId="45136" xr:uid="{00000000-0005-0000-0000-0000A8460000}"/>
    <cellStyle name="20% - Accent5 3 2 6 3" xfId="37348" xr:uid="{00000000-0005-0000-0000-0000A9460000}"/>
    <cellStyle name="20% - Accent5 3 2 7" xfId="11847" xr:uid="{00000000-0005-0000-0000-0000AA460000}"/>
    <cellStyle name="20% - Accent5 3 2 7 2" xfId="19642" xr:uid="{00000000-0005-0000-0000-0000AB460000}"/>
    <cellStyle name="20% - Accent5 3 2 7 2 2" xfId="45636" xr:uid="{00000000-0005-0000-0000-0000AC460000}"/>
    <cellStyle name="20% - Accent5 3 2 7 3" xfId="37848" xr:uid="{00000000-0005-0000-0000-0000AD460000}"/>
    <cellStyle name="20% - Accent5 3 2 8" xfId="6492" xr:uid="{00000000-0005-0000-0000-0000AE460000}"/>
    <cellStyle name="20% - Accent5 3 2 8 2" xfId="32479" xr:uid="{00000000-0005-0000-0000-0000AF460000}"/>
    <cellStyle name="20% - Accent5 3 2 9" xfId="14273" xr:uid="{00000000-0005-0000-0000-0000B0460000}"/>
    <cellStyle name="20% - Accent5 3 2 9 2" xfId="40267" xr:uid="{00000000-0005-0000-0000-0000B1460000}"/>
    <cellStyle name="20% - Accent5 3 3" xfId="1463" xr:uid="{00000000-0005-0000-0000-0000B2460000}"/>
    <cellStyle name="20% - Accent5 3 3 2" xfId="4149" xr:uid="{00000000-0005-0000-0000-0000B3460000}"/>
    <cellStyle name="20% - Accent5 3 3 2 2" xfId="9447" xr:uid="{00000000-0005-0000-0000-0000B4460000}"/>
    <cellStyle name="20% - Accent5 3 3 2 2 2" xfId="35447" xr:uid="{00000000-0005-0000-0000-0000B5460000}"/>
    <cellStyle name="20% - Accent5 3 3 2 3" xfId="17241" xr:uid="{00000000-0005-0000-0000-0000B6460000}"/>
    <cellStyle name="20% - Accent5 3 3 2 3 2" xfId="43235" xr:uid="{00000000-0005-0000-0000-0000B7460000}"/>
    <cellStyle name="20% - Accent5 3 3 2 4" xfId="24992" xr:uid="{00000000-0005-0000-0000-0000B8460000}"/>
    <cellStyle name="20% - Accent5 3 3 2 4 2" xfId="50981" xr:uid="{00000000-0005-0000-0000-0000B9460000}"/>
    <cellStyle name="20% - Accent5 3 3 2 5" xfId="30146" xr:uid="{00000000-0005-0000-0000-0000BA460000}"/>
    <cellStyle name="20% - Accent5 3 3 3" xfId="12109" xr:uid="{00000000-0005-0000-0000-0000BB460000}"/>
    <cellStyle name="20% - Accent5 3 3 3 2" xfId="19904" xr:uid="{00000000-0005-0000-0000-0000BC460000}"/>
    <cellStyle name="20% - Accent5 3 3 3 2 2" xfId="45898" xr:uid="{00000000-0005-0000-0000-0000BD460000}"/>
    <cellStyle name="20% - Accent5 3 3 3 3" xfId="38110" xr:uid="{00000000-0005-0000-0000-0000BE460000}"/>
    <cellStyle name="20% - Accent5 3 3 4" xfId="6769" xr:uid="{00000000-0005-0000-0000-0000BF460000}"/>
    <cellStyle name="20% - Accent5 3 3 4 2" xfId="32758" xr:uid="{00000000-0005-0000-0000-0000C0460000}"/>
    <cellStyle name="20% - Accent5 3 3 5" xfId="14552" xr:uid="{00000000-0005-0000-0000-0000C1460000}"/>
    <cellStyle name="20% - Accent5 3 3 5 2" xfId="40546" xr:uid="{00000000-0005-0000-0000-0000C2460000}"/>
    <cellStyle name="20% - Accent5 3 3 6" xfId="22303" xr:uid="{00000000-0005-0000-0000-0000C3460000}"/>
    <cellStyle name="20% - Accent5 3 3 6 2" xfId="48292" xr:uid="{00000000-0005-0000-0000-0000C4460000}"/>
    <cellStyle name="20% - Accent5 3 3 7" xfId="27457" xr:uid="{00000000-0005-0000-0000-0000C5460000}"/>
    <cellStyle name="20% - Accent5 3 4" xfId="2019" xr:uid="{00000000-0005-0000-0000-0000C6460000}"/>
    <cellStyle name="20% - Accent5 3 4 2" xfId="4705" xr:uid="{00000000-0005-0000-0000-0000C7460000}"/>
    <cellStyle name="20% - Accent5 3 4 2 2" xfId="10002" xr:uid="{00000000-0005-0000-0000-0000C8460000}"/>
    <cellStyle name="20% - Accent5 3 4 2 2 2" xfId="36003" xr:uid="{00000000-0005-0000-0000-0000C9460000}"/>
    <cellStyle name="20% - Accent5 3 4 2 3" xfId="17797" xr:uid="{00000000-0005-0000-0000-0000CA460000}"/>
    <cellStyle name="20% - Accent5 3 4 2 3 2" xfId="43791" xr:uid="{00000000-0005-0000-0000-0000CB460000}"/>
    <cellStyle name="20% - Accent5 3 4 2 4" xfId="25548" xr:uid="{00000000-0005-0000-0000-0000CC460000}"/>
    <cellStyle name="20% - Accent5 3 4 2 4 2" xfId="51537" xr:uid="{00000000-0005-0000-0000-0000CD460000}"/>
    <cellStyle name="20% - Accent5 3 4 2 5" xfId="30702" xr:uid="{00000000-0005-0000-0000-0000CE460000}"/>
    <cellStyle name="20% - Accent5 3 4 3" xfId="12628" xr:uid="{00000000-0005-0000-0000-0000CF460000}"/>
    <cellStyle name="20% - Accent5 3 4 3 2" xfId="20423" xr:uid="{00000000-0005-0000-0000-0000D0460000}"/>
    <cellStyle name="20% - Accent5 3 4 3 2 2" xfId="46417" xr:uid="{00000000-0005-0000-0000-0000D1460000}"/>
    <cellStyle name="20% - Accent5 3 4 3 3" xfId="38629" xr:uid="{00000000-0005-0000-0000-0000D2460000}"/>
    <cellStyle name="20% - Accent5 3 4 4" xfId="7321" xr:uid="{00000000-0005-0000-0000-0000D3460000}"/>
    <cellStyle name="20% - Accent5 3 4 4 2" xfId="33314" xr:uid="{00000000-0005-0000-0000-0000D4460000}"/>
    <cellStyle name="20% - Accent5 3 4 5" xfId="15108" xr:uid="{00000000-0005-0000-0000-0000D5460000}"/>
    <cellStyle name="20% - Accent5 3 4 5 2" xfId="41102" xr:uid="{00000000-0005-0000-0000-0000D6460000}"/>
    <cellStyle name="20% - Accent5 3 4 6" xfId="22859" xr:uid="{00000000-0005-0000-0000-0000D7460000}"/>
    <cellStyle name="20% - Accent5 3 4 6 2" xfId="48848" xr:uid="{00000000-0005-0000-0000-0000D8460000}"/>
    <cellStyle name="20% - Accent5 3 4 7" xfId="28013" xr:uid="{00000000-0005-0000-0000-0000D9460000}"/>
    <cellStyle name="20% - Accent5 3 5" xfId="2575" xr:uid="{00000000-0005-0000-0000-0000DA460000}"/>
    <cellStyle name="20% - Accent5 3 5 2" xfId="5261" xr:uid="{00000000-0005-0000-0000-0000DB460000}"/>
    <cellStyle name="20% - Accent5 3 5 2 2" xfId="10558" xr:uid="{00000000-0005-0000-0000-0000DC460000}"/>
    <cellStyle name="20% - Accent5 3 5 2 2 2" xfId="36559" xr:uid="{00000000-0005-0000-0000-0000DD460000}"/>
    <cellStyle name="20% - Accent5 3 5 2 3" xfId="18353" xr:uid="{00000000-0005-0000-0000-0000DE460000}"/>
    <cellStyle name="20% - Accent5 3 5 2 3 2" xfId="44347" xr:uid="{00000000-0005-0000-0000-0000DF460000}"/>
    <cellStyle name="20% - Accent5 3 5 2 4" xfId="26104" xr:uid="{00000000-0005-0000-0000-0000E0460000}"/>
    <cellStyle name="20% - Accent5 3 5 2 4 2" xfId="52093" xr:uid="{00000000-0005-0000-0000-0000E1460000}"/>
    <cellStyle name="20% - Accent5 3 5 2 5" xfId="31258" xr:uid="{00000000-0005-0000-0000-0000E2460000}"/>
    <cellStyle name="20% - Accent5 3 5 3" xfId="13164" xr:uid="{00000000-0005-0000-0000-0000E3460000}"/>
    <cellStyle name="20% - Accent5 3 5 3 2" xfId="20959" xr:uid="{00000000-0005-0000-0000-0000E4460000}"/>
    <cellStyle name="20% - Accent5 3 5 3 2 2" xfId="46953" xr:uid="{00000000-0005-0000-0000-0000E5460000}"/>
    <cellStyle name="20% - Accent5 3 5 3 3" xfId="39165" xr:uid="{00000000-0005-0000-0000-0000E6460000}"/>
    <cellStyle name="20% - Accent5 3 5 4" xfId="7874" xr:uid="{00000000-0005-0000-0000-0000E7460000}"/>
    <cellStyle name="20% - Accent5 3 5 4 2" xfId="33870" xr:uid="{00000000-0005-0000-0000-0000E8460000}"/>
    <cellStyle name="20% - Accent5 3 5 5" xfId="15664" xr:uid="{00000000-0005-0000-0000-0000E9460000}"/>
    <cellStyle name="20% - Accent5 3 5 5 2" xfId="41658" xr:uid="{00000000-0005-0000-0000-0000EA460000}"/>
    <cellStyle name="20% - Accent5 3 5 6" xfId="23415" xr:uid="{00000000-0005-0000-0000-0000EB460000}"/>
    <cellStyle name="20% - Accent5 3 5 6 2" xfId="49404" xr:uid="{00000000-0005-0000-0000-0000EC460000}"/>
    <cellStyle name="20% - Accent5 3 5 7" xfId="28569" xr:uid="{00000000-0005-0000-0000-0000ED460000}"/>
    <cellStyle name="20% - Accent5 3 6" xfId="903" xr:uid="{00000000-0005-0000-0000-0000EE460000}"/>
    <cellStyle name="20% - Accent5 3 6 2" xfId="6216" xr:uid="{00000000-0005-0000-0000-0000EF460000}"/>
    <cellStyle name="20% - Accent5 3 6 2 2" xfId="32202" xr:uid="{00000000-0005-0000-0000-0000F0460000}"/>
    <cellStyle name="20% - Accent5 3 6 3" xfId="13996" xr:uid="{00000000-0005-0000-0000-0000F1460000}"/>
    <cellStyle name="20% - Accent5 3 6 3 2" xfId="39990" xr:uid="{00000000-0005-0000-0000-0000F2460000}"/>
    <cellStyle name="20% - Accent5 3 6 4" xfId="21747" xr:uid="{00000000-0005-0000-0000-0000F3460000}"/>
    <cellStyle name="20% - Accent5 3 6 4 2" xfId="47736" xr:uid="{00000000-0005-0000-0000-0000F4460000}"/>
    <cellStyle name="20% - Accent5 3 6 5" xfId="26901" xr:uid="{00000000-0005-0000-0000-0000F5460000}"/>
    <cellStyle name="20% - Accent5 3 7" xfId="3593" xr:uid="{00000000-0005-0000-0000-0000F6460000}"/>
    <cellStyle name="20% - Accent5 3 7 2" xfId="8891" xr:uid="{00000000-0005-0000-0000-0000F7460000}"/>
    <cellStyle name="20% - Accent5 3 7 2 2" xfId="34891" xr:uid="{00000000-0005-0000-0000-0000F8460000}"/>
    <cellStyle name="20% - Accent5 3 7 3" xfId="16685" xr:uid="{00000000-0005-0000-0000-0000F9460000}"/>
    <cellStyle name="20% - Accent5 3 7 3 2" xfId="42679" xr:uid="{00000000-0005-0000-0000-0000FA460000}"/>
    <cellStyle name="20% - Accent5 3 7 4" xfId="24436" xr:uid="{00000000-0005-0000-0000-0000FB460000}"/>
    <cellStyle name="20% - Accent5 3 7 4 2" xfId="50425" xr:uid="{00000000-0005-0000-0000-0000FC460000}"/>
    <cellStyle name="20% - Accent5 3 7 5" xfId="29590" xr:uid="{00000000-0005-0000-0000-0000FD460000}"/>
    <cellStyle name="20% - Accent5 3 8" xfId="11590" xr:uid="{00000000-0005-0000-0000-0000FE460000}"/>
    <cellStyle name="20% - Accent5 3 8 2" xfId="19385" xr:uid="{00000000-0005-0000-0000-0000FF460000}"/>
    <cellStyle name="20% - Accent5 3 8 2 2" xfId="45379" xr:uid="{00000000-0005-0000-0000-000000470000}"/>
    <cellStyle name="20% - Accent5 3 8 3" xfId="37591" xr:uid="{00000000-0005-0000-0000-000001470000}"/>
    <cellStyle name="20% - Accent5 3 9" xfId="6101" xr:uid="{00000000-0005-0000-0000-000002470000}"/>
    <cellStyle name="20% - Accent5 3 9 2" xfId="32082" xr:uid="{00000000-0005-0000-0000-000003470000}"/>
    <cellStyle name="20% - Accent5 30" xfId="3463" xr:uid="{00000000-0005-0000-0000-000004470000}"/>
    <cellStyle name="20% - Accent5 30 2" xfId="8762" xr:uid="{00000000-0005-0000-0000-000005470000}"/>
    <cellStyle name="20% - Accent5 30 2 2" xfId="34761" xr:uid="{00000000-0005-0000-0000-000006470000}"/>
    <cellStyle name="20% - Accent5 30 3" xfId="16555" xr:uid="{00000000-0005-0000-0000-000007470000}"/>
    <cellStyle name="20% - Accent5 30 3 2" xfId="42549" xr:uid="{00000000-0005-0000-0000-000008470000}"/>
    <cellStyle name="20% - Accent5 30 4" xfId="24306" xr:uid="{00000000-0005-0000-0000-000009470000}"/>
    <cellStyle name="20% - Accent5 30 4 2" xfId="50295" xr:uid="{00000000-0005-0000-0000-00000A470000}"/>
    <cellStyle name="20% - Accent5 30 5" xfId="29460" xr:uid="{00000000-0005-0000-0000-00000B470000}"/>
    <cellStyle name="20% - Accent5 31" xfId="3566" xr:uid="{00000000-0005-0000-0000-00000C470000}"/>
    <cellStyle name="20% - Accent5 31 2" xfId="8864" xr:uid="{00000000-0005-0000-0000-00000D470000}"/>
    <cellStyle name="20% - Accent5 31 2 2" xfId="34864" xr:uid="{00000000-0005-0000-0000-00000E470000}"/>
    <cellStyle name="20% - Accent5 31 3" xfId="16658" xr:uid="{00000000-0005-0000-0000-00000F470000}"/>
    <cellStyle name="20% - Accent5 31 3 2" xfId="42652" xr:uid="{00000000-0005-0000-0000-000010470000}"/>
    <cellStyle name="20% - Accent5 31 4" xfId="24409" xr:uid="{00000000-0005-0000-0000-000011470000}"/>
    <cellStyle name="20% - Accent5 31 4 2" xfId="50398" xr:uid="{00000000-0005-0000-0000-000012470000}"/>
    <cellStyle name="20% - Accent5 31 5" xfId="29563" xr:uid="{00000000-0005-0000-0000-000013470000}"/>
    <cellStyle name="20% - Accent5 32" xfId="5821" xr:uid="{00000000-0005-0000-0000-000014470000}"/>
    <cellStyle name="20% - Accent5 32 2" xfId="31819" xr:uid="{00000000-0005-0000-0000-000015470000}"/>
    <cellStyle name="20% - Accent5 33" xfId="5934" xr:uid="{00000000-0005-0000-0000-000016470000}"/>
    <cellStyle name="20% - Accent5 33 2" xfId="31921" xr:uid="{00000000-0005-0000-0000-000017470000}"/>
    <cellStyle name="20% - Accent5 34" xfId="13709" xr:uid="{00000000-0005-0000-0000-000018470000}"/>
    <cellStyle name="20% - Accent5 34 2" xfId="39703" xr:uid="{00000000-0005-0000-0000-000019470000}"/>
    <cellStyle name="20% - Accent5 35" xfId="21512" xr:uid="{00000000-0005-0000-0000-00001A470000}"/>
    <cellStyle name="20% - Accent5 35 2" xfId="47501" xr:uid="{00000000-0005-0000-0000-00001B470000}"/>
    <cellStyle name="20% - Accent5 36" xfId="26666" xr:uid="{00000000-0005-0000-0000-00001C470000}"/>
    <cellStyle name="20% - Accent5 4" xfId="916" xr:uid="{00000000-0005-0000-0000-00001D470000}"/>
    <cellStyle name="20% - Accent5 4 10" xfId="14009" xr:uid="{00000000-0005-0000-0000-00001E470000}"/>
    <cellStyle name="20% - Accent5 4 10 2" xfId="40003" xr:uid="{00000000-0005-0000-0000-00001F470000}"/>
    <cellStyle name="20% - Accent5 4 11" xfId="21760" xr:uid="{00000000-0005-0000-0000-000020470000}"/>
    <cellStyle name="20% - Accent5 4 11 2" xfId="47749" xr:uid="{00000000-0005-0000-0000-000021470000}"/>
    <cellStyle name="20% - Accent5 4 12" xfId="26914" xr:uid="{00000000-0005-0000-0000-000022470000}"/>
    <cellStyle name="20% - Accent5 4 2" xfId="1195" xr:uid="{00000000-0005-0000-0000-000023470000}"/>
    <cellStyle name="20% - Accent5 4 2 10" xfId="22037" xr:uid="{00000000-0005-0000-0000-000024470000}"/>
    <cellStyle name="20% - Accent5 4 2 10 2" xfId="48026" xr:uid="{00000000-0005-0000-0000-000025470000}"/>
    <cellStyle name="20% - Accent5 4 2 11" xfId="27191" xr:uid="{00000000-0005-0000-0000-000026470000}"/>
    <cellStyle name="20% - Accent5 4 2 2" xfId="1753" xr:uid="{00000000-0005-0000-0000-000027470000}"/>
    <cellStyle name="20% - Accent5 4 2 2 2" xfId="4439" xr:uid="{00000000-0005-0000-0000-000028470000}"/>
    <cellStyle name="20% - Accent5 4 2 2 2 2" xfId="9736" xr:uid="{00000000-0005-0000-0000-000029470000}"/>
    <cellStyle name="20% - Accent5 4 2 2 2 2 2" xfId="35737" xr:uid="{00000000-0005-0000-0000-00002A470000}"/>
    <cellStyle name="20% - Accent5 4 2 2 2 3" xfId="17531" xr:uid="{00000000-0005-0000-0000-00002B470000}"/>
    <cellStyle name="20% - Accent5 4 2 2 2 3 2" xfId="43525" xr:uid="{00000000-0005-0000-0000-00002C470000}"/>
    <cellStyle name="20% - Accent5 4 2 2 2 4" xfId="25282" xr:uid="{00000000-0005-0000-0000-00002D470000}"/>
    <cellStyle name="20% - Accent5 4 2 2 2 4 2" xfId="51271" xr:uid="{00000000-0005-0000-0000-00002E470000}"/>
    <cellStyle name="20% - Accent5 4 2 2 2 5" xfId="30436" xr:uid="{00000000-0005-0000-0000-00002F470000}"/>
    <cellStyle name="20% - Accent5 4 2 2 3" xfId="12381" xr:uid="{00000000-0005-0000-0000-000030470000}"/>
    <cellStyle name="20% - Accent5 4 2 2 3 2" xfId="20176" xr:uid="{00000000-0005-0000-0000-000031470000}"/>
    <cellStyle name="20% - Accent5 4 2 2 3 2 2" xfId="46170" xr:uid="{00000000-0005-0000-0000-000032470000}"/>
    <cellStyle name="20% - Accent5 4 2 2 3 3" xfId="38382" xr:uid="{00000000-0005-0000-0000-000033470000}"/>
    <cellStyle name="20% - Accent5 4 2 2 4" xfId="7058" xr:uid="{00000000-0005-0000-0000-000034470000}"/>
    <cellStyle name="20% - Accent5 4 2 2 4 2" xfId="33048" xr:uid="{00000000-0005-0000-0000-000035470000}"/>
    <cellStyle name="20% - Accent5 4 2 2 5" xfId="14842" xr:uid="{00000000-0005-0000-0000-000036470000}"/>
    <cellStyle name="20% - Accent5 4 2 2 5 2" xfId="40836" xr:uid="{00000000-0005-0000-0000-000037470000}"/>
    <cellStyle name="20% - Accent5 4 2 2 6" xfId="22593" xr:uid="{00000000-0005-0000-0000-000038470000}"/>
    <cellStyle name="20% - Accent5 4 2 2 6 2" xfId="48582" xr:uid="{00000000-0005-0000-0000-000039470000}"/>
    <cellStyle name="20% - Accent5 4 2 2 7" xfId="27747" xr:uid="{00000000-0005-0000-0000-00003A470000}"/>
    <cellStyle name="20% - Accent5 4 2 3" xfId="2309" xr:uid="{00000000-0005-0000-0000-00003B470000}"/>
    <cellStyle name="20% - Accent5 4 2 3 2" xfId="4995" xr:uid="{00000000-0005-0000-0000-00003C470000}"/>
    <cellStyle name="20% - Accent5 4 2 3 2 2" xfId="10292" xr:uid="{00000000-0005-0000-0000-00003D470000}"/>
    <cellStyle name="20% - Accent5 4 2 3 2 2 2" xfId="36293" xr:uid="{00000000-0005-0000-0000-00003E470000}"/>
    <cellStyle name="20% - Accent5 4 2 3 2 3" xfId="18087" xr:uid="{00000000-0005-0000-0000-00003F470000}"/>
    <cellStyle name="20% - Accent5 4 2 3 2 3 2" xfId="44081" xr:uid="{00000000-0005-0000-0000-000040470000}"/>
    <cellStyle name="20% - Accent5 4 2 3 2 4" xfId="25838" xr:uid="{00000000-0005-0000-0000-000041470000}"/>
    <cellStyle name="20% - Accent5 4 2 3 2 4 2" xfId="51827" xr:uid="{00000000-0005-0000-0000-000042470000}"/>
    <cellStyle name="20% - Accent5 4 2 3 2 5" xfId="30992" xr:uid="{00000000-0005-0000-0000-000043470000}"/>
    <cellStyle name="20% - Accent5 4 2 3 3" xfId="12915" xr:uid="{00000000-0005-0000-0000-000044470000}"/>
    <cellStyle name="20% - Accent5 4 2 3 3 2" xfId="20710" xr:uid="{00000000-0005-0000-0000-000045470000}"/>
    <cellStyle name="20% - Accent5 4 2 3 3 2 2" xfId="46704" xr:uid="{00000000-0005-0000-0000-000046470000}"/>
    <cellStyle name="20% - Accent5 4 2 3 3 3" xfId="38916" xr:uid="{00000000-0005-0000-0000-000047470000}"/>
    <cellStyle name="20% - Accent5 4 2 3 4" xfId="7610" xr:uid="{00000000-0005-0000-0000-000048470000}"/>
    <cellStyle name="20% - Accent5 4 2 3 4 2" xfId="33604" xr:uid="{00000000-0005-0000-0000-000049470000}"/>
    <cellStyle name="20% - Accent5 4 2 3 5" xfId="15398" xr:uid="{00000000-0005-0000-0000-00004A470000}"/>
    <cellStyle name="20% - Accent5 4 2 3 5 2" xfId="41392" xr:uid="{00000000-0005-0000-0000-00004B470000}"/>
    <cellStyle name="20% - Accent5 4 2 3 6" xfId="23149" xr:uid="{00000000-0005-0000-0000-00004C470000}"/>
    <cellStyle name="20% - Accent5 4 2 3 6 2" xfId="49138" xr:uid="{00000000-0005-0000-0000-00004D470000}"/>
    <cellStyle name="20% - Accent5 4 2 3 7" xfId="28303" xr:uid="{00000000-0005-0000-0000-00004E470000}"/>
    <cellStyle name="20% - Accent5 4 2 4" xfId="2865" xr:uid="{00000000-0005-0000-0000-00004F470000}"/>
    <cellStyle name="20% - Accent5 4 2 4 2" xfId="5551" xr:uid="{00000000-0005-0000-0000-000050470000}"/>
    <cellStyle name="20% - Accent5 4 2 4 2 2" xfId="10848" xr:uid="{00000000-0005-0000-0000-000051470000}"/>
    <cellStyle name="20% - Accent5 4 2 4 2 2 2" xfId="36849" xr:uid="{00000000-0005-0000-0000-000052470000}"/>
    <cellStyle name="20% - Accent5 4 2 4 2 3" xfId="18643" xr:uid="{00000000-0005-0000-0000-000053470000}"/>
    <cellStyle name="20% - Accent5 4 2 4 2 3 2" xfId="44637" xr:uid="{00000000-0005-0000-0000-000054470000}"/>
    <cellStyle name="20% - Accent5 4 2 4 2 4" xfId="26394" xr:uid="{00000000-0005-0000-0000-000055470000}"/>
    <cellStyle name="20% - Accent5 4 2 4 2 4 2" xfId="52383" xr:uid="{00000000-0005-0000-0000-000056470000}"/>
    <cellStyle name="20% - Accent5 4 2 4 2 5" xfId="31548" xr:uid="{00000000-0005-0000-0000-000057470000}"/>
    <cellStyle name="20% - Accent5 4 2 4 3" xfId="13452" xr:uid="{00000000-0005-0000-0000-000058470000}"/>
    <cellStyle name="20% - Accent5 4 2 4 3 2" xfId="21247" xr:uid="{00000000-0005-0000-0000-000059470000}"/>
    <cellStyle name="20% - Accent5 4 2 4 3 2 2" xfId="47241" xr:uid="{00000000-0005-0000-0000-00005A470000}"/>
    <cellStyle name="20% - Accent5 4 2 4 3 3" xfId="39453" xr:uid="{00000000-0005-0000-0000-00005B470000}"/>
    <cellStyle name="20% - Accent5 4 2 4 4" xfId="8164" xr:uid="{00000000-0005-0000-0000-00005C470000}"/>
    <cellStyle name="20% - Accent5 4 2 4 4 2" xfId="34160" xr:uid="{00000000-0005-0000-0000-00005D470000}"/>
    <cellStyle name="20% - Accent5 4 2 4 5" xfId="15954" xr:uid="{00000000-0005-0000-0000-00005E470000}"/>
    <cellStyle name="20% - Accent5 4 2 4 5 2" xfId="41948" xr:uid="{00000000-0005-0000-0000-00005F470000}"/>
    <cellStyle name="20% - Accent5 4 2 4 6" xfId="23705" xr:uid="{00000000-0005-0000-0000-000060470000}"/>
    <cellStyle name="20% - Accent5 4 2 4 6 2" xfId="49694" xr:uid="{00000000-0005-0000-0000-000061470000}"/>
    <cellStyle name="20% - Accent5 4 2 4 7" xfId="28859" xr:uid="{00000000-0005-0000-0000-000062470000}"/>
    <cellStyle name="20% - Accent5 4 2 5" xfId="3883" xr:uid="{00000000-0005-0000-0000-000063470000}"/>
    <cellStyle name="20% - Accent5 4 2 5 2" xfId="9181" xr:uid="{00000000-0005-0000-0000-000064470000}"/>
    <cellStyle name="20% - Accent5 4 2 5 2 2" xfId="35181" xr:uid="{00000000-0005-0000-0000-000065470000}"/>
    <cellStyle name="20% - Accent5 4 2 5 3" xfId="16975" xr:uid="{00000000-0005-0000-0000-000066470000}"/>
    <cellStyle name="20% - Accent5 4 2 5 3 2" xfId="42969" xr:uid="{00000000-0005-0000-0000-000067470000}"/>
    <cellStyle name="20% - Accent5 4 2 5 4" xfId="24726" xr:uid="{00000000-0005-0000-0000-000068470000}"/>
    <cellStyle name="20% - Accent5 4 2 5 4 2" xfId="50715" xr:uid="{00000000-0005-0000-0000-000069470000}"/>
    <cellStyle name="20% - Accent5 4 2 5 5" xfId="29880" xr:uid="{00000000-0005-0000-0000-00006A470000}"/>
    <cellStyle name="20% - Accent5 4 2 6" xfId="11359" xr:uid="{00000000-0005-0000-0000-00006B470000}"/>
    <cellStyle name="20% - Accent5 4 2 6 2" xfId="19154" xr:uid="{00000000-0005-0000-0000-00006C470000}"/>
    <cellStyle name="20% - Accent5 4 2 6 2 2" xfId="45148" xr:uid="{00000000-0005-0000-0000-00006D470000}"/>
    <cellStyle name="20% - Accent5 4 2 6 3" xfId="37360" xr:uid="{00000000-0005-0000-0000-00006E470000}"/>
    <cellStyle name="20% - Accent5 4 2 7" xfId="11860" xr:uid="{00000000-0005-0000-0000-00006F470000}"/>
    <cellStyle name="20% - Accent5 4 2 7 2" xfId="19655" xr:uid="{00000000-0005-0000-0000-000070470000}"/>
    <cellStyle name="20% - Accent5 4 2 7 2 2" xfId="45649" xr:uid="{00000000-0005-0000-0000-000071470000}"/>
    <cellStyle name="20% - Accent5 4 2 7 3" xfId="37861" xr:uid="{00000000-0005-0000-0000-000072470000}"/>
    <cellStyle name="20% - Accent5 4 2 8" xfId="6505" xr:uid="{00000000-0005-0000-0000-000073470000}"/>
    <cellStyle name="20% - Accent5 4 2 8 2" xfId="32492" xr:uid="{00000000-0005-0000-0000-000074470000}"/>
    <cellStyle name="20% - Accent5 4 2 9" xfId="14286" xr:uid="{00000000-0005-0000-0000-000075470000}"/>
    <cellStyle name="20% - Accent5 4 2 9 2" xfId="40280" xr:uid="{00000000-0005-0000-0000-000076470000}"/>
    <cellStyle name="20% - Accent5 4 3" xfId="1476" xr:uid="{00000000-0005-0000-0000-000077470000}"/>
    <cellStyle name="20% - Accent5 4 3 2" xfId="4162" xr:uid="{00000000-0005-0000-0000-000078470000}"/>
    <cellStyle name="20% - Accent5 4 3 2 2" xfId="9460" xr:uid="{00000000-0005-0000-0000-000079470000}"/>
    <cellStyle name="20% - Accent5 4 3 2 2 2" xfId="35460" xr:uid="{00000000-0005-0000-0000-00007A470000}"/>
    <cellStyle name="20% - Accent5 4 3 2 3" xfId="17254" xr:uid="{00000000-0005-0000-0000-00007B470000}"/>
    <cellStyle name="20% - Accent5 4 3 2 3 2" xfId="43248" xr:uid="{00000000-0005-0000-0000-00007C470000}"/>
    <cellStyle name="20% - Accent5 4 3 2 4" xfId="25005" xr:uid="{00000000-0005-0000-0000-00007D470000}"/>
    <cellStyle name="20% - Accent5 4 3 2 4 2" xfId="50994" xr:uid="{00000000-0005-0000-0000-00007E470000}"/>
    <cellStyle name="20% - Accent5 4 3 2 5" xfId="30159" xr:uid="{00000000-0005-0000-0000-00007F470000}"/>
    <cellStyle name="20% - Accent5 4 3 3" xfId="12122" xr:uid="{00000000-0005-0000-0000-000080470000}"/>
    <cellStyle name="20% - Accent5 4 3 3 2" xfId="19917" xr:uid="{00000000-0005-0000-0000-000081470000}"/>
    <cellStyle name="20% - Accent5 4 3 3 2 2" xfId="45911" xr:uid="{00000000-0005-0000-0000-000082470000}"/>
    <cellStyle name="20% - Accent5 4 3 3 3" xfId="38123" xr:uid="{00000000-0005-0000-0000-000083470000}"/>
    <cellStyle name="20% - Accent5 4 3 4" xfId="6782" xr:uid="{00000000-0005-0000-0000-000084470000}"/>
    <cellStyle name="20% - Accent5 4 3 4 2" xfId="32771" xr:uid="{00000000-0005-0000-0000-000085470000}"/>
    <cellStyle name="20% - Accent5 4 3 5" xfId="14565" xr:uid="{00000000-0005-0000-0000-000086470000}"/>
    <cellStyle name="20% - Accent5 4 3 5 2" xfId="40559" xr:uid="{00000000-0005-0000-0000-000087470000}"/>
    <cellStyle name="20% - Accent5 4 3 6" xfId="22316" xr:uid="{00000000-0005-0000-0000-000088470000}"/>
    <cellStyle name="20% - Accent5 4 3 6 2" xfId="48305" xr:uid="{00000000-0005-0000-0000-000089470000}"/>
    <cellStyle name="20% - Accent5 4 3 7" xfId="27470" xr:uid="{00000000-0005-0000-0000-00008A470000}"/>
    <cellStyle name="20% - Accent5 4 4" xfId="2032" xr:uid="{00000000-0005-0000-0000-00008B470000}"/>
    <cellStyle name="20% - Accent5 4 4 2" xfId="4718" xr:uid="{00000000-0005-0000-0000-00008C470000}"/>
    <cellStyle name="20% - Accent5 4 4 2 2" xfId="10015" xr:uid="{00000000-0005-0000-0000-00008D470000}"/>
    <cellStyle name="20% - Accent5 4 4 2 2 2" xfId="36016" xr:uid="{00000000-0005-0000-0000-00008E470000}"/>
    <cellStyle name="20% - Accent5 4 4 2 3" xfId="17810" xr:uid="{00000000-0005-0000-0000-00008F470000}"/>
    <cellStyle name="20% - Accent5 4 4 2 3 2" xfId="43804" xr:uid="{00000000-0005-0000-0000-000090470000}"/>
    <cellStyle name="20% - Accent5 4 4 2 4" xfId="25561" xr:uid="{00000000-0005-0000-0000-000091470000}"/>
    <cellStyle name="20% - Accent5 4 4 2 4 2" xfId="51550" xr:uid="{00000000-0005-0000-0000-000092470000}"/>
    <cellStyle name="20% - Accent5 4 4 2 5" xfId="30715" xr:uid="{00000000-0005-0000-0000-000093470000}"/>
    <cellStyle name="20% - Accent5 4 4 3" xfId="12641" xr:uid="{00000000-0005-0000-0000-000094470000}"/>
    <cellStyle name="20% - Accent5 4 4 3 2" xfId="20436" xr:uid="{00000000-0005-0000-0000-000095470000}"/>
    <cellStyle name="20% - Accent5 4 4 3 2 2" xfId="46430" xr:uid="{00000000-0005-0000-0000-000096470000}"/>
    <cellStyle name="20% - Accent5 4 4 3 3" xfId="38642" xr:uid="{00000000-0005-0000-0000-000097470000}"/>
    <cellStyle name="20% - Accent5 4 4 4" xfId="7334" xr:uid="{00000000-0005-0000-0000-000098470000}"/>
    <cellStyle name="20% - Accent5 4 4 4 2" xfId="33327" xr:uid="{00000000-0005-0000-0000-000099470000}"/>
    <cellStyle name="20% - Accent5 4 4 5" xfId="15121" xr:uid="{00000000-0005-0000-0000-00009A470000}"/>
    <cellStyle name="20% - Accent5 4 4 5 2" xfId="41115" xr:uid="{00000000-0005-0000-0000-00009B470000}"/>
    <cellStyle name="20% - Accent5 4 4 6" xfId="22872" xr:uid="{00000000-0005-0000-0000-00009C470000}"/>
    <cellStyle name="20% - Accent5 4 4 6 2" xfId="48861" xr:uid="{00000000-0005-0000-0000-00009D470000}"/>
    <cellStyle name="20% - Accent5 4 4 7" xfId="28026" xr:uid="{00000000-0005-0000-0000-00009E470000}"/>
    <cellStyle name="20% - Accent5 4 5" xfId="2588" xr:uid="{00000000-0005-0000-0000-00009F470000}"/>
    <cellStyle name="20% - Accent5 4 5 2" xfId="5274" xr:uid="{00000000-0005-0000-0000-0000A0470000}"/>
    <cellStyle name="20% - Accent5 4 5 2 2" xfId="10571" xr:uid="{00000000-0005-0000-0000-0000A1470000}"/>
    <cellStyle name="20% - Accent5 4 5 2 2 2" xfId="36572" xr:uid="{00000000-0005-0000-0000-0000A2470000}"/>
    <cellStyle name="20% - Accent5 4 5 2 3" xfId="18366" xr:uid="{00000000-0005-0000-0000-0000A3470000}"/>
    <cellStyle name="20% - Accent5 4 5 2 3 2" xfId="44360" xr:uid="{00000000-0005-0000-0000-0000A4470000}"/>
    <cellStyle name="20% - Accent5 4 5 2 4" xfId="26117" xr:uid="{00000000-0005-0000-0000-0000A5470000}"/>
    <cellStyle name="20% - Accent5 4 5 2 4 2" xfId="52106" xr:uid="{00000000-0005-0000-0000-0000A6470000}"/>
    <cellStyle name="20% - Accent5 4 5 2 5" xfId="31271" xr:uid="{00000000-0005-0000-0000-0000A7470000}"/>
    <cellStyle name="20% - Accent5 4 5 3" xfId="13177" xr:uid="{00000000-0005-0000-0000-0000A8470000}"/>
    <cellStyle name="20% - Accent5 4 5 3 2" xfId="20972" xr:uid="{00000000-0005-0000-0000-0000A9470000}"/>
    <cellStyle name="20% - Accent5 4 5 3 2 2" xfId="46966" xr:uid="{00000000-0005-0000-0000-0000AA470000}"/>
    <cellStyle name="20% - Accent5 4 5 3 3" xfId="39178" xr:uid="{00000000-0005-0000-0000-0000AB470000}"/>
    <cellStyle name="20% - Accent5 4 5 4" xfId="7887" xr:uid="{00000000-0005-0000-0000-0000AC470000}"/>
    <cellStyle name="20% - Accent5 4 5 4 2" xfId="33883" xr:uid="{00000000-0005-0000-0000-0000AD470000}"/>
    <cellStyle name="20% - Accent5 4 5 5" xfId="15677" xr:uid="{00000000-0005-0000-0000-0000AE470000}"/>
    <cellStyle name="20% - Accent5 4 5 5 2" xfId="41671" xr:uid="{00000000-0005-0000-0000-0000AF470000}"/>
    <cellStyle name="20% - Accent5 4 5 6" xfId="23428" xr:uid="{00000000-0005-0000-0000-0000B0470000}"/>
    <cellStyle name="20% - Accent5 4 5 6 2" xfId="49417" xr:uid="{00000000-0005-0000-0000-0000B1470000}"/>
    <cellStyle name="20% - Accent5 4 5 7" xfId="28582" xr:uid="{00000000-0005-0000-0000-0000B2470000}"/>
    <cellStyle name="20% - Accent5 4 6" xfId="3606" xr:uid="{00000000-0005-0000-0000-0000B3470000}"/>
    <cellStyle name="20% - Accent5 4 6 2" xfId="8904" xr:uid="{00000000-0005-0000-0000-0000B4470000}"/>
    <cellStyle name="20% - Accent5 4 6 2 2" xfId="34904" xr:uid="{00000000-0005-0000-0000-0000B5470000}"/>
    <cellStyle name="20% - Accent5 4 6 3" xfId="16698" xr:uid="{00000000-0005-0000-0000-0000B6470000}"/>
    <cellStyle name="20% - Accent5 4 6 3 2" xfId="42692" xr:uid="{00000000-0005-0000-0000-0000B7470000}"/>
    <cellStyle name="20% - Accent5 4 6 4" xfId="24449" xr:uid="{00000000-0005-0000-0000-0000B8470000}"/>
    <cellStyle name="20% - Accent5 4 6 4 2" xfId="50438" xr:uid="{00000000-0005-0000-0000-0000B9470000}"/>
    <cellStyle name="20% - Accent5 4 6 5" xfId="29603" xr:uid="{00000000-0005-0000-0000-0000BA470000}"/>
    <cellStyle name="20% - Accent5 4 7" xfId="11102" xr:uid="{00000000-0005-0000-0000-0000BB470000}"/>
    <cellStyle name="20% - Accent5 4 7 2" xfId="18897" xr:uid="{00000000-0005-0000-0000-0000BC470000}"/>
    <cellStyle name="20% - Accent5 4 7 2 2" xfId="44891" xr:uid="{00000000-0005-0000-0000-0000BD470000}"/>
    <cellStyle name="20% - Accent5 4 7 3" xfId="37103" xr:uid="{00000000-0005-0000-0000-0000BE470000}"/>
    <cellStyle name="20% - Accent5 4 8" xfId="11602" xr:uid="{00000000-0005-0000-0000-0000BF470000}"/>
    <cellStyle name="20% - Accent5 4 8 2" xfId="19397" xr:uid="{00000000-0005-0000-0000-0000C0470000}"/>
    <cellStyle name="20% - Accent5 4 8 2 2" xfId="45391" xr:uid="{00000000-0005-0000-0000-0000C1470000}"/>
    <cellStyle name="20% - Accent5 4 8 3" xfId="37603" xr:uid="{00000000-0005-0000-0000-0000C2470000}"/>
    <cellStyle name="20% - Accent5 4 9" xfId="6229" xr:uid="{00000000-0005-0000-0000-0000C3470000}"/>
    <cellStyle name="20% - Accent5 4 9 2" xfId="32215" xr:uid="{00000000-0005-0000-0000-0000C4470000}"/>
    <cellStyle name="20% - Accent5 5" xfId="931" xr:uid="{00000000-0005-0000-0000-0000C5470000}"/>
    <cellStyle name="20% - Accent5 5 10" xfId="14023" xr:uid="{00000000-0005-0000-0000-0000C6470000}"/>
    <cellStyle name="20% - Accent5 5 10 2" xfId="40017" xr:uid="{00000000-0005-0000-0000-0000C7470000}"/>
    <cellStyle name="20% - Accent5 5 11" xfId="21774" xr:uid="{00000000-0005-0000-0000-0000C8470000}"/>
    <cellStyle name="20% - Accent5 5 11 2" xfId="47763" xr:uid="{00000000-0005-0000-0000-0000C9470000}"/>
    <cellStyle name="20% - Accent5 5 12" xfId="26928" xr:uid="{00000000-0005-0000-0000-0000CA470000}"/>
    <cellStyle name="20% - Accent5 5 2" xfId="1209" xr:uid="{00000000-0005-0000-0000-0000CB470000}"/>
    <cellStyle name="20% - Accent5 5 2 10" xfId="22051" xr:uid="{00000000-0005-0000-0000-0000CC470000}"/>
    <cellStyle name="20% - Accent5 5 2 10 2" xfId="48040" xr:uid="{00000000-0005-0000-0000-0000CD470000}"/>
    <cellStyle name="20% - Accent5 5 2 11" xfId="27205" xr:uid="{00000000-0005-0000-0000-0000CE470000}"/>
    <cellStyle name="20% - Accent5 5 2 2" xfId="1767" xr:uid="{00000000-0005-0000-0000-0000CF470000}"/>
    <cellStyle name="20% - Accent5 5 2 2 2" xfId="4453" xr:uid="{00000000-0005-0000-0000-0000D0470000}"/>
    <cellStyle name="20% - Accent5 5 2 2 2 2" xfId="9750" xr:uid="{00000000-0005-0000-0000-0000D1470000}"/>
    <cellStyle name="20% - Accent5 5 2 2 2 2 2" xfId="35751" xr:uid="{00000000-0005-0000-0000-0000D2470000}"/>
    <cellStyle name="20% - Accent5 5 2 2 2 3" xfId="17545" xr:uid="{00000000-0005-0000-0000-0000D3470000}"/>
    <cellStyle name="20% - Accent5 5 2 2 2 3 2" xfId="43539" xr:uid="{00000000-0005-0000-0000-0000D4470000}"/>
    <cellStyle name="20% - Accent5 5 2 2 2 4" xfId="25296" xr:uid="{00000000-0005-0000-0000-0000D5470000}"/>
    <cellStyle name="20% - Accent5 5 2 2 2 4 2" xfId="51285" xr:uid="{00000000-0005-0000-0000-0000D6470000}"/>
    <cellStyle name="20% - Accent5 5 2 2 2 5" xfId="30450" xr:uid="{00000000-0005-0000-0000-0000D7470000}"/>
    <cellStyle name="20% - Accent5 5 2 2 3" xfId="12394" xr:uid="{00000000-0005-0000-0000-0000D8470000}"/>
    <cellStyle name="20% - Accent5 5 2 2 3 2" xfId="20189" xr:uid="{00000000-0005-0000-0000-0000D9470000}"/>
    <cellStyle name="20% - Accent5 5 2 2 3 2 2" xfId="46183" xr:uid="{00000000-0005-0000-0000-0000DA470000}"/>
    <cellStyle name="20% - Accent5 5 2 2 3 3" xfId="38395" xr:uid="{00000000-0005-0000-0000-0000DB470000}"/>
    <cellStyle name="20% - Accent5 5 2 2 4" xfId="7071" xr:uid="{00000000-0005-0000-0000-0000DC470000}"/>
    <cellStyle name="20% - Accent5 5 2 2 4 2" xfId="33062" xr:uid="{00000000-0005-0000-0000-0000DD470000}"/>
    <cellStyle name="20% - Accent5 5 2 2 5" xfId="14856" xr:uid="{00000000-0005-0000-0000-0000DE470000}"/>
    <cellStyle name="20% - Accent5 5 2 2 5 2" xfId="40850" xr:uid="{00000000-0005-0000-0000-0000DF470000}"/>
    <cellStyle name="20% - Accent5 5 2 2 6" xfId="22607" xr:uid="{00000000-0005-0000-0000-0000E0470000}"/>
    <cellStyle name="20% - Accent5 5 2 2 6 2" xfId="48596" xr:uid="{00000000-0005-0000-0000-0000E1470000}"/>
    <cellStyle name="20% - Accent5 5 2 2 7" xfId="27761" xr:uid="{00000000-0005-0000-0000-0000E2470000}"/>
    <cellStyle name="20% - Accent5 5 2 3" xfId="2323" xr:uid="{00000000-0005-0000-0000-0000E3470000}"/>
    <cellStyle name="20% - Accent5 5 2 3 2" xfId="5009" xr:uid="{00000000-0005-0000-0000-0000E4470000}"/>
    <cellStyle name="20% - Accent5 5 2 3 2 2" xfId="10306" xr:uid="{00000000-0005-0000-0000-0000E5470000}"/>
    <cellStyle name="20% - Accent5 5 2 3 2 2 2" xfId="36307" xr:uid="{00000000-0005-0000-0000-0000E6470000}"/>
    <cellStyle name="20% - Accent5 5 2 3 2 3" xfId="18101" xr:uid="{00000000-0005-0000-0000-0000E7470000}"/>
    <cellStyle name="20% - Accent5 5 2 3 2 3 2" xfId="44095" xr:uid="{00000000-0005-0000-0000-0000E8470000}"/>
    <cellStyle name="20% - Accent5 5 2 3 2 4" xfId="25852" xr:uid="{00000000-0005-0000-0000-0000E9470000}"/>
    <cellStyle name="20% - Accent5 5 2 3 2 4 2" xfId="51841" xr:uid="{00000000-0005-0000-0000-0000EA470000}"/>
    <cellStyle name="20% - Accent5 5 2 3 2 5" xfId="31006" xr:uid="{00000000-0005-0000-0000-0000EB470000}"/>
    <cellStyle name="20% - Accent5 5 2 3 3" xfId="12928" xr:uid="{00000000-0005-0000-0000-0000EC470000}"/>
    <cellStyle name="20% - Accent5 5 2 3 3 2" xfId="20723" xr:uid="{00000000-0005-0000-0000-0000ED470000}"/>
    <cellStyle name="20% - Accent5 5 2 3 3 2 2" xfId="46717" xr:uid="{00000000-0005-0000-0000-0000EE470000}"/>
    <cellStyle name="20% - Accent5 5 2 3 3 3" xfId="38929" xr:uid="{00000000-0005-0000-0000-0000EF470000}"/>
    <cellStyle name="20% - Accent5 5 2 3 4" xfId="7623" xr:uid="{00000000-0005-0000-0000-0000F0470000}"/>
    <cellStyle name="20% - Accent5 5 2 3 4 2" xfId="33618" xr:uid="{00000000-0005-0000-0000-0000F1470000}"/>
    <cellStyle name="20% - Accent5 5 2 3 5" xfId="15412" xr:uid="{00000000-0005-0000-0000-0000F2470000}"/>
    <cellStyle name="20% - Accent5 5 2 3 5 2" xfId="41406" xr:uid="{00000000-0005-0000-0000-0000F3470000}"/>
    <cellStyle name="20% - Accent5 5 2 3 6" xfId="23163" xr:uid="{00000000-0005-0000-0000-0000F4470000}"/>
    <cellStyle name="20% - Accent5 5 2 3 6 2" xfId="49152" xr:uid="{00000000-0005-0000-0000-0000F5470000}"/>
    <cellStyle name="20% - Accent5 5 2 3 7" xfId="28317" xr:uid="{00000000-0005-0000-0000-0000F6470000}"/>
    <cellStyle name="20% - Accent5 5 2 4" xfId="2879" xr:uid="{00000000-0005-0000-0000-0000F7470000}"/>
    <cellStyle name="20% - Accent5 5 2 4 2" xfId="5565" xr:uid="{00000000-0005-0000-0000-0000F8470000}"/>
    <cellStyle name="20% - Accent5 5 2 4 2 2" xfId="10862" xr:uid="{00000000-0005-0000-0000-0000F9470000}"/>
    <cellStyle name="20% - Accent5 5 2 4 2 2 2" xfId="36863" xr:uid="{00000000-0005-0000-0000-0000FA470000}"/>
    <cellStyle name="20% - Accent5 5 2 4 2 3" xfId="18657" xr:uid="{00000000-0005-0000-0000-0000FB470000}"/>
    <cellStyle name="20% - Accent5 5 2 4 2 3 2" xfId="44651" xr:uid="{00000000-0005-0000-0000-0000FC470000}"/>
    <cellStyle name="20% - Accent5 5 2 4 2 4" xfId="26408" xr:uid="{00000000-0005-0000-0000-0000FD470000}"/>
    <cellStyle name="20% - Accent5 5 2 4 2 4 2" xfId="52397" xr:uid="{00000000-0005-0000-0000-0000FE470000}"/>
    <cellStyle name="20% - Accent5 5 2 4 2 5" xfId="31562" xr:uid="{00000000-0005-0000-0000-0000FF470000}"/>
    <cellStyle name="20% - Accent5 5 2 4 3" xfId="13466" xr:uid="{00000000-0005-0000-0000-000000480000}"/>
    <cellStyle name="20% - Accent5 5 2 4 3 2" xfId="21261" xr:uid="{00000000-0005-0000-0000-000001480000}"/>
    <cellStyle name="20% - Accent5 5 2 4 3 2 2" xfId="47255" xr:uid="{00000000-0005-0000-0000-000002480000}"/>
    <cellStyle name="20% - Accent5 5 2 4 3 3" xfId="39467" xr:uid="{00000000-0005-0000-0000-000003480000}"/>
    <cellStyle name="20% - Accent5 5 2 4 4" xfId="8178" xr:uid="{00000000-0005-0000-0000-000004480000}"/>
    <cellStyle name="20% - Accent5 5 2 4 4 2" xfId="34174" xr:uid="{00000000-0005-0000-0000-000005480000}"/>
    <cellStyle name="20% - Accent5 5 2 4 5" xfId="15968" xr:uid="{00000000-0005-0000-0000-000006480000}"/>
    <cellStyle name="20% - Accent5 5 2 4 5 2" xfId="41962" xr:uid="{00000000-0005-0000-0000-000007480000}"/>
    <cellStyle name="20% - Accent5 5 2 4 6" xfId="23719" xr:uid="{00000000-0005-0000-0000-000008480000}"/>
    <cellStyle name="20% - Accent5 5 2 4 6 2" xfId="49708" xr:uid="{00000000-0005-0000-0000-000009480000}"/>
    <cellStyle name="20% - Accent5 5 2 4 7" xfId="28873" xr:uid="{00000000-0005-0000-0000-00000A480000}"/>
    <cellStyle name="20% - Accent5 5 2 5" xfId="3897" xr:uid="{00000000-0005-0000-0000-00000B480000}"/>
    <cellStyle name="20% - Accent5 5 2 5 2" xfId="9195" xr:uid="{00000000-0005-0000-0000-00000C480000}"/>
    <cellStyle name="20% - Accent5 5 2 5 2 2" xfId="35195" xr:uid="{00000000-0005-0000-0000-00000D480000}"/>
    <cellStyle name="20% - Accent5 5 2 5 3" xfId="16989" xr:uid="{00000000-0005-0000-0000-00000E480000}"/>
    <cellStyle name="20% - Accent5 5 2 5 3 2" xfId="42983" xr:uid="{00000000-0005-0000-0000-00000F480000}"/>
    <cellStyle name="20% - Accent5 5 2 5 4" xfId="24740" xr:uid="{00000000-0005-0000-0000-000010480000}"/>
    <cellStyle name="20% - Accent5 5 2 5 4 2" xfId="50729" xr:uid="{00000000-0005-0000-0000-000011480000}"/>
    <cellStyle name="20% - Accent5 5 2 5 5" xfId="29894" xr:uid="{00000000-0005-0000-0000-000012480000}"/>
    <cellStyle name="20% - Accent5 5 2 6" xfId="11371" xr:uid="{00000000-0005-0000-0000-000013480000}"/>
    <cellStyle name="20% - Accent5 5 2 6 2" xfId="19166" xr:uid="{00000000-0005-0000-0000-000014480000}"/>
    <cellStyle name="20% - Accent5 5 2 6 2 2" xfId="45160" xr:uid="{00000000-0005-0000-0000-000015480000}"/>
    <cellStyle name="20% - Accent5 5 2 6 3" xfId="37372" xr:uid="{00000000-0005-0000-0000-000016480000}"/>
    <cellStyle name="20% - Accent5 5 2 7" xfId="11874" xr:uid="{00000000-0005-0000-0000-000017480000}"/>
    <cellStyle name="20% - Accent5 5 2 7 2" xfId="19669" xr:uid="{00000000-0005-0000-0000-000018480000}"/>
    <cellStyle name="20% - Accent5 5 2 7 2 2" xfId="45663" xr:uid="{00000000-0005-0000-0000-000019480000}"/>
    <cellStyle name="20% - Accent5 5 2 7 3" xfId="37875" xr:uid="{00000000-0005-0000-0000-00001A480000}"/>
    <cellStyle name="20% - Accent5 5 2 8" xfId="6519" xr:uid="{00000000-0005-0000-0000-00001B480000}"/>
    <cellStyle name="20% - Accent5 5 2 8 2" xfId="32506" xr:uid="{00000000-0005-0000-0000-00001C480000}"/>
    <cellStyle name="20% - Accent5 5 2 9" xfId="14300" xr:uid="{00000000-0005-0000-0000-00001D480000}"/>
    <cellStyle name="20% - Accent5 5 2 9 2" xfId="40294" xr:uid="{00000000-0005-0000-0000-00001E480000}"/>
    <cellStyle name="20% - Accent5 5 3" xfId="1490" xr:uid="{00000000-0005-0000-0000-00001F480000}"/>
    <cellStyle name="20% - Accent5 5 3 2" xfId="4176" xr:uid="{00000000-0005-0000-0000-000020480000}"/>
    <cellStyle name="20% - Accent5 5 3 2 2" xfId="9473" xr:uid="{00000000-0005-0000-0000-000021480000}"/>
    <cellStyle name="20% - Accent5 5 3 2 2 2" xfId="35474" xr:uid="{00000000-0005-0000-0000-000022480000}"/>
    <cellStyle name="20% - Accent5 5 3 2 3" xfId="17268" xr:uid="{00000000-0005-0000-0000-000023480000}"/>
    <cellStyle name="20% - Accent5 5 3 2 3 2" xfId="43262" xr:uid="{00000000-0005-0000-0000-000024480000}"/>
    <cellStyle name="20% - Accent5 5 3 2 4" xfId="25019" xr:uid="{00000000-0005-0000-0000-000025480000}"/>
    <cellStyle name="20% - Accent5 5 3 2 4 2" xfId="51008" xr:uid="{00000000-0005-0000-0000-000026480000}"/>
    <cellStyle name="20% - Accent5 5 3 2 5" xfId="30173" xr:uid="{00000000-0005-0000-0000-000027480000}"/>
    <cellStyle name="20% - Accent5 5 3 3" xfId="12135" xr:uid="{00000000-0005-0000-0000-000028480000}"/>
    <cellStyle name="20% - Accent5 5 3 3 2" xfId="19930" xr:uid="{00000000-0005-0000-0000-000029480000}"/>
    <cellStyle name="20% - Accent5 5 3 3 2 2" xfId="45924" xr:uid="{00000000-0005-0000-0000-00002A480000}"/>
    <cellStyle name="20% - Accent5 5 3 3 3" xfId="38136" xr:uid="{00000000-0005-0000-0000-00002B480000}"/>
    <cellStyle name="20% - Accent5 5 3 4" xfId="6795" xr:uid="{00000000-0005-0000-0000-00002C480000}"/>
    <cellStyle name="20% - Accent5 5 3 4 2" xfId="32785" xr:uid="{00000000-0005-0000-0000-00002D480000}"/>
    <cellStyle name="20% - Accent5 5 3 5" xfId="14579" xr:uid="{00000000-0005-0000-0000-00002E480000}"/>
    <cellStyle name="20% - Accent5 5 3 5 2" xfId="40573" xr:uid="{00000000-0005-0000-0000-00002F480000}"/>
    <cellStyle name="20% - Accent5 5 3 6" xfId="22330" xr:uid="{00000000-0005-0000-0000-000030480000}"/>
    <cellStyle name="20% - Accent5 5 3 6 2" xfId="48319" xr:uid="{00000000-0005-0000-0000-000031480000}"/>
    <cellStyle name="20% - Accent5 5 3 7" xfId="27484" xr:uid="{00000000-0005-0000-0000-000032480000}"/>
    <cellStyle name="20% - Accent5 5 4" xfId="2046" xr:uid="{00000000-0005-0000-0000-000033480000}"/>
    <cellStyle name="20% - Accent5 5 4 2" xfId="4732" xr:uid="{00000000-0005-0000-0000-000034480000}"/>
    <cellStyle name="20% - Accent5 5 4 2 2" xfId="10029" xr:uid="{00000000-0005-0000-0000-000035480000}"/>
    <cellStyle name="20% - Accent5 5 4 2 2 2" xfId="36030" xr:uid="{00000000-0005-0000-0000-000036480000}"/>
    <cellStyle name="20% - Accent5 5 4 2 3" xfId="17824" xr:uid="{00000000-0005-0000-0000-000037480000}"/>
    <cellStyle name="20% - Accent5 5 4 2 3 2" xfId="43818" xr:uid="{00000000-0005-0000-0000-000038480000}"/>
    <cellStyle name="20% - Accent5 5 4 2 4" xfId="25575" xr:uid="{00000000-0005-0000-0000-000039480000}"/>
    <cellStyle name="20% - Accent5 5 4 2 4 2" xfId="51564" xr:uid="{00000000-0005-0000-0000-00003A480000}"/>
    <cellStyle name="20% - Accent5 5 4 2 5" xfId="30729" xr:uid="{00000000-0005-0000-0000-00003B480000}"/>
    <cellStyle name="20% - Accent5 5 4 3" xfId="12654" xr:uid="{00000000-0005-0000-0000-00003C480000}"/>
    <cellStyle name="20% - Accent5 5 4 3 2" xfId="20449" xr:uid="{00000000-0005-0000-0000-00003D480000}"/>
    <cellStyle name="20% - Accent5 5 4 3 2 2" xfId="46443" xr:uid="{00000000-0005-0000-0000-00003E480000}"/>
    <cellStyle name="20% - Accent5 5 4 3 3" xfId="38655" xr:uid="{00000000-0005-0000-0000-00003F480000}"/>
    <cellStyle name="20% - Accent5 5 4 4" xfId="7348" xr:uid="{00000000-0005-0000-0000-000040480000}"/>
    <cellStyle name="20% - Accent5 5 4 4 2" xfId="33341" xr:uid="{00000000-0005-0000-0000-000041480000}"/>
    <cellStyle name="20% - Accent5 5 4 5" xfId="15135" xr:uid="{00000000-0005-0000-0000-000042480000}"/>
    <cellStyle name="20% - Accent5 5 4 5 2" xfId="41129" xr:uid="{00000000-0005-0000-0000-000043480000}"/>
    <cellStyle name="20% - Accent5 5 4 6" xfId="22886" xr:uid="{00000000-0005-0000-0000-000044480000}"/>
    <cellStyle name="20% - Accent5 5 4 6 2" xfId="48875" xr:uid="{00000000-0005-0000-0000-000045480000}"/>
    <cellStyle name="20% - Accent5 5 4 7" xfId="28040" xr:uid="{00000000-0005-0000-0000-000046480000}"/>
    <cellStyle name="20% - Accent5 5 5" xfId="2602" xr:uid="{00000000-0005-0000-0000-000047480000}"/>
    <cellStyle name="20% - Accent5 5 5 2" xfId="5288" xr:uid="{00000000-0005-0000-0000-000048480000}"/>
    <cellStyle name="20% - Accent5 5 5 2 2" xfId="10585" xr:uid="{00000000-0005-0000-0000-000049480000}"/>
    <cellStyle name="20% - Accent5 5 5 2 2 2" xfId="36586" xr:uid="{00000000-0005-0000-0000-00004A480000}"/>
    <cellStyle name="20% - Accent5 5 5 2 3" xfId="18380" xr:uid="{00000000-0005-0000-0000-00004B480000}"/>
    <cellStyle name="20% - Accent5 5 5 2 3 2" xfId="44374" xr:uid="{00000000-0005-0000-0000-00004C480000}"/>
    <cellStyle name="20% - Accent5 5 5 2 4" xfId="26131" xr:uid="{00000000-0005-0000-0000-00004D480000}"/>
    <cellStyle name="20% - Accent5 5 5 2 4 2" xfId="52120" xr:uid="{00000000-0005-0000-0000-00004E480000}"/>
    <cellStyle name="20% - Accent5 5 5 2 5" xfId="31285" xr:uid="{00000000-0005-0000-0000-00004F480000}"/>
    <cellStyle name="20% - Accent5 5 5 3" xfId="13190" xr:uid="{00000000-0005-0000-0000-000050480000}"/>
    <cellStyle name="20% - Accent5 5 5 3 2" xfId="20985" xr:uid="{00000000-0005-0000-0000-000051480000}"/>
    <cellStyle name="20% - Accent5 5 5 3 2 2" xfId="46979" xr:uid="{00000000-0005-0000-0000-000052480000}"/>
    <cellStyle name="20% - Accent5 5 5 3 3" xfId="39191" xr:uid="{00000000-0005-0000-0000-000053480000}"/>
    <cellStyle name="20% - Accent5 5 5 4" xfId="7901" xr:uid="{00000000-0005-0000-0000-000054480000}"/>
    <cellStyle name="20% - Accent5 5 5 4 2" xfId="33897" xr:uid="{00000000-0005-0000-0000-000055480000}"/>
    <cellStyle name="20% - Accent5 5 5 5" xfId="15691" xr:uid="{00000000-0005-0000-0000-000056480000}"/>
    <cellStyle name="20% - Accent5 5 5 5 2" xfId="41685" xr:uid="{00000000-0005-0000-0000-000057480000}"/>
    <cellStyle name="20% - Accent5 5 5 6" xfId="23442" xr:uid="{00000000-0005-0000-0000-000058480000}"/>
    <cellStyle name="20% - Accent5 5 5 6 2" xfId="49431" xr:uid="{00000000-0005-0000-0000-000059480000}"/>
    <cellStyle name="20% - Accent5 5 5 7" xfId="28596" xr:uid="{00000000-0005-0000-0000-00005A480000}"/>
    <cellStyle name="20% - Accent5 5 6" xfId="3620" xr:uid="{00000000-0005-0000-0000-00005B480000}"/>
    <cellStyle name="20% - Accent5 5 6 2" xfId="8918" xr:uid="{00000000-0005-0000-0000-00005C480000}"/>
    <cellStyle name="20% - Accent5 5 6 2 2" xfId="34918" xr:uid="{00000000-0005-0000-0000-00005D480000}"/>
    <cellStyle name="20% - Accent5 5 6 3" xfId="16712" xr:uid="{00000000-0005-0000-0000-00005E480000}"/>
    <cellStyle name="20% - Accent5 5 6 3 2" xfId="42706" xr:uid="{00000000-0005-0000-0000-00005F480000}"/>
    <cellStyle name="20% - Accent5 5 6 4" xfId="24463" xr:uid="{00000000-0005-0000-0000-000060480000}"/>
    <cellStyle name="20% - Accent5 5 6 4 2" xfId="50452" xr:uid="{00000000-0005-0000-0000-000061480000}"/>
    <cellStyle name="20% - Accent5 5 6 5" xfId="29617" xr:uid="{00000000-0005-0000-0000-000062480000}"/>
    <cellStyle name="20% - Accent5 5 7" xfId="11115" xr:uid="{00000000-0005-0000-0000-000063480000}"/>
    <cellStyle name="20% - Accent5 5 7 2" xfId="18910" xr:uid="{00000000-0005-0000-0000-000064480000}"/>
    <cellStyle name="20% - Accent5 5 7 2 2" xfId="44904" xr:uid="{00000000-0005-0000-0000-000065480000}"/>
    <cellStyle name="20% - Accent5 5 7 3" xfId="37116" xr:uid="{00000000-0005-0000-0000-000066480000}"/>
    <cellStyle name="20% - Accent5 5 8" xfId="11615" xr:uid="{00000000-0005-0000-0000-000067480000}"/>
    <cellStyle name="20% - Accent5 5 8 2" xfId="19410" xr:uid="{00000000-0005-0000-0000-000068480000}"/>
    <cellStyle name="20% - Accent5 5 8 2 2" xfId="45404" xr:uid="{00000000-0005-0000-0000-000069480000}"/>
    <cellStyle name="20% - Accent5 5 8 3" xfId="37616" xr:uid="{00000000-0005-0000-0000-00006A480000}"/>
    <cellStyle name="20% - Accent5 5 9" xfId="6243" xr:uid="{00000000-0005-0000-0000-00006B480000}"/>
    <cellStyle name="20% - Accent5 5 9 2" xfId="32229" xr:uid="{00000000-0005-0000-0000-00006C480000}"/>
    <cellStyle name="20% - Accent5 6" xfId="945" xr:uid="{00000000-0005-0000-0000-00006D480000}"/>
    <cellStyle name="20% - Accent5 6 10" xfId="14037" xr:uid="{00000000-0005-0000-0000-00006E480000}"/>
    <cellStyle name="20% - Accent5 6 10 2" xfId="40031" xr:uid="{00000000-0005-0000-0000-00006F480000}"/>
    <cellStyle name="20% - Accent5 6 11" xfId="21788" xr:uid="{00000000-0005-0000-0000-000070480000}"/>
    <cellStyle name="20% - Accent5 6 11 2" xfId="47777" xr:uid="{00000000-0005-0000-0000-000071480000}"/>
    <cellStyle name="20% - Accent5 6 12" xfId="26942" xr:uid="{00000000-0005-0000-0000-000072480000}"/>
    <cellStyle name="20% - Accent5 6 2" xfId="1223" xr:uid="{00000000-0005-0000-0000-000073480000}"/>
    <cellStyle name="20% - Accent5 6 2 10" xfId="22065" xr:uid="{00000000-0005-0000-0000-000074480000}"/>
    <cellStyle name="20% - Accent5 6 2 10 2" xfId="48054" xr:uid="{00000000-0005-0000-0000-000075480000}"/>
    <cellStyle name="20% - Accent5 6 2 11" xfId="27219" xr:uid="{00000000-0005-0000-0000-000076480000}"/>
    <cellStyle name="20% - Accent5 6 2 2" xfId="1781" xr:uid="{00000000-0005-0000-0000-000077480000}"/>
    <cellStyle name="20% - Accent5 6 2 2 2" xfId="4467" xr:uid="{00000000-0005-0000-0000-000078480000}"/>
    <cellStyle name="20% - Accent5 6 2 2 2 2" xfId="9764" xr:uid="{00000000-0005-0000-0000-000079480000}"/>
    <cellStyle name="20% - Accent5 6 2 2 2 2 2" xfId="35765" xr:uid="{00000000-0005-0000-0000-00007A480000}"/>
    <cellStyle name="20% - Accent5 6 2 2 2 3" xfId="17559" xr:uid="{00000000-0005-0000-0000-00007B480000}"/>
    <cellStyle name="20% - Accent5 6 2 2 2 3 2" xfId="43553" xr:uid="{00000000-0005-0000-0000-00007C480000}"/>
    <cellStyle name="20% - Accent5 6 2 2 2 4" xfId="25310" xr:uid="{00000000-0005-0000-0000-00007D480000}"/>
    <cellStyle name="20% - Accent5 6 2 2 2 4 2" xfId="51299" xr:uid="{00000000-0005-0000-0000-00007E480000}"/>
    <cellStyle name="20% - Accent5 6 2 2 2 5" xfId="30464" xr:uid="{00000000-0005-0000-0000-00007F480000}"/>
    <cellStyle name="20% - Accent5 6 2 2 3" xfId="12407" xr:uid="{00000000-0005-0000-0000-000080480000}"/>
    <cellStyle name="20% - Accent5 6 2 2 3 2" xfId="20202" xr:uid="{00000000-0005-0000-0000-000081480000}"/>
    <cellStyle name="20% - Accent5 6 2 2 3 2 2" xfId="46196" xr:uid="{00000000-0005-0000-0000-000082480000}"/>
    <cellStyle name="20% - Accent5 6 2 2 3 3" xfId="38408" xr:uid="{00000000-0005-0000-0000-000083480000}"/>
    <cellStyle name="20% - Accent5 6 2 2 4" xfId="7084" xr:uid="{00000000-0005-0000-0000-000084480000}"/>
    <cellStyle name="20% - Accent5 6 2 2 4 2" xfId="33076" xr:uid="{00000000-0005-0000-0000-000085480000}"/>
    <cellStyle name="20% - Accent5 6 2 2 5" xfId="14870" xr:uid="{00000000-0005-0000-0000-000086480000}"/>
    <cellStyle name="20% - Accent5 6 2 2 5 2" xfId="40864" xr:uid="{00000000-0005-0000-0000-000087480000}"/>
    <cellStyle name="20% - Accent5 6 2 2 6" xfId="22621" xr:uid="{00000000-0005-0000-0000-000088480000}"/>
    <cellStyle name="20% - Accent5 6 2 2 6 2" xfId="48610" xr:uid="{00000000-0005-0000-0000-000089480000}"/>
    <cellStyle name="20% - Accent5 6 2 2 7" xfId="27775" xr:uid="{00000000-0005-0000-0000-00008A480000}"/>
    <cellStyle name="20% - Accent5 6 2 3" xfId="2337" xr:uid="{00000000-0005-0000-0000-00008B480000}"/>
    <cellStyle name="20% - Accent5 6 2 3 2" xfId="5023" xr:uid="{00000000-0005-0000-0000-00008C480000}"/>
    <cellStyle name="20% - Accent5 6 2 3 2 2" xfId="10320" xr:uid="{00000000-0005-0000-0000-00008D480000}"/>
    <cellStyle name="20% - Accent5 6 2 3 2 2 2" xfId="36321" xr:uid="{00000000-0005-0000-0000-00008E480000}"/>
    <cellStyle name="20% - Accent5 6 2 3 2 3" xfId="18115" xr:uid="{00000000-0005-0000-0000-00008F480000}"/>
    <cellStyle name="20% - Accent5 6 2 3 2 3 2" xfId="44109" xr:uid="{00000000-0005-0000-0000-000090480000}"/>
    <cellStyle name="20% - Accent5 6 2 3 2 4" xfId="25866" xr:uid="{00000000-0005-0000-0000-000091480000}"/>
    <cellStyle name="20% - Accent5 6 2 3 2 4 2" xfId="51855" xr:uid="{00000000-0005-0000-0000-000092480000}"/>
    <cellStyle name="20% - Accent5 6 2 3 2 5" xfId="31020" xr:uid="{00000000-0005-0000-0000-000093480000}"/>
    <cellStyle name="20% - Accent5 6 2 3 3" xfId="12941" xr:uid="{00000000-0005-0000-0000-000094480000}"/>
    <cellStyle name="20% - Accent5 6 2 3 3 2" xfId="20736" xr:uid="{00000000-0005-0000-0000-000095480000}"/>
    <cellStyle name="20% - Accent5 6 2 3 3 2 2" xfId="46730" xr:uid="{00000000-0005-0000-0000-000096480000}"/>
    <cellStyle name="20% - Accent5 6 2 3 3 3" xfId="38942" xr:uid="{00000000-0005-0000-0000-000097480000}"/>
    <cellStyle name="20% - Accent5 6 2 3 4" xfId="7636" xr:uid="{00000000-0005-0000-0000-000098480000}"/>
    <cellStyle name="20% - Accent5 6 2 3 4 2" xfId="33632" xr:uid="{00000000-0005-0000-0000-000099480000}"/>
    <cellStyle name="20% - Accent5 6 2 3 5" xfId="15426" xr:uid="{00000000-0005-0000-0000-00009A480000}"/>
    <cellStyle name="20% - Accent5 6 2 3 5 2" xfId="41420" xr:uid="{00000000-0005-0000-0000-00009B480000}"/>
    <cellStyle name="20% - Accent5 6 2 3 6" xfId="23177" xr:uid="{00000000-0005-0000-0000-00009C480000}"/>
    <cellStyle name="20% - Accent5 6 2 3 6 2" xfId="49166" xr:uid="{00000000-0005-0000-0000-00009D480000}"/>
    <cellStyle name="20% - Accent5 6 2 3 7" xfId="28331" xr:uid="{00000000-0005-0000-0000-00009E480000}"/>
    <cellStyle name="20% - Accent5 6 2 4" xfId="2893" xr:uid="{00000000-0005-0000-0000-00009F480000}"/>
    <cellStyle name="20% - Accent5 6 2 4 2" xfId="5579" xr:uid="{00000000-0005-0000-0000-0000A0480000}"/>
    <cellStyle name="20% - Accent5 6 2 4 2 2" xfId="10876" xr:uid="{00000000-0005-0000-0000-0000A1480000}"/>
    <cellStyle name="20% - Accent5 6 2 4 2 2 2" xfId="36877" xr:uid="{00000000-0005-0000-0000-0000A2480000}"/>
    <cellStyle name="20% - Accent5 6 2 4 2 3" xfId="18671" xr:uid="{00000000-0005-0000-0000-0000A3480000}"/>
    <cellStyle name="20% - Accent5 6 2 4 2 3 2" xfId="44665" xr:uid="{00000000-0005-0000-0000-0000A4480000}"/>
    <cellStyle name="20% - Accent5 6 2 4 2 4" xfId="26422" xr:uid="{00000000-0005-0000-0000-0000A5480000}"/>
    <cellStyle name="20% - Accent5 6 2 4 2 4 2" xfId="52411" xr:uid="{00000000-0005-0000-0000-0000A6480000}"/>
    <cellStyle name="20% - Accent5 6 2 4 2 5" xfId="31576" xr:uid="{00000000-0005-0000-0000-0000A7480000}"/>
    <cellStyle name="20% - Accent5 6 2 4 3" xfId="13480" xr:uid="{00000000-0005-0000-0000-0000A8480000}"/>
    <cellStyle name="20% - Accent5 6 2 4 3 2" xfId="21275" xr:uid="{00000000-0005-0000-0000-0000A9480000}"/>
    <cellStyle name="20% - Accent5 6 2 4 3 2 2" xfId="47269" xr:uid="{00000000-0005-0000-0000-0000AA480000}"/>
    <cellStyle name="20% - Accent5 6 2 4 3 3" xfId="39481" xr:uid="{00000000-0005-0000-0000-0000AB480000}"/>
    <cellStyle name="20% - Accent5 6 2 4 4" xfId="8192" xr:uid="{00000000-0005-0000-0000-0000AC480000}"/>
    <cellStyle name="20% - Accent5 6 2 4 4 2" xfId="34188" xr:uid="{00000000-0005-0000-0000-0000AD480000}"/>
    <cellStyle name="20% - Accent5 6 2 4 5" xfId="15982" xr:uid="{00000000-0005-0000-0000-0000AE480000}"/>
    <cellStyle name="20% - Accent5 6 2 4 5 2" xfId="41976" xr:uid="{00000000-0005-0000-0000-0000AF480000}"/>
    <cellStyle name="20% - Accent5 6 2 4 6" xfId="23733" xr:uid="{00000000-0005-0000-0000-0000B0480000}"/>
    <cellStyle name="20% - Accent5 6 2 4 6 2" xfId="49722" xr:uid="{00000000-0005-0000-0000-0000B1480000}"/>
    <cellStyle name="20% - Accent5 6 2 4 7" xfId="28887" xr:uid="{00000000-0005-0000-0000-0000B2480000}"/>
    <cellStyle name="20% - Accent5 6 2 5" xfId="3911" xr:uid="{00000000-0005-0000-0000-0000B3480000}"/>
    <cellStyle name="20% - Accent5 6 2 5 2" xfId="9209" xr:uid="{00000000-0005-0000-0000-0000B4480000}"/>
    <cellStyle name="20% - Accent5 6 2 5 2 2" xfId="35209" xr:uid="{00000000-0005-0000-0000-0000B5480000}"/>
    <cellStyle name="20% - Accent5 6 2 5 3" xfId="17003" xr:uid="{00000000-0005-0000-0000-0000B6480000}"/>
    <cellStyle name="20% - Accent5 6 2 5 3 2" xfId="42997" xr:uid="{00000000-0005-0000-0000-0000B7480000}"/>
    <cellStyle name="20% - Accent5 6 2 5 4" xfId="24754" xr:uid="{00000000-0005-0000-0000-0000B8480000}"/>
    <cellStyle name="20% - Accent5 6 2 5 4 2" xfId="50743" xr:uid="{00000000-0005-0000-0000-0000B9480000}"/>
    <cellStyle name="20% - Accent5 6 2 5 5" xfId="29908" xr:uid="{00000000-0005-0000-0000-0000BA480000}"/>
    <cellStyle name="20% - Accent5 6 2 6" xfId="11383" xr:uid="{00000000-0005-0000-0000-0000BB480000}"/>
    <cellStyle name="20% - Accent5 6 2 6 2" xfId="19178" xr:uid="{00000000-0005-0000-0000-0000BC480000}"/>
    <cellStyle name="20% - Accent5 6 2 6 2 2" xfId="45172" xr:uid="{00000000-0005-0000-0000-0000BD480000}"/>
    <cellStyle name="20% - Accent5 6 2 6 3" xfId="37384" xr:uid="{00000000-0005-0000-0000-0000BE480000}"/>
    <cellStyle name="20% - Accent5 6 2 7" xfId="11888" xr:uid="{00000000-0005-0000-0000-0000BF480000}"/>
    <cellStyle name="20% - Accent5 6 2 7 2" xfId="19683" xr:uid="{00000000-0005-0000-0000-0000C0480000}"/>
    <cellStyle name="20% - Accent5 6 2 7 2 2" xfId="45677" xr:uid="{00000000-0005-0000-0000-0000C1480000}"/>
    <cellStyle name="20% - Accent5 6 2 7 3" xfId="37889" xr:uid="{00000000-0005-0000-0000-0000C2480000}"/>
    <cellStyle name="20% - Accent5 6 2 8" xfId="6533" xr:uid="{00000000-0005-0000-0000-0000C3480000}"/>
    <cellStyle name="20% - Accent5 6 2 8 2" xfId="32520" xr:uid="{00000000-0005-0000-0000-0000C4480000}"/>
    <cellStyle name="20% - Accent5 6 2 9" xfId="14314" xr:uid="{00000000-0005-0000-0000-0000C5480000}"/>
    <cellStyle name="20% - Accent5 6 2 9 2" xfId="40308" xr:uid="{00000000-0005-0000-0000-0000C6480000}"/>
    <cellStyle name="20% - Accent5 6 3" xfId="1504" xr:uid="{00000000-0005-0000-0000-0000C7480000}"/>
    <cellStyle name="20% - Accent5 6 3 2" xfId="4190" xr:uid="{00000000-0005-0000-0000-0000C8480000}"/>
    <cellStyle name="20% - Accent5 6 3 2 2" xfId="9487" xr:uid="{00000000-0005-0000-0000-0000C9480000}"/>
    <cellStyle name="20% - Accent5 6 3 2 2 2" xfId="35488" xr:uid="{00000000-0005-0000-0000-0000CA480000}"/>
    <cellStyle name="20% - Accent5 6 3 2 3" xfId="17282" xr:uid="{00000000-0005-0000-0000-0000CB480000}"/>
    <cellStyle name="20% - Accent5 6 3 2 3 2" xfId="43276" xr:uid="{00000000-0005-0000-0000-0000CC480000}"/>
    <cellStyle name="20% - Accent5 6 3 2 4" xfId="25033" xr:uid="{00000000-0005-0000-0000-0000CD480000}"/>
    <cellStyle name="20% - Accent5 6 3 2 4 2" xfId="51022" xr:uid="{00000000-0005-0000-0000-0000CE480000}"/>
    <cellStyle name="20% - Accent5 6 3 2 5" xfId="30187" xr:uid="{00000000-0005-0000-0000-0000CF480000}"/>
    <cellStyle name="20% - Accent5 6 3 3" xfId="12148" xr:uid="{00000000-0005-0000-0000-0000D0480000}"/>
    <cellStyle name="20% - Accent5 6 3 3 2" xfId="19943" xr:uid="{00000000-0005-0000-0000-0000D1480000}"/>
    <cellStyle name="20% - Accent5 6 3 3 2 2" xfId="45937" xr:uid="{00000000-0005-0000-0000-0000D2480000}"/>
    <cellStyle name="20% - Accent5 6 3 3 3" xfId="38149" xr:uid="{00000000-0005-0000-0000-0000D3480000}"/>
    <cellStyle name="20% - Accent5 6 3 4" xfId="6809" xr:uid="{00000000-0005-0000-0000-0000D4480000}"/>
    <cellStyle name="20% - Accent5 6 3 4 2" xfId="32799" xr:uid="{00000000-0005-0000-0000-0000D5480000}"/>
    <cellStyle name="20% - Accent5 6 3 5" xfId="14593" xr:uid="{00000000-0005-0000-0000-0000D6480000}"/>
    <cellStyle name="20% - Accent5 6 3 5 2" xfId="40587" xr:uid="{00000000-0005-0000-0000-0000D7480000}"/>
    <cellStyle name="20% - Accent5 6 3 6" xfId="22344" xr:uid="{00000000-0005-0000-0000-0000D8480000}"/>
    <cellStyle name="20% - Accent5 6 3 6 2" xfId="48333" xr:uid="{00000000-0005-0000-0000-0000D9480000}"/>
    <cellStyle name="20% - Accent5 6 3 7" xfId="27498" xr:uid="{00000000-0005-0000-0000-0000DA480000}"/>
    <cellStyle name="20% - Accent5 6 4" xfId="2060" xr:uid="{00000000-0005-0000-0000-0000DB480000}"/>
    <cellStyle name="20% - Accent5 6 4 2" xfId="4746" xr:uid="{00000000-0005-0000-0000-0000DC480000}"/>
    <cellStyle name="20% - Accent5 6 4 2 2" xfId="10043" xr:uid="{00000000-0005-0000-0000-0000DD480000}"/>
    <cellStyle name="20% - Accent5 6 4 2 2 2" xfId="36044" xr:uid="{00000000-0005-0000-0000-0000DE480000}"/>
    <cellStyle name="20% - Accent5 6 4 2 3" xfId="17838" xr:uid="{00000000-0005-0000-0000-0000DF480000}"/>
    <cellStyle name="20% - Accent5 6 4 2 3 2" xfId="43832" xr:uid="{00000000-0005-0000-0000-0000E0480000}"/>
    <cellStyle name="20% - Accent5 6 4 2 4" xfId="25589" xr:uid="{00000000-0005-0000-0000-0000E1480000}"/>
    <cellStyle name="20% - Accent5 6 4 2 4 2" xfId="51578" xr:uid="{00000000-0005-0000-0000-0000E2480000}"/>
    <cellStyle name="20% - Accent5 6 4 2 5" xfId="30743" xr:uid="{00000000-0005-0000-0000-0000E3480000}"/>
    <cellStyle name="20% - Accent5 6 4 3" xfId="12667" xr:uid="{00000000-0005-0000-0000-0000E4480000}"/>
    <cellStyle name="20% - Accent5 6 4 3 2" xfId="20462" xr:uid="{00000000-0005-0000-0000-0000E5480000}"/>
    <cellStyle name="20% - Accent5 6 4 3 2 2" xfId="46456" xr:uid="{00000000-0005-0000-0000-0000E6480000}"/>
    <cellStyle name="20% - Accent5 6 4 3 3" xfId="38668" xr:uid="{00000000-0005-0000-0000-0000E7480000}"/>
    <cellStyle name="20% - Accent5 6 4 4" xfId="7362" xr:uid="{00000000-0005-0000-0000-0000E8480000}"/>
    <cellStyle name="20% - Accent5 6 4 4 2" xfId="33355" xr:uid="{00000000-0005-0000-0000-0000E9480000}"/>
    <cellStyle name="20% - Accent5 6 4 5" xfId="15149" xr:uid="{00000000-0005-0000-0000-0000EA480000}"/>
    <cellStyle name="20% - Accent5 6 4 5 2" xfId="41143" xr:uid="{00000000-0005-0000-0000-0000EB480000}"/>
    <cellStyle name="20% - Accent5 6 4 6" xfId="22900" xr:uid="{00000000-0005-0000-0000-0000EC480000}"/>
    <cellStyle name="20% - Accent5 6 4 6 2" xfId="48889" xr:uid="{00000000-0005-0000-0000-0000ED480000}"/>
    <cellStyle name="20% - Accent5 6 4 7" xfId="28054" xr:uid="{00000000-0005-0000-0000-0000EE480000}"/>
    <cellStyle name="20% - Accent5 6 5" xfId="2616" xr:uid="{00000000-0005-0000-0000-0000EF480000}"/>
    <cellStyle name="20% - Accent5 6 5 2" xfId="5302" xr:uid="{00000000-0005-0000-0000-0000F0480000}"/>
    <cellStyle name="20% - Accent5 6 5 2 2" xfId="10599" xr:uid="{00000000-0005-0000-0000-0000F1480000}"/>
    <cellStyle name="20% - Accent5 6 5 2 2 2" xfId="36600" xr:uid="{00000000-0005-0000-0000-0000F2480000}"/>
    <cellStyle name="20% - Accent5 6 5 2 3" xfId="18394" xr:uid="{00000000-0005-0000-0000-0000F3480000}"/>
    <cellStyle name="20% - Accent5 6 5 2 3 2" xfId="44388" xr:uid="{00000000-0005-0000-0000-0000F4480000}"/>
    <cellStyle name="20% - Accent5 6 5 2 4" xfId="26145" xr:uid="{00000000-0005-0000-0000-0000F5480000}"/>
    <cellStyle name="20% - Accent5 6 5 2 4 2" xfId="52134" xr:uid="{00000000-0005-0000-0000-0000F6480000}"/>
    <cellStyle name="20% - Accent5 6 5 2 5" xfId="31299" xr:uid="{00000000-0005-0000-0000-0000F7480000}"/>
    <cellStyle name="20% - Accent5 6 5 3" xfId="13203" xr:uid="{00000000-0005-0000-0000-0000F8480000}"/>
    <cellStyle name="20% - Accent5 6 5 3 2" xfId="20998" xr:uid="{00000000-0005-0000-0000-0000F9480000}"/>
    <cellStyle name="20% - Accent5 6 5 3 2 2" xfId="46992" xr:uid="{00000000-0005-0000-0000-0000FA480000}"/>
    <cellStyle name="20% - Accent5 6 5 3 3" xfId="39204" xr:uid="{00000000-0005-0000-0000-0000FB480000}"/>
    <cellStyle name="20% - Accent5 6 5 4" xfId="7915" xr:uid="{00000000-0005-0000-0000-0000FC480000}"/>
    <cellStyle name="20% - Accent5 6 5 4 2" xfId="33911" xr:uid="{00000000-0005-0000-0000-0000FD480000}"/>
    <cellStyle name="20% - Accent5 6 5 5" xfId="15705" xr:uid="{00000000-0005-0000-0000-0000FE480000}"/>
    <cellStyle name="20% - Accent5 6 5 5 2" xfId="41699" xr:uid="{00000000-0005-0000-0000-0000FF480000}"/>
    <cellStyle name="20% - Accent5 6 5 6" xfId="23456" xr:uid="{00000000-0005-0000-0000-000000490000}"/>
    <cellStyle name="20% - Accent5 6 5 6 2" xfId="49445" xr:uid="{00000000-0005-0000-0000-000001490000}"/>
    <cellStyle name="20% - Accent5 6 5 7" xfId="28610" xr:uid="{00000000-0005-0000-0000-000002490000}"/>
    <cellStyle name="20% - Accent5 6 6" xfId="3634" xr:uid="{00000000-0005-0000-0000-000003490000}"/>
    <cellStyle name="20% - Accent5 6 6 2" xfId="8932" xr:uid="{00000000-0005-0000-0000-000004490000}"/>
    <cellStyle name="20% - Accent5 6 6 2 2" xfId="34932" xr:uid="{00000000-0005-0000-0000-000005490000}"/>
    <cellStyle name="20% - Accent5 6 6 3" xfId="16726" xr:uid="{00000000-0005-0000-0000-000006490000}"/>
    <cellStyle name="20% - Accent5 6 6 3 2" xfId="42720" xr:uid="{00000000-0005-0000-0000-000007490000}"/>
    <cellStyle name="20% - Accent5 6 6 4" xfId="24477" xr:uid="{00000000-0005-0000-0000-000008490000}"/>
    <cellStyle name="20% - Accent5 6 6 4 2" xfId="50466" xr:uid="{00000000-0005-0000-0000-000009490000}"/>
    <cellStyle name="20% - Accent5 6 6 5" xfId="29631" xr:uid="{00000000-0005-0000-0000-00000A490000}"/>
    <cellStyle name="20% - Accent5 6 7" xfId="11128" xr:uid="{00000000-0005-0000-0000-00000B490000}"/>
    <cellStyle name="20% - Accent5 6 7 2" xfId="18923" xr:uid="{00000000-0005-0000-0000-00000C490000}"/>
    <cellStyle name="20% - Accent5 6 7 2 2" xfId="44917" xr:uid="{00000000-0005-0000-0000-00000D490000}"/>
    <cellStyle name="20% - Accent5 6 7 3" xfId="37129" xr:uid="{00000000-0005-0000-0000-00000E490000}"/>
    <cellStyle name="20% - Accent5 6 8" xfId="11628" xr:uid="{00000000-0005-0000-0000-00000F490000}"/>
    <cellStyle name="20% - Accent5 6 8 2" xfId="19423" xr:uid="{00000000-0005-0000-0000-000010490000}"/>
    <cellStyle name="20% - Accent5 6 8 2 2" xfId="45417" xr:uid="{00000000-0005-0000-0000-000011490000}"/>
    <cellStyle name="20% - Accent5 6 8 3" xfId="37629" xr:uid="{00000000-0005-0000-0000-000012490000}"/>
    <cellStyle name="20% - Accent5 6 9" xfId="6256" xr:uid="{00000000-0005-0000-0000-000013490000}"/>
    <cellStyle name="20% - Accent5 6 9 2" xfId="32243" xr:uid="{00000000-0005-0000-0000-000014490000}"/>
    <cellStyle name="20% - Accent5 7" xfId="958" xr:uid="{00000000-0005-0000-0000-000015490000}"/>
    <cellStyle name="20% - Accent5 7 10" xfId="14050" xr:uid="{00000000-0005-0000-0000-000016490000}"/>
    <cellStyle name="20% - Accent5 7 10 2" xfId="40044" xr:uid="{00000000-0005-0000-0000-000017490000}"/>
    <cellStyle name="20% - Accent5 7 11" xfId="21801" xr:uid="{00000000-0005-0000-0000-000018490000}"/>
    <cellStyle name="20% - Accent5 7 11 2" xfId="47790" xr:uid="{00000000-0005-0000-0000-000019490000}"/>
    <cellStyle name="20% - Accent5 7 12" xfId="26955" xr:uid="{00000000-0005-0000-0000-00001A490000}"/>
    <cellStyle name="20% - Accent5 7 2" xfId="1236" xr:uid="{00000000-0005-0000-0000-00001B490000}"/>
    <cellStyle name="20% - Accent5 7 2 10" xfId="22078" xr:uid="{00000000-0005-0000-0000-00001C490000}"/>
    <cellStyle name="20% - Accent5 7 2 10 2" xfId="48067" xr:uid="{00000000-0005-0000-0000-00001D490000}"/>
    <cellStyle name="20% - Accent5 7 2 11" xfId="27232" xr:uid="{00000000-0005-0000-0000-00001E490000}"/>
    <cellStyle name="20% - Accent5 7 2 2" xfId="1794" xr:uid="{00000000-0005-0000-0000-00001F490000}"/>
    <cellStyle name="20% - Accent5 7 2 2 2" xfId="4480" xr:uid="{00000000-0005-0000-0000-000020490000}"/>
    <cellStyle name="20% - Accent5 7 2 2 2 2" xfId="9777" xr:uid="{00000000-0005-0000-0000-000021490000}"/>
    <cellStyle name="20% - Accent5 7 2 2 2 2 2" xfId="35778" xr:uid="{00000000-0005-0000-0000-000022490000}"/>
    <cellStyle name="20% - Accent5 7 2 2 2 3" xfId="17572" xr:uid="{00000000-0005-0000-0000-000023490000}"/>
    <cellStyle name="20% - Accent5 7 2 2 2 3 2" xfId="43566" xr:uid="{00000000-0005-0000-0000-000024490000}"/>
    <cellStyle name="20% - Accent5 7 2 2 2 4" xfId="25323" xr:uid="{00000000-0005-0000-0000-000025490000}"/>
    <cellStyle name="20% - Accent5 7 2 2 2 4 2" xfId="51312" xr:uid="{00000000-0005-0000-0000-000026490000}"/>
    <cellStyle name="20% - Accent5 7 2 2 2 5" xfId="30477" xr:uid="{00000000-0005-0000-0000-000027490000}"/>
    <cellStyle name="20% - Accent5 7 2 2 3" xfId="12420" xr:uid="{00000000-0005-0000-0000-000028490000}"/>
    <cellStyle name="20% - Accent5 7 2 2 3 2" xfId="20215" xr:uid="{00000000-0005-0000-0000-000029490000}"/>
    <cellStyle name="20% - Accent5 7 2 2 3 2 2" xfId="46209" xr:uid="{00000000-0005-0000-0000-00002A490000}"/>
    <cellStyle name="20% - Accent5 7 2 2 3 3" xfId="38421" xr:uid="{00000000-0005-0000-0000-00002B490000}"/>
    <cellStyle name="20% - Accent5 7 2 2 4" xfId="7097" xr:uid="{00000000-0005-0000-0000-00002C490000}"/>
    <cellStyle name="20% - Accent5 7 2 2 4 2" xfId="33089" xr:uid="{00000000-0005-0000-0000-00002D490000}"/>
    <cellStyle name="20% - Accent5 7 2 2 5" xfId="14883" xr:uid="{00000000-0005-0000-0000-00002E490000}"/>
    <cellStyle name="20% - Accent5 7 2 2 5 2" xfId="40877" xr:uid="{00000000-0005-0000-0000-00002F490000}"/>
    <cellStyle name="20% - Accent5 7 2 2 6" xfId="22634" xr:uid="{00000000-0005-0000-0000-000030490000}"/>
    <cellStyle name="20% - Accent5 7 2 2 6 2" xfId="48623" xr:uid="{00000000-0005-0000-0000-000031490000}"/>
    <cellStyle name="20% - Accent5 7 2 2 7" xfId="27788" xr:uid="{00000000-0005-0000-0000-000032490000}"/>
    <cellStyle name="20% - Accent5 7 2 3" xfId="2350" xr:uid="{00000000-0005-0000-0000-000033490000}"/>
    <cellStyle name="20% - Accent5 7 2 3 2" xfId="5036" xr:uid="{00000000-0005-0000-0000-000034490000}"/>
    <cellStyle name="20% - Accent5 7 2 3 2 2" xfId="10333" xr:uid="{00000000-0005-0000-0000-000035490000}"/>
    <cellStyle name="20% - Accent5 7 2 3 2 2 2" xfId="36334" xr:uid="{00000000-0005-0000-0000-000036490000}"/>
    <cellStyle name="20% - Accent5 7 2 3 2 3" xfId="18128" xr:uid="{00000000-0005-0000-0000-000037490000}"/>
    <cellStyle name="20% - Accent5 7 2 3 2 3 2" xfId="44122" xr:uid="{00000000-0005-0000-0000-000038490000}"/>
    <cellStyle name="20% - Accent5 7 2 3 2 4" xfId="25879" xr:uid="{00000000-0005-0000-0000-000039490000}"/>
    <cellStyle name="20% - Accent5 7 2 3 2 4 2" xfId="51868" xr:uid="{00000000-0005-0000-0000-00003A490000}"/>
    <cellStyle name="20% - Accent5 7 2 3 2 5" xfId="31033" xr:uid="{00000000-0005-0000-0000-00003B490000}"/>
    <cellStyle name="20% - Accent5 7 2 3 3" xfId="12954" xr:uid="{00000000-0005-0000-0000-00003C490000}"/>
    <cellStyle name="20% - Accent5 7 2 3 3 2" xfId="20749" xr:uid="{00000000-0005-0000-0000-00003D490000}"/>
    <cellStyle name="20% - Accent5 7 2 3 3 2 2" xfId="46743" xr:uid="{00000000-0005-0000-0000-00003E490000}"/>
    <cellStyle name="20% - Accent5 7 2 3 3 3" xfId="38955" xr:uid="{00000000-0005-0000-0000-00003F490000}"/>
    <cellStyle name="20% - Accent5 7 2 3 4" xfId="7649" xr:uid="{00000000-0005-0000-0000-000040490000}"/>
    <cellStyle name="20% - Accent5 7 2 3 4 2" xfId="33645" xr:uid="{00000000-0005-0000-0000-000041490000}"/>
    <cellStyle name="20% - Accent5 7 2 3 5" xfId="15439" xr:uid="{00000000-0005-0000-0000-000042490000}"/>
    <cellStyle name="20% - Accent5 7 2 3 5 2" xfId="41433" xr:uid="{00000000-0005-0000-0000-000043490000}"/>
    <cellStyle name="20% - Accent5 7 2 3 6" xfId="23190" xr:uid="{00000000-0005-0000-0000-000044490000}"/>
    <cellStyle name="20% - Accent5 7 2 3 6 2" xfId="49179" xr:uid="{00000000-0005-0000-0000-000045490000}"/>
    <cellStyle name="20% - Accent5 7 2 3 7" xfId="28344" xr:uid="{00000000-0005-0000-0000-000046490000}"/>
    <cellStyle name="20% - Accent5 7 2 4" xfId="2906" xr:uid="{00000000-0005-0000-0000-000047490000}"/>
    <cellStyle name="20% - Accent5 7 2 4 2" xfId="5592" xr:uid="{00000000-0005-0000-0000-000048490000}"/>
    <cellStyle name="20% - Accent5 7 2 4 2 2" xfId="10889" xr:uid="{00000000-0005-0000-0000-000049490000}"/>
    <cellStyle name="20% - Accent5 7 2 4 2 2 2" xfId="36890" xr:uid="{00000000-0005-0000-0000-00004A490000}"/>
    <cellStyle name="20% - Accent5 7 2 4 2 3" xfId="18684" xr:uid="{00000000-0005-0000-0000-00004B490000}"/>
    <cellStyle name="20% - Accent5 7 2 4 2 3 2" xfId="44678" xr:uid="{00000000-0005-0000-0000-00004C490000}"/>
    <cellStyle name="20% - Accent5 7 2 4 2 4" xfId="26435" xr:uid="{00000000-0005-0000-0000-00004D490000}"/>
    <cellStyle name="20% - Accent5 7 2 4 2 4 2" xfId="52424" xr:uid="{00000000-0005-0000-0000-00004E490000}"/>
    <cellStyle name="20% - Accent5 7 2 4 2 5" xfId="31589" xr:uid="{00000000-0005-0000-0000-00004F490000}"/>
    <cellStyle name="20% - Accent5 7 2 4 3" xfId="13493" xr:uid="{00000000-0005-0000-0000-000050490000}"/>
    <cellStyle name="20% - Accent5 7 2 4 3 2" xfId="21288" xr:uid="{00000000-0005-0000-0000-000051490000}"/>
    <cellStyle name="20% - Accent5 7 2 4 3 2 2" xfId="47282" xr:uid="{00000000-0005-0000-0000-000052490000}"/>
    <cellStyle name="20% - Accent5 7 2 4 3 3" xfId="39494" xr:uid="{00000000-0005-0000-0000-000053490000}"/>
    <cellStyle name="20% - Accent5 7 2 4 4" xfId="8205" xr:uid="{00000000-0005-0000-0000-000054490000}"/>
    <cellStyle name="20% - Accent5 7 2 4 4 2" xfId="34201" xr:uid="{00000000-0005-0000-0000-000055490000}"/>
    <cellStyle name="20% - Accent5 7 2 4 5" xfId="15995" xr:uid="{00000000-0005-0000-0000-000056490000}"/>
    <cellStyle name="20% - Accent5 7 2 4 5 2" xfId="41989" xr:uid="{00000000-0005-0000-0000-000057490000}"/>
    <cellStyle name="20% - Accent5 7 2 4 6" xfId="23746" xr:uid="{00000000-0005-0000-0000-000058490000}"/>
    <cellStyle name="20% - Accent5 7 2 4 6 2" xfId="49735" xr:uid="{00000000-0005-0000-0000-000059490000}"/>
    <cellStyle name="20% - Accent5 7 2 4 7" xfId="28900" xr:uid="{00000000-0005-0000-0000-00005A490000}"/>
    <cellStyle name="20% - Accent5 7 2 5" xfId="3924" xr:uid="{00000000-0005-0000-0000-00005B490000}"/>
    <cellStyle name="20% - Accent5 7 2 5 2" xfId="9222" xr:uid="{00000000-0005-0000-0000-00005C490000}"/>
    <cellStyle name="20% - Accent5 7 2 5 2 2" xfId="35222" xr:uid="{00000000-0005-0000-0000-00005D490000}"/>
    <cellStyle name="20% - Accent5 7 2 5 3" xfId="17016" xr:uid="{00000000-0005-0000-0000-00005E490000}"/>
    <cellStyle name="20% - Accent5 7 2 5 3 2" xfId="43010" xr:uid="{00000000-0005-0000-0000-00005F490000}"/>
    <cellStyle name="20% - Accent5 7 2 5 4" xfId="24767" xr:uid="{00000000-0005-0000-0000-000060490000}"/>
    <cellStyle name="20% - Accent5 7 2 5 4 2" xfId="50756" xr:uid="{00000000-0005-0000-0000-000061490000}"/>
    <cellStyle name="20% - Accent5 7 2 5 5" xfId="29921" xr:uid="{00000000-0005-0000-0000-000062490000}"/>
    <cellStyle name="20% - Accent5 7 2 6" xfId="11395" xr:uid="{00000000-0005-0000-0000-000063490000}"/>
    <cellStyle name="20% - Accent5 7 2 6 2" xfId="19190" xr:uid="{00000000-0005-0000-0000-000064490000}"/>
    <cellStyle name="20% - Accent5 7 2 6 2 2" xfId="45184" xr:uid="{00000000-0005-0000-0000-000065490000}"/>
    <cellStyle name="20% - Accent5 7 2 6 3" xfId="37396" xr:uid="{00000000-0005-0000-0000-000066490000}"/>
    <cellStyle name="20% - Accent5 7 2 7" xfId="11901" xr:uid="{00000000-0005-0000-0000-000067490000}"/>
    <cellStyle name="20% - Accent5 7 2 7 2" xfId="19696" xr:uid="{00000000-0005-0000-0000-000068490000}"/>
    <cellStyle name="20% - Accent5 7 2 7 2 2" xfId="45690" xr:uid="{00000000-0005-0000-0000-000069490000}"/>
    <cellStyle name="20% - Accent5 7 2 7 3" xfId="37902" xr:uid="{00000000-0005-0000-0000-00006A490000}"/>
    <cellStyle name="20% - Accent5 7 2 8" xfId="6546" xr:uid="{00000000-0005-0000-0000-00006B490000}"/>
    <cellStyle name="20% - Accent5 7 2 8 2" xfId="32533" xr:uid="{00000000-0005-0000-0000-00006C490000}"/>
    <cellStyle name="20% - Accent5 7 2 9" xfId="14327" xr:uid="{00000000-0005-0000-0000-00006D490000}"/>
    <cellStyle name="20% - Accent5 7 2 9 2" xfId="40321" xr:uid="{00000000-0005-0000-0000-00006E490000}"/>
    <cellStyle name="20% - Accent5 7 3" xfId="1517" xr:uid="{00000000-0005-0000-0000-00006F490000}"/>
    <cellStyle name="20% - Accent5 7 3 2" xfId="4203" xr:uid="{00000000-0005-0000-0000-000070490000}"/>
    <cellStyle name="20% - Accent5 7 3 2 2" xfId="9500" xr:uid="{00000000-0005-0000-0000-000071490000}"/>
    <cellStyle name="20% - Accent5 7 3 2 2 2" xfId="35501" xr:uid="{00000000-0005-0000-0000-000072490000}"/>
    <cellStyle name="20% - Accent5 7 3 2 3" xfId="17295" xr:uid="{00000000-0005-0000-0000-000073490000}"/>
    <cellStyle name="20% - Accent5 7 3 2 3 2" xfId="43289" xr:uid="{00000000-0005-0000-0000-000074490000}"/>
    <cellStyle name="20% - Accent5 7 3 2 4" xfId="25046" xr:uid="{00000000-0005-0000-0000-000075490000}"/>
    <cellStyle name="20% - Accent5 7 3 2 4 2" xfId="51035" xr:uid="{00000000-0005-0000-0000-000076490000}"/>
    <cellStyle name="20% - Accent5 7 3 2 5" xfId="30200" xr:uid="{00000000-0005-0000-0000-000077490000}"/>
    <cellStyle name="20% - Accent5 7 3 3" xfId="12161" xr:uid="{00000000-0005-0000-0000-000078490000}"/>
    <cellStyle name="20% - Accent5 7 3 3 2" xfId="19956" xr:uid="{00000000-0005-0000-0000-000079490000}"/>
    <cellStyle name="20% - Accent5 7 3 3 2 2" xfId="45950" xr:uid="{00000000-0005-0000-0000-00007A490000}"/>
    <cellStyle name="20% - Accent5 7 3 3 3" xfId="38162" xr:uid="{00000000-0005-0000-0000-00007B490000}"/>
    <cellStyle name="20% - Accent5 7 3 4" xfId="6822" xr:uid="{00000000-0005-0000-0000-00007C490000}"/>
    <cellStyle name="20% - Accent5 7 3 4 2" xfId="32812" xr:uid="{00000000-0005-0000-0000-00007D490000}"/>
    <cellStyle name="20% - Accent5 7 3 5" xfId="14606" xr:uid="{00000000-0005-0000-0000-00007E490000}"/>
    <cellStyle name="20% - Accent5 7 3 5 2" xfId="40600" xr:uid="{00000000-0005-0000-0000-00007F490000}"/>
    <cellStyle name="20% - Accent5 7 3 6" xfId="22357" xr:uid="{00000000-0005-0000-0000-000080490000}"/>
    <cellStyle name="20% - Accent5 7 3 6 2" xfId="48346" xr:uid="{00000000-0005-0000-0000-000081490000}"/>
    <cellStyle name="20% - Accent5 7 3 7" xfId="27511" xr:uid="{00000000-0005-0000-0000-000082490000}"/>
    <cellStyle name="20% - Accent5 7 4" xfId="2073" xr:uid="{00000000-0005-0000-0000-000083490000}"/>
    <cellStyle name="20% - Accent5 7 4 2" xfId="4759" xr:uid="{00000000-0005-0000-0000-000084490000}"/>
    <cellStyle name="20% - Accent5 7 4 2 2" xfId="10056" xr:uid="{00000000-0005-0000-0000-000085490000}"/>
    <cellStyle name="20% - Accent5 7 4 2 2 2" xfId="36057" xr:uid="{00000000-0005-0000-0000-000086490000}"/>
    <cellStyle name="20% - Accent5 7 4 2 3" xfId="17851" xr:uid="{00000000-0005-0000-0000-000087490000}"/>
    <cellStyle name="20% - Accent5 7 4 2 3 2" xfId="43845" xr:uid="{00000000-0005-0000-0000-000088490000}"/>
    <cellStyle name="20% - Accent5 7 4 2 4" xfId="25602" xr:uid="{00000000-0005-0000-0000-000089490000}"/>
    <cellStyle name="20% - Accent5 7 4 2 4 2" xfId="51591" xr:uid="{00000000-0005-0000-0000-00008A490000}"/>
    <cellStyle name="20% - Accent5 7 4 2 5" xfId="30756" xr:uid="{00000000-0005-0000-0000-00008B490000}"/>
    <cellStyle name="20% - Accent5 7 4 3" xfId="12680" xr:uid="{00000000-0005-0000-0000-00008C490000}"/>
    <cellStyle name="20% - Accent5 7 4 3 2" xfId="20475" xr:uid="{00000000-0005-0000-0000-00008D490000}"/>
    <cellStyle name="20% - Accent5 7 4 3 2 2" xfId="46469" xr:uid="{00000000-0005-0000-0000-00008E490000}"/>
    <cellStyle name="20% - Accent5 7 4 3 3" xfId="38681" xr:uid="{00000000-0005-0000-0000-00008F490000}"/>
    <cellStyle name="20% - Accent5 7 4 4" xfId="7375" xr:uid="{00000000-0005-0000-0000-000090490000}"/>
    <cellStyle name="20% - Accent5 7 4 4 2" xfId="33368" xr:uid="{00000000-0005-0000-0000-000091490000}"/>
    <cellStyle name="20% - Accent5 7 4 5" xfId="15162" xr:uid="{00000000-0005-0000-0000-000092490000}"/>
    <cellStyle name="20% - Accent5 7 4 5 2" xfId="41156" xr:uid="{00000000-0005-0000-0000-000093490000}"/>
    <cellStyle name="20% - Accent5 7 4 6" xfId="22913" xr:uid="{00000000-0005-0000-0000-000094490000}"/>
    <cellStyle name="20% - Accent5 7 4 6 2" xfId="48902" xr:uid="{00000000-0005-0000-0000-000095490000}"/>
    <cellStyle name="20% - Accent5 7 4 7" xfId="28067" xr:uid="{00000000-0005-0000-0000-000096490000}"/>
    <cellStyle name="20% - Accent5 7 5" xfId="2629" xr:uid="{00000000-0005-0000-0000-000097490000}"/>
    <cellStyle name="20% - Accent5 7 5 2" xfId="5315" xr:uid="{00000000-0005-0000-0000-000098490000}"/>
    <cellStyle name="20% - Accent5 7 5 2 2" xfId="10612" xr:uid="{00000000-0005-0000-0000-000099490000}"/>
    <cellStyle name="20% - Accent5 7 5 2 2 2" xfId="36613" xr:uid="{00000000-0005-0000-0000-00009A490000}"/>
    <cellStyle name="20% - Accent5 7 5 2 3" xfId="18407" xr:uid="{00000000-0005-0000-0000-00009B490000}"/>
    <cellStyle name="20% - Accent5 7 5 2 3 2" xfId="44401" xr:uid="{00000000-0005-0000-0000-00009C490000}"/>
    <cellStyle name="20% - Accent5 7 5 2 4" xfId="26158" xr:uid="{00000000-0005-0000-0000-00009D490000}"/>
    <cellStyle name="20% - Accent5 7 5 2 4 2" xfId="52147" xr:uid="{00000000-0005-0000-0000-00009E490000}"/>
    <cellStyle name="20% - Accent5 7 5 2 5" xfId="31312" xr:uid="{00000000-0005-0000-0000-00009F490000}"/>
    <cellStyle name="20% - Accent5 7 5 3" xfId="13216" xr:uid="{00000000-0005-0000-0000-0000A0490000}"/>
    <cellStyle name="20% - Accent5 7 5 3 2" xfId="21011" xr:uid="{00000000-0005-0000-0000-0000A1490000}"/>
    <cellStyle name="20% - Accent5 7 5 3 2 2" xfId="47005" xr:uid="{00000000-0005-0000-0000-0000A2490000}"/>
    <cellStyle name="20% - Accent5 7 5 3 3" xfId="39217" xr:uid="{00000000-0005-0000-0000-0000A3490000}"/>
    <cellStyle name="20% - Accent5 7 5 4" xfId="7928" xr:uid="{00000000-0005-0000-0000-0000A4490000}"/>
    <cellStyle name="20% - Accent5 7 5 4 2" xfId="33924" xr:uid="{00000000-0005-0000-0000-0000A5490000}"/>
    <cellStyle name="20% - Accent5 7 5 5" xfId="15718" xr:uid="{00000000-0005-0000-0000-0000A6490000}"/>
    <cellStyle name="20% - Accent5 7 5 5 2" xfId="41712" xr:uid="{00000000-0005-0000-0000-0000A7490000}"/>
    <cellStyle name="20% - Accent5 7 5 6" xfId="23469" xr:uid="{00000000-0005-0000-0000-0000A8490000}"/>
    <cellStyle name="20% - Accent5 7 5 6 2" xfId="49458" xr:uid="{00000000-0005-0000-0000-0000A9490000}"/>
    <cellStyle name="20% - Accent5 7 5 7" xfId="28623" xr:uid="{00000000-0005-0000-0000-0000AA490000}"/>
    <cellStyle name="20% - Accent5 7 6" xfId="3647" xr:uid="{00000000-0005-0000-0000-0000AB490000}"/>
    <cellStyle name="20% - Accent5 7 6 2" xfId="8945" xr:uid="{00000000-0005-0000-0000-0000AC490000}"/>
    <cellStyle name="20% - Accent5 7 6 2 2" xfId="34945" xr:uid="{00000000-0005-0000-0000-0000AD490000}"/>
    <cellStyle name="20% - Accent5 7 6 3" xfId="16739" xr:uid="{00000000-0005-0000-0000-0000AE490000}"/>
    <cellStyle name="20% - Accent5 7 6 3 2" xfId="42733" xr:uid="{00000000-0005-0000-0000-0000AF490000}"/>
    <cellStyle name="20% - Accent5 7 6 4" xfId="24490" xr:uid="{00000000-0005-0000-0000-0000B0490000}"/>
    <cellStyle name="20% - Accent5 7 6 4 2" xfId="50479" xr:uid="{00000000-0005-0000-0000-0000B1490000}"/>
    <cellStyle name="20% - Accent5 7 6 5" xfId="29644" xr:uid="{00000000-0005-0000-0000-0000B2490000}"/>
    <cellStyle name="20% - Accent5 7 7" xfId="11140" xr:uid="{00000000-0005-0000-0000-0000B3490000}"/>
    <cellStyle name="20% - Accent5 7 7 2" xfId="18935" xr:uid="{00000000-0005-0000-0000-0000B4490000}"/>
    <cellStyle name="20% - Accent5 7 7 2 2" xfId="44929" xr:uid="{00000000-0005-0000-0000-0000B5490000}"/>
    <cellStyle name="20% - Accent5 7 7 3" xfId="37141" xr:uid="{00000000-0005-0000-0000-0000B6490000}"/>
    <cellStyle name="20% - Accent5 7 8" xfId="11640" xr:uid="{00000000-0005-0000-0000-0000B7490000}"/>
    <cellStyle name="20% - Accent5 7 8 2" xfId="19435" xr:uid="{00000000-0005-0000-0000-0000B8490000}"/>
    <cellStyle name="20% - Accent5 7 8 2 2" xfId="45429" xr:uid="{00000000-0005-0000-0000-0000B9490000}"/>
    <cellStyle name="20% - Accent5 7 8 3" xfId="37641" xr:uid="{00000000-0005-0000-0000-0000BA490000}"/>
    <cellStyle name="20% - Accent5 7 9" xfId="6269" xr:uid="{00000000-0005-0000-0000-0000BB490000}"/>
    <cellStyle name="20% - Accent5 7 9 2" xfId="32256" xr:uid="{00000000-0005-0000-0000-0000BC490000}"/>
    <cellStyle name="20% - Accent5 8" xfId="972" xr:uid="{00000000-0005-0000-0000-0000BD490000}"/>
    <cellStyle name="20% - Accent5 8 10" xfId="14064" xr:uid="{00000000-0005-0000-0000-0000BE490000}"/>
    <cellStyle name="20% - Accent5 8 10 2" xfId="40058" xr:uid="{00000000-0005-0000-0000-0000BF490000}"/>
    <cellStyle name="20% - Accent5 8 11" xfId="21815" xr:uid="{00000000-0005-0000-0000-0000C0490000}"/>
    <cellStyle name="20% - Accent5 8 11 2" xfId="47804" xr:uid="{00000000-0005-0000-0000-0000C1490000}"/>
    <cellStyle name="20% - Accent5 8 12" xfId="26969" xr:uid="{00000000-0005-0000-0000-0000C2490000}"/>
    <cellStyle name="20% - Accent5 8 2" xfId="1250" xr:uid="{00000000-0005-0000-0000-0000C3490000}"/>
    <cellStyle name="20% - Accent5 8 2 10" xfId="22092" xr:uid="{00000000-0005-0000-0000-0000C4490000}"/>
    <cellStyle name="20% - Accent5 8 2 10 2" xfId="48081" xr:uid="{00000000-0005-0000-0000-0000C5490000}"/>
    <cellStyle name="20% - Accent5 8 2 11" xfId="27246" xr:uid="{00000000-0005-0000-0000-0000C6490000}"/>
    <cellStyle name="20% - Accent5 8 2 2" xfId="1808" xr:uid="{00000000-0005-0000-0000-0000C7490000}"/>
    <cellStyle name="20% - Accent5 8 2 2 2" xfId="4494" xr:uid="{00000000-0005-0000-0000-0000C8490000}"/>
    <cellStyle name="20% - Accent5 8 2 2 2 2" xfId="9791" xr:uid="{00000000-0005-0000-0000-0000C9490000}"/>
    <cellStyle name="20% - Accent5 8 2 2 2 2 2" xfId="35792" xr:uid="{00000000-0005-0000-0000-0000CA490000}"/>
    <cellStyle name="20% - Accent5 8 2 2 2 3" xfId="17586" xr:uid="{00000000-0005-0000-0000-0000CB490000}"/>
    <cellStyle name="20% - Accent5 8 2 2 2 3 2" xfId="43580" xr:uid="{00000000-0005-0000-0000-0000CC490000}"/>
    <cellStyle name="20% - Accent5 8 2 2 2 4" xfId="25337" xr:uid="{00000000-0005-0000-0000-0000CD490000}"/>
    <cellStyle name="20% - Accent5 8 2 2 2 4 2" xfId="51326" xr:uid="{00000000-0005-0000-0000-0000CE490000}"/>
    <cellStyle name="20% - Accent5 8 2 2 2 5" xfId="30491" xr:uid="{00000000-0005-0000-0000-0000CF490000}"/>
    <cellStyle name="20% - Accent5 8 2 2 3" xfId="12433" xr:uid="{00000000-0005-0000-0000-0000D0490000}"/>
    <cellStyle name="20% - Accent5 8 2 2 3 2" xfId="20228" xr:uid="{00000000-0005-0000-0000-0000D1490000}"/>
    <cellStyle name="20% - Accent5 8 2 2 3 2 2" xfId="46222" xr:uid="{00000000-0005-0000-0000-0000D2490000}"/>
    <cellStyle name="20% - Accent5 8 2 2 3 3" xfId="38434" xr:uid="{00000000-0005-0000-0000-0000D3490000}"/>
    <cellStyle name="20% - Accent5 8 2 2 4" xfId="7111" xr:uid="{00000000-0005-0000-0000-0000D4490000}"/>
    <cellStyle name="20% - Accent5 8 2 2 4 2" xfId="33103" xr:uid="{00000000-0005-0000-0000-0000D5490000}"/>
    <cellStyle name="20% - Accent5 8 2 2 5" xfId="14897" xr:uid="{00000000-0005-0000-0000-0000D6490000}"/>
    <cellStyle name="20% - Accent5 8 2 2 5 2" xfId="40891" xr:uid="{00000000-0005-0000-0000-0000D7490000}"/>
    <cellStyle name="20% - Accent5 8 2 2 6" xfId="22648" xr:uid="{00000000-0005-0000-0000-0000D8490000}"/>
    <cellStyle name="20% - Accent5 8 2 2 6 2" xfId="48637" xr:uid="{00000000-0005-0000-0000-0000D9490000}"/>
    <cellStyle name="20% - Accent5 8 2 2 7" xfId="27802" xr:uid="{00000000-0005-0000-0000-0000DA490000}"/>
    <cellStyle name="20% - Accent5 8 2 3" xfId="2364" xr:uid="{00000000-0005-0000-0000-0000DB490000}"/>
    <cellStyle name="20% - Accent5 8 2 3 2" xfId="5050" xr:uid="{00000000-0005-0000-0000-0000DC490000}"/>
    <cellStyle name="20% - Accent5 8 2 3 2 2" xfId="10347" xr:uid="{00000000-0005-0000-0000-0000DD490000}"/>
    <cellStyle name="20% - Accent5 8 2 3 2 2 2" xfId="36348" xr:uid="{00000000-0005-0000-0000-0000DE490000}"/>
    <cellStyle name="20% - Accent5 8 2 3 2 3" xfId="18142" xr:uid="{00000000-0005-0000-0000-0000DF490000}"/>
    <cellStyle name="20% - Accent5 8 2 3 2 3 2" xfId="44136" xr:uid="{00000000-0005-0000-0000-0000E0490000}"/>
    <cellStyle name="20% - Accent5 8 2 3 2 4" xfId="25893" xr:uid="{00000000-0005-0000-0000-0000E1490000}"/>
    <cellStyle name="20% - Accent5 8 2 3 2 4 2" xfId="51882" xr:uid="{00000000-0005-0000-0000-0000E2490000}"/>
    <cellStyle name="20% - Accent5 8 2 3 2 5" xfId="31047" xr:uid="{00000000-0005-0000-0000-0000E3490000}"/>
    <cellStyle name="20% - Accent5 8 2 3 3" xfId="12968" xr:uid="{00000000-0005-0000-0000-0000E4490000}"/>
    <cellStyle name="20% - Accent5 8 2 3 3 2" xfId="20763" xr:uid="{00000000-0005-0000-0000-0000E5490000}"/>
    <cellStyle name="20% - Accent5 8 2 3 3 2 2" xfId="46757" xr:uid="{00000000-0005-0000-0000-0000E6490000}"/>
    <cellStyle name="20% - Accent5 8 2 3 3 3" xfId="38969" xr:uid="{00000000-0005-0000-0000-0000E7490000}"/>
    <cellStyle name="20% - Accent5 8 2 3 4" xfId="7663" xr:uid="{00000000-0005-0000-0000-0000E8490000}"/>
    <cellStyle name="20% - Accent5 8 2 3 4 2" xfId="33659" xr:uid="{00000000-0005-0000-0000-0000E9490000}"/>
    <cellStyle name="20% - Accent5 8 2 3 5" xfId="15453" xr:uid="{00000000-0005-0000-0000-0000EA490000}"/>
    <cellStyle name="20% - Accent5 8 2 3 5 2" xfId="41447" xr:uid="{00000000-0005-0000-0000-0000EB490000}"/>
    <cellStyle name="20% - Accent5 8 2 3 6" xfId="23204" xr:uid="{00000000-0005-0000-0000-0000EC490000}"/>
    <cellStyle name="20% - Accent5 8 2 3 6 2" xfId="49193" xr:uid="{00000000-0005-0000-0000-0000ED490000}"/>
    <cellStyle name="20% - Accent5 8 2 3 7" xfId="28358" xr:uid="{00000000-0005-0000-0000-0000EE490000}"/>
    <cellStyle name="20% - Accent5 8 2 4" xfId="2920" xr:uid="{00000000-0005-0000-0000-0000EF490000}"/>
    <cellStyle name="20% - Accent5 8 2 4 2" xfId="5606" xr:uid="{00000000-0005-0000-0000-0000F0490000}"/>
    <cellStyle name="20% - Accent5 8 2 4 2 2" xfId="10903" xr:uid="{00000000-0005-0000-0000-0000F1490000}"/>
    <cellStyle name="20% - Accent5 8 2 4 2 2 2" xfId="36904" xr:uid="{00000000-0005-0000-0000-0000F2490000}"/>
    <cellStyle name="20% - Accent5 8 2 4 2 3" xfId="18698" xr:uid="{00000000-0005-0000-0000-0000F3490000}"/>
    <cellStyle name="20% - Accent5 8 2 4 2 3 2" xfId="44692" xr:uid="{00000000-0005-0000-0000-0000F4490000}"/>
    <cellStyle name="20% - Accent5 8 2 4 2 4" xfId="26449" xr:uid="{00000000-0005-0000-0000-0000F5490000}"/>
    <cellStyle name="20% - Accent5 8 2 4 2 4 2" xfId="52438" xr:uid="{00000000-0005-0000-0000-0000F6490000}"/>
    <cellStyle name="20% - Accent5 8 2 4 2 5" xfId="31603" xr:uid="{00000000-0005-0000-0000-0000F7490000}"/>
    <cellStyle name="20% - Accent5 8 2 4 3" xfId="13507" xr:uid="{00000000-0005-0000-0000-0000F8490000}"/>
    <cellStyle name="20% - Accent5 8 2 4 3 2" xfId="21302" xr:uid="{00000000-0005-0000-0000-0000F9490000}"/>
    <cellStyle name="20% - Accent5 8 2 4 3 2 2" xfId="47296" xr:uid="{00000000-0005-0000-0000-0000FA490000}"/>
    <cellStyle name="20% - Accent5 8 2 4 3 3" xfId="39508" xr:uid="{00000000-0005-0000-0000-0000FB490000}"/>
    <cellStyle name="20% - Accent5 8 2 4 4" xfId="8219" xr:uid="{00000000-0005-0000-0000-0000FC490000}"/>
    <cellStyle name="20% - Accent5 8 2 4 4 2" xfId="34215" xr:uid="{00000000-0005-0000-0000-0000FD490000}"/>
    <cellStyle name="20% - Accent5 8 2 4 5" xfId="16009" xr:uid="{00000000-0005-0000-0000-0000FE490000}"/>
    <cellStyle name="20% - Accent5 8 2 4 5 2" xfId="42003" xr:uid="{00000000-0005-0000-0000-0000FF490000}"/>
    <cellStyle name="20% - Accent5 8 2 4 6" xfId="23760" xr:uid="{00000000-0005-0000-0000-0000004A0000}"/>
    <cellStyle name="20% - Accent5 8 2 4 6 2" xfId="49749" xr:uid="{00000000-0005-0000-0000-0000014A0000}"/>
    <cellStyle name="20% - Accent5 8 2 4 7" xfId="28914" xr:uid="{00000000-0005-0000-0000-0000024A0000}"/>
    <cellStyle name="20% - Accent5 8 2 5" xfId="3938" xr:uid="{00000000-0005-0000-0000-0000034A0000}"/>
    <cellStyle name="20% - Accent5 8 2 5 2" xfId="9236" xr:uid="{00000000-0005-0000-0000-0000044A0000}"/>
    <cellStyle name="20% - Accent5 8 2 5 2 2" xfId="35236" xr:uid="{00000000-0005-0000-0000-0000054A0000}"/>
    <cellStyle name="20% - Accent5 8 2 5 3" xfId="17030" xr:uid="{00000000-0005-0000-0000-0000064A0000}"/>
    <cellStyle name="20% - Accent5 8 2 5 3 2" xfId="43024" xr:uid="{00000000-0005-0000-0000-0000074A0000}"/>
    <cellStyle name="20% - Accent5 8 2 5 4" xfId="24781" xr:uid="{00000000-0005-0000-0000-0000084A0000}"/>
    <cellStyle name="20% - Accent5 8 2 5 4 2" xfId="50770" xr:uid="{00000000-0005-0000-0000-0000094A0000}"/>
    <cellStyle name="20% - Accent5 8 2 5 5" xfId="29935" xr:uid="{00000000-0005-0000-0000-00000A4A0000}"/>
    <cellStyle name="20% - Accent5 8 2 6" xfId="11408" xr:uid="{00000000-0005-0000-0000-00000B4A0000}"/>
    <cellStyle name="20% - Accent5 8 2 6 2" xfId="19203" xr:uid="{00000000-0005-0000-0000-00000C4A0000}"/>
    <cellStyle name="20% - Accent5 8 2 6 2 2" xfId="45197" xr:uid="{00000000-0005-0000-0000-00000D4A0000}"/>
    <cellStyle name="20% - Accent5 8 2 6 3" xfId="37409" xr:uid="{00000000-0005-0000-0000-00000E4A0000}"/>
    <cellStyle name="20% - Accent5 8 2 7" xfId="11914" xr:uid="{00000000-0005-0000-0000-00000F4A0000}"/>
    <cellStyle name="20% - Accent5 8 2 7 2" xfId="19709" xr:uid="{00000000-0005-0000-0000-0000104A0000}"/>
    <cellStyle name="20% - Accent5 8 2 7 2 2" xfId="45703" xr:uid="{00000000-0005-0000-0000-0000114A0000}"/>
    <cellStyle name="20% - Accent5 8 2 7 3" xfId="37915" xr:uid="{00000000-0005-0000-0000-0000124A0000}"/>
    <cellStyle name="20% - Accent5 8 2 8" xfId="6560" xr:uid="{00000000-0005-0000-0000-0000134A0000}"/>
    <cellStyle name="20% - Accent5 8 2 8 2" xfId="32547" xr:uid="{00000000-0005-0000-0000-0000144A0000}"/>
    <cellStyle name="20% - Accent5 8 2 9" xfId="14341" xr:uid="{00000000-0005-0000-0000-0000154A0000}"/>
    <cellStyle name="20% - Accent5 8 2 9 2" xfId="40335" xr:uid="{00000000-0005-0000-0000-0000164A0000}"/>
    <cellStyle name="20% - Accent5 8 3" xfId="1531" xr:uid="{00000000-0005-0000-0000-0000174A0000}"/>
    <cellStyle name="20% - Accent5 8 3 2" xfId="4217" xr:uid="{00000000-0005-0000-0000-0000184A0000}"/>
    <cellStyle name="20% - Accent5 8 3 2 2" xfId="9514" xr:uid="{00000000-0005-0000-0000-0000194A0000}"/>
    <cellStyle name="20% - Accent5 8 3 2 2 2" xfId="35515" xr:uid="{00000000-0005-0000-0000-00001A4A0000}"/>
    <cellStyle name="20% - Accent5 8 3 2 3" xfId="17309" xr:uid="{00000000-0005-0000-0000-00001B4A0000}"/>
    <cellStyle name="20% - Accent5 8 3 2 3 2" xfId="43303" xr:uid="{00000000-0005-0000-0000-00001C4A0000}"/>
    <cellStyle name="20% - Accent5 8 3 2 4" xfId="25060" xr:uid="{00000000-0005-0000-0000-00001D4A0000}"/>
    <cellStyle name="20% - Accent5 8 3 2 4 2" xfId="51049" xr:uid="{00000000-0005-0000-0000-00001E4A0000}"/>
    <cellStyle name="20% - Accent5 8 3 2 5" xfId="30214" xr:uid="{00000000-0005-0000-0000-00001F4A0000}"/>
    <cellStyle name="20% - Accent5 8 3 3" xfId="12174" xr:uid="{00000000-0005-0000-0000-0000204A0000}"/>
    <cellStyle name="20% - Accent5 8 3 3 2" xfId="19969" xr:uid="{00000000-0005-0000-0000-0000214A0000}"/>
    <cellStyle name="20% - Accent5 8 3 3 2 2" xfId="45963" xr:uid="{00000000-0005-0000-0000-0000224A0000}"/>
    <cellStyle name="20% - Accent5 8 3 3 3" xfId="38175" xr:uid="{00000000-0005-0000-0000-0000234A0000}"/>
    <cellStyle name="20% - Accent5 8 3 4" xfId="6836" xr:uid="{00000000-0005-0000-0000-0000244A0000}"/>
    <cellStyle name="20% - Accent5 8 3 4 2" xfId="32826" xr:uid="{00000000-0005-0000-0000-0000254A0000}"/>
    <cellStyle name="20% - Accent5 8 3 5" xfId="14620" xr:uid="{00000000-0005-0000-0000-0000264A0000}"/>
    <cellStyle name="20% - Accent5 8 3 5 2" xfId="40614" xr:uid="{00000000-0005-0000-0000-0000274A0000}"/>
    <cellStyle name="20% - Accent5 8 3 6" xfId="22371" xr:uid="{00000000-0005-0000-0000-0000284A0000}"/>
    <cellStyle name="20% - Accent5 8 3 6 2" xfId="48360" xr:uid="{00000000-0005-0000-0000-0000294A0000}"/>
    <cellStyle name="20% - Accent5 8 3 7" xfId="27525" xr:uid="{00000000-0005-0000-0000-00002A4A0000}"/>
    <cellStyle name="20% - Accent5 8 4" xfId="2087" xr:uid="{00000000-0005-0000-0000-00002B4A0000}"/>
    <cellStyle name="20% - Accent5 8 4 2" xfId="4773" xr:uid="{00000000-0005-0000-0000-00002C4A0000}"/>
    <cellStyle name="20% - Accent5 8 4 2 2" xfId="10070" xr:uid="{00000000-0005-0000-0000-00002D4A0000}"/>
    <cellStyle name="20% - Accent5 8 4 2 2 2" xfId="36071" xr:uid="{00000000-0005-0000-0000-00002E4A0000}"/>
    <cellStyle name="20% - Accent5 8 4 2 3" xfId="17865" xr:uid="{00000000-0005-0000-0000-00002F4A0000}"/>
    <cellStyle name="20% - Accent5 8 4 2 3 2" xfId="43859" xr:uid="{00000000-0005-0000-0000-0000304A0000}"/>
    <cellStyle name="20% - Accent5 8 4 2 4" xfId="25616" xr:uid="{00000000-0005-0000-0000-0000314A0000}"/>
    <cellStyle name="20% - Accent5 8 4 2 4 2" xfId="51605" xr:uid="{00000000-0005-0000-0000-0000324A0000}"/>
    <cellStyle name="20% - Accent5 8 4 2 5" xfId="30770" xr:uid="{00000000-0005-0000-0000-0000334A0000}"/>
    <cellStyle name="20% - Accent5 8 4 3" xfId="12693" xr:uid="{00000000-0005-0000-0000-0000344A0000}"/>
    <cellStyle name="20% - Accent5 8 4 3 2" xfId="20488" xr:uid="{00000000-0005-0000-0000-0000354A0000}"/>
    <cellStyle name="20% - Accent5 8 4 3 2 2" xfId="46482" xr:uid="{00000000-0005-0000-0000-0000364A0000}"/>
    <cellStyle name="20% - Accent5 8 4 3 3" xfId="38694" xr:uid="{00000000-0005-0000-0000-0000374A0000}"/>
    <cellStyle name="20% - Accent5 8 4 4" xfId="7388" xr:uid="{00000000-0005-0000-0000-0000384A0000}"/>
    <cellStyle name="20% - Accent5 8 4 4 2" xfId="33382" xr:uid="{00000000-0005-0000-0000-0000394A0000}"/>
    <cellStyle name="20% - Accent5 8 4 5" xfId="15176" xr:uid="{00000000-0005-0000-0000-00003A4A0000}"/>
    <cellStyle name="20% - Accent5 8 4 5 2" xfId="41170" xr:uid="{00000000-0005-0000-0000-00003B4A0000}"/>
    <cellStyle name="20% - Accent5 8 4 6" xfId="22927" xr:uid="{00000000-0005-0000-0000-00003C4A0000}"/>
    <cellStyle name="20% - Accent5 8 4 6 2" xfId="48916" xr:uid="{00000000-0005-0000-0000-00003D4A0000}"/>
    <cellStyle name="20% - Accent5 8 4 7" xfId="28081" xr:uid="{00000000-0005-0000-0000-00003E4A0000}"/>
    <cellStyle name="20% - Accent5 8 5" xfId="2643" xr:uid="{00000000-0005-0000-0000-00003F4A0000}"/>
    <cellStyle name="20% - Accent5 8 5 2" xfId="5329" xr:uid="{00000000-0005-0000-0000-0000404A0000}"/>
    <cellStyle name="20% - Accent5 8 5 2 2" xfId="10626" xr:uid="{00000000-0005-0000-0000-0000414A0000}"/>
    <cellStyle name="20% - Accent5 8 5 2 2 2" xfId="36627" xr:uid="{00000000-0005-0000-0000-0000424A0000}"/>
    <cellStyle name="20% - Accent5 8 5 2 3" xfId="18421" xr:uid="{00000000-0005-0000-0000-0000434A0000}"/>
    <cellStyle name="20% - Accent5 8 5 2 3 2" xfId="44415" xr:uid="{00000000-0005-0000-0000-0000444A0000}"/>
    <cellStyle name="20% - Accent5 8 5 2 4" xfId="26172" xr:uid="{00000000-0005-0000-0000-0000454A0000}"/>
    <cellStyle name="20% - Accent5 8 5 2 4 2" xfId="52161" xr:uid="{00000000-0005-0000-0000-0000464A0000}"/>
    <cellStyle name="20% - Accent5 8 5 2 5" xfId="31326" xr:uid="{00000000-0005-0000-0000-0000474A0000}"/>
    <cellStyle name="20% - Accent5 8 5 3" xfId="13230" xr:uid="{00000000-0005-0000-0000-0000484A0000}"/>
    <cellStyle name="20% - Accent5 8 5 3 2" xfId="21025" xr:uid="{00000000-0005-0000-0000-0000494A0000}"/>
    <cellStyle name="20% - Accent5 8 5 3 2 2" xfId="47019" xr:uid="{00000000-0005-0000-0000-00004A4A0000}"/>
    <cellStyle name="20% - Accent5 8 5 3 3" xfId="39231" xr:uid="{00000000-0005-0000-0000-00004B4A0000}"/>
    <cellStyle name="20% - Accent5 8 5 4" xfId="7942" xr:uid="{00000000-0005-0000-0000-00004C4A0000}"/>
    <cellStyle name="20% - Accent5 8 5 4 2" xfId="33938" xr:uid="{00000000-0005-0000-0000-00004D4A0000}"/>
    <cellStyle name="20% - Accent5 8 5 5" xfId="15732" xr:uid="{00000000-0005-0000-0000-00004E4A0000}"/>
    <cellStyle name="20% - Accent5 8 5 5 2" xfId="41726" xr:uid="{00000000-0005-0000-0000-00004F4A0000}"/>
    <cellStyle name="20% - Accent5 8 5 6" xfId="23483" xr:uid="{00000000-0005-0000-0000-0000504A0000}"/>
    <cellStyle name="20% - Accent5 8 5 6 2" xfId="49472" xr:uid="{00000000-0005-0000-0000-0000514A0000}"/>
    <cellStyle name="20% - Accent5 8 5 7" xfId="28637" xr:uid="{00000000-0005-0000-0000-0000524A0000}"/>
    <cellStyle name="20% - Accent5 8 6" xfId="3661" xr:uid="{00000000-0005-0000-0000-0000534A0000}"/>
    <cellStyle name="20% - Accent5 8 6 2" xfId="8959" xr:uid="{00000000-0005-0000-0000-0000544A0000}"/>
    <cellStyle name="20% - Accent5 8 6 2 2" xfId="34959" xr:uid="{00000000-0005-0000-0000-0000554A0000}"/>
    <cellStyle name="20% - Accent5 8 6 3" xfId="16753" xr:uid="{00000000-0005-0000-0000-0000564A0000}"/>
    <cellStyle name="20% - Accent5 8 6 3 2" xfId="42747" xr:uid="{00000000-0005-0000-0000-0000574A0000}"/>
    <cellStyle name="20% - Accent5 8 6 4" xfId="24504" xr:uid="{00000000-0005-0000-0000-0000584A0000}"/>
    <cellStyle name="20% - Accent5 8 6 4 2" xfId="50493" xr:uid="{00000000-0005-0000-0000-0000594A0000}"/>
    <cellStyle name="20% - Accent5 8 6 5" xfId="29658" xr:uid="{00000000-0005-0000-0000-00005A4A0000}"/>
    <cellStyle name="20% - Accent5 8 7" xfId="11153" xr:uid="{00000000-0005-0000-0000-00005B4A0000}"/>
    <cellStyle name="20% - Accent5 8 7 2" xfId="18948" xr:uid="{00000000-0005-0000-0000-00005C4A0000}"/>
    <cellStyle name="20% - Accent5 8 7 2 2" xfId="44942" xr:uid="{00000000-0005-0000-0000-00005D4A0000}"/>
    <cellStyle name="20% - Accent5 8 7 3" xfId="37154" xr:uid="{00000000-0005-0000-0000-00005E4A0000}"/>
    <cellStyle name="20% - Accent5 8 8" xfId="11653" xr:uid="{00000000-0005-0000-0000-00005F4A0000}"/>
    <cellStyle name="20% - Accent5 8 8 2" xfId="19448" xr:uid="{00000000-0005-0000-0000-0000604A0000}"/>
    <cellStyle name="20% - Accent5 8 8 2 2" xfId="45442" xr:uid="{00000000-0005-0000-0000-0000614A0000}"/>
    <cellStyle name="20% - Accent5 8 8 3" xfId="37654" xr:uid="{00000000-0005-0000-0000-0000624A0000}"/>
    <cellStyle name="20% - Accent5 8 9" xfId="6283" xr:uid="{00000000-0005-0000-0000-0000634A0000}"/>
    <cellStyle name="20% - Accent5 8 9 2" xfId="32270" xr:uid="{00000000-0005-0000-0000-0000644A0000}"/>
    <cellStyle name="20% - Accent5 9" xfId="990" xr:uid="{00000000-0005-0000-0000-0000654A0000}"/>
    <cellStyle name="20% - Accent5 9 10" xfId="14082" xr:uid="{00000000-0005-0000-0000-0000664A0000}"/>
    <cellStyle name="20% - Accent5 9 10 2" xfId="40076" xr:uid="{00000000-0005-0000-0000-0000674A0000}"/>
    <cellStyle name="20% - Accent5 9 11" xfId="21833" xr:uid="{00000000-0005-0000-0000-0000684A0000}"/>
    <cellStyle name="20% - Accent5 9 11 2" xfId="47822" xr:uid="{00000000-0005-0000-0000-0000694A0000}"/>
    <cellStyle name="20% - Accent5 9 12" xfId="26987" xr:uid="{00000000-0005-0000-0000-00006A4A0000}"/>
    <cellStyle name="20% - Accent5 9 2" xfId="1268" xr:uid="{00000000-0005-0000-0000-00006B4A0000}"/>
    <cellStyle name="20% - Accent5 9 2 10" xfId="22110" xr:uid="{00000000-0005-0000-0000-00006C4A0000}"/>
    <cellStyle name="20% - Accent5 9 2 10 2" xfId="48099" xr:uid="{00000000-0005-0000-0000-00006D4A0000}"/>
    <cellStyle name="20% - Accent5 9 2 11" xfId="27264" xr:uid="{00000000-0005-0000-0000-00006E4A0000}"/>
    <cellStyle name="20% - Accent5 9 2 2" xfId="1826" xr:uid="{00000000-0005-0000-0000-00006F4A0000}"/>
    <cellStyle name="20% - Accent5 9 2 2 2" xfId="4512" xr:uid="{00000000-0005-0000-0000-0000704A0000}"/>
    <cellStyle name="20% - Accent5 9 2 2 2 2" xfId="9809" xr:uid="{00000000-0005-0000-0000-0000714A0000}"/>
    <cellStyle name="20% - Accent5 9 2 2 2 2 2" xfId="35810" xr:uid="{00000000-0005-0000-0000-0000724A0000}"/>
    <cellStyle name="20% - Accent5 9 2 2 2 3" xfId="17604" xr:uid="{00000000-0005-0000-0000-0000734A0000}"/>
    <cellStyle name="20% - Accent5 9 2 2 2 3 2" xfId="43598" xr:uid="{00000000-0005-0000-0000-0000744A0000}"/>
    <cellStyle name="20% - Accent5 9 2 2 2 4" xfId="25355" xr:uid="{00000000-0005-0000-0000-0000754A0000}"/>
    <cellStyle name="20% - Accent5 9 2 2 2 4 2" xfId="51344" xr:uid="{00000000-0005-0000-0000-0000764A0000}"/>
    <cellStyle name="20% - Accent5 9 2 2 2 5" xfId="30509" xr:uid="{00000000-0005-0000-0000-0000774A0000}"/>
    <cellStyle name="20% - Accent5 9 2 2 3" xfId="12451" xr:uid="{00000000-0005-0000-0000-0000784A0000}"/>
    <cellStyle name="20% - Accent5 9 2 2 3 2" xfId="20246" xr:uid="{00000000-0005-0000-0000-0000794A0000}"/>
    <cellStyle name="20% - Accent5 9 2 2 3 2 2" xfId="46240" xr:uid="{00000000-0005-0000-0000-00007A4A0000}"/>
    <cellStyle name="20% - Accent5 9 2 2 3 3" xfId="38452" xr:uid="{00000000-0005-0000-0000-00007B4A0000}"/>
    <cellStyle name="20% - Accent5 9 2 2 4" xfId="7129" xr:uid="{00000000-0005-0000-0000-00007C4A0000}"/>
    <cellStyle name="20% - Accent5 9 2 2 4 2" xfId="33121" xr:uid="{00000000-0005-0000-0000-00007D4A0000}"/>
    <cellStyle name="20% - Accent5 9 2 2 5" xfId="14915" xr:uid="{00000000-0005-0000-0000-00007E4A0000}"/>
    <cellStyle name="20% - Accent5 9 2 2 5 2" xfId="40909" xr:uid="{00000000-0005-0000-0000-00007F4A0000}"/>
    <cellStyle name="20% - Accent5 9 2 2 6" xfId="22666" xr:uid="{00000000-0005-0000-0000-0000804A0000}"/>
    <cellStyle name="20% - Accent5 9 2 2 6 2" xfId="48655" xr:uid="{00000000-0005-0000-0000-0000814A0000}"/>
    <cellStyle name="20% - Accent5 9 2 2 7" xfId="27820" xr:uid="{00000000-0005-0000-0000-0000824A0000}"/>
    <cellStyle name="20% - Accent5 9 2 3" xfId="2382" xr:uid="{00000000-0005-0000-0000-0000834A0000}"/>
    <cellStyle name="20% - Accent5 9 2 3 2" xfId="5068" xr:uid="{00000000-0005-0000-0000-0000844A0000}"/>
    <cellStyle name="20% - Accent5 9 2 3 2 2" xfId="10365" xr:uid="{00000000-0005-0000-0000-0000854A0000}"/>
    <cellStyle name="20% - Accent5 9 2 3 2 2 2" xfId="36366" xr:uid="{00000000-0005-0000-0000-0000864A0000}"/>
    <cellStyle name="20% - Accent5 9 2 3 2 3" xfId="18160" xr:uid="{00000000-0005-0000-0000-0000874A0000}"/>
    <cellStyle name="20% - Accent5 9 2 3 2 3 2" xfId="44154" xr:uid="{00000000-0005-0000-0000-0000884A0000}"/>
    <cellStyle name="20% - Accent5 9 2 3 2 4" xfId="25911" xr:uid="{00000000-0005-0000-0000-0000894A0000}"/>
    <cellStyle name="20% - Accent5 9 2 3 2 4 2" xfId="51900" xr:uid="{00000000-0005-0000-0000-00008A4A0000}"/>
    <cellStyle name="20% - Accent5 9 2 3 2 5" xfId="31065" xr:uid="{00000000-0005-0000-0000-00008B4A0000}"/>
    <cellStyle name="20% - Accent5 9 2 3 3" xfId="12986" xr:uid="{00000000-0005-0000-0000-00008C4A0000}"/>
    <cellStyle name="20% - Accent5 9 2 3 3 2" xfId="20781" xr:uid="{00000000-0005-0000-0000-00008D4A0000}"/>
    <cellStyle name="20% - Accent5 9 2 3 3 2 2" xfId="46775" xr:uid="{00000000-0005-0000-0000-00008E4A0000}"/>
    <cellStyle name="20% - Accent5 9 2 3 3 3" xfId="38987" xr:uid="{00000000-0005-0000-0000-00008F4A0000}"/>
    <cellStyle name="20% - Accent5 9 2 3 4" xfId="7681" xr:uid="{00000000-0005-0000-0000-0000904A0000}"/>
    <cellStyle name="20% - Accent5 9 2 3 4 2" xfId="33677" xr:uid="{00000000-0005-0000-0000-0000914A0000}"/>
    <cellStyle name="20% - Accent5 9 2 3 5" xfId="15471" xr:uid="{00000000-0005-0000-0000-0000924A0000}"/>
    <cellStyle name="20% - Accent5 9 2 3 5 2" xfId="41465" xr:uid="{00000000-0005-0000-0000-0000934A0000}"/>
    <cellStyle name="20% - Accent5 9 2 3 6" xfId="23222" xr:uid="{00000000-0005-0000-0000-0000944A0000}"/>
    <cellStyle name="20% - Accent5 9 2 3 6 2" xfId="49211" xr:uid="{00000000-0005-0000-0000-0000954A0000}"/>
    <cellStyle name="20% - Accent5 9 2 3 7" xfId="28376" xr:uid="{00000000-0005-0000-0000-0000964A0000}"/>
    <cellStyle name="20% - Accent5 9 2 4" xfId="2938" xr:uid="{00000000-0005-0000-0000-0000974A0000}"/>
    <cellStyle name="20% - Accent5 9 2 4 2" xfId="5624" xr:uid="{00000000-0005-0000-0000-0000984A0000}"/>
    <cellStyle name="20% - Accent5 9 2 4 2 2" xfId="10921" xr:uid="{00000000-0005-0000-0000-0000994A0000}"/>
    <cellStyle name="20% - Accent5 9 2 4 2 2 2" xfId="36922" xr:uid="{00000000-0005-0000-0000-00009A4A0000}"/>
    <cellStyle name="20% - Accent5 9 2 4 2 3" xfId="18716" xr:uid="{00000000-0005-0000-0000-00009B4A0000}"/>
    <cellStyle name="20% - Accent5 9 2 4 2 3 2" xfId="44710" xr:uid="{00000000-0005-0000-0000-00009C4A0000}"/>
    <cellStyle name="20% - Accent5 9 2 4 2 4" xfId="26467" xr:uid="{00000000-0005-0000-0000-00009D4A0000}"/>
    <cellStyle name="20% - Accent5 9 2 4 2 4 2" xfId="52456" xr:uid="{00000000-0005-0000-0000-00009E4A0000}"/>
    <cellStyle name="20% - Accent5 9 2 4 2 5" xfId="31621" xr:uid="{00000000-0005-0000-0000-00009F4A0000}"/>
    <cellStyle name="20% - Accent5 9 2 4 3" xfId="13525" xr:uid="{00000000-0005-0000-0000-0000A04A0000}"/>
    <cellStyle name="20% - Accent5 9 2 4 3 2" xfId="21320" xr:uid="{00000000-0005-0000-0000-0000A14A0000}"/>
    <cellStyle name="20% - Accent5 9 2 4 3 2 2" xfId="47314" xr:uid="{00000000-0005-0000-0000-0000A24A0000}"/>
    <cellStyle name="20% - Accent5 9 2 4 3 3" xfId="39526" xr:uid="{00000000-0005-0000-0000-0000A34A0000}"/>
    <cellStyle name="20% - Accent5 9 2 4 4" xfId="8237" xr:uid="{00000000-0005-0000-0000-0000A44A0000}"/>
    <cellStyle name="20% - Accent5 9 2 4 4 2" xfId="34233" xr:uid="{00000000-0005-0000-0000-0000A54A0000}"/>
    <cellStyle name="20% - Accent5 9 2 4 5" xfId="16027" xr:uid="{00000000-0005-0000-0000-0000A64A0000}"/>
    <cellStyle name="20% - Accent5 9 2 4 5 2" xfId="42021" xr:uid="{00000000-0005-0000-0000-0000A74A0000}"/>
    <cellStyle name="20% - Accent5 9 2 4 6" xfId="23778" xr:uid="{00000000-0005-0000-0000-0000A84A0000}"/>
    <cellStyle name="20% - Accent5 9 2 4 6 2" xfId="49767" xr:uid="{00000000-0005-0000-0000-0000A94A0000}"/>
    <cellStyle name="20% - Accent5 9 2 4 7" xfId="28932" xr:uid="{00000000-0005-0000-0000-0000AA4A0000}"/>
    <cellStyle name="20% - Accent5 9 2 5" xfId="3956" xr:uid="{00000000-0005-0000-0000-0000AB4A0000}"/>
    <cellStyle name="20% - Accent5 9 2 5 2" xfId="9254" xr:uid="{00000000-0005-0000-0000-0000AC4A0000}"/>
    <cellStyle name="20% - Accent5 9 2 5 2 2" xfId="35254" xr:uid="{00000000-0005-0000-0000-0000AD4A0000}"/>
    <cellStyle name="20% - Accent5 9 2 5 3" xfId="17048" xr:uid="{00000000-0005-0000-0000-0000AE4A0000}"/>
    <cellStyle name="20% - Accent5 9 2 5 3 2" xfId="43042" xr:uid="{00000000-0005-0000-0000-0000AF4A0000}"/>
    <cellStyle name="20% - Accent5 9 2 5 4" xfId="24799" xr:uid="{00000000-0005-0000-0000-0000B04A0000}"/>
    <cellStyle name="20% - Accent5 9 2 5 4 2" xfId="50788" xr:uid="{00000000-0005-0000-0000-0000B14A0000}"/>
    <cellStyle name="20% - Accent5 9 2 5 5" xfId="29953" xr:uid="{00000000-0005-0000-0000-0000B24A0000}"/>
    <cellStyle name="20% - Accent5 9 2 6" xfId="11426" xr:uid="{00000000-0005-0000-0000-0000B34A0000}"/>
    <cellStyle name="20% - Accent5 9 2 6 2" xfId="19221" xr:uid="{00000000-0005-0000-0000-0000B44A0000}"/>
    <cellStyle name="20% - Accent5 9 2 6 2 2" xfId="45215" xr:uid="{00000000-0005-0000-0000-0000B54A0000}"/>
    <cellStyle name="20% - Accent5 9 2 6 3" xfId="37427" xr:uid="{00000000-0005-0000-0000-0000B64A0000}"/>
    <cellStyle name="20% - Accent5 9 2 7" xfId="11932" xr:uid="{00000000-0005-0000-0000-0000B74A0000}"/>
    <cellStyle name="20% - Accent5 9 2 7 2" xfId="19727" xr:uid="{00000000-0005-0000-0000-0000B84A0000}"/>
    <cellStyle name="20% - Accent5 9 2 7 2 2" xfId="45721" xr:uid="{00000000-0005-0000-0000-0000B94A0000}"/>
    <cellStyle name="20% - Accent5 9 2 7 3" xfId="37933" xr:uid="{00000000-0005-0000-0000-0000BA4A0000}"/>
    <cellStyle name="20% - Accent5 9 2 8" xfId="6578" xr:uid="{00000000-0005-0000-0000-0000BB4A0000}"/>
    <cellStyle name="20% - Accent5 9 2 8 2" xfId="32565" xr:uid="{00000000-0005-0000-0000-0000BC4A0000}"/>
    <cellStyle name="20% - Accent5 9 2 9" xfId="14359" xr:uid="{00000000-0005-0000-0000-0000BD4A0000}"/>
    <cellStyle name="20% - Accent5 9 2 9 2" xfId="40353" xr:uid="{00000000-0005-0000-0000-0000BE4A0000}"/>
    <cellStyle name="20% - Accent5 9 3" xfId="1549" xr:uid="{00000000-0005-0000-0000-0000BF4A0000}"/>
    <cellStyle name="20% - Accent5 9 3 2" xfId="4235" xr:uid="{00000000-0005-0000-0000-0000C04A0000}"/>
    <cellStyle name="20% - Accent5 9 3 2 2" xfId="9532" xr:uid="{00000000-0005-0000-0000-0000C14A0000}"/>
    <cellStyle name="20% - Accent5 9 3 2 2 2" xfId="35533" xr:uid="{00000000-0005-0000-0000-0000C24A0000}"/>
    <cellStyle name="20% - Accent5 9 3 2 3" xfId="17327" xr:uid="{00000000-0005-0000-0000-0000C34A0000}"/>
    <cellStyle name="20% - Accent5 9 3 2 3 2" xfId="43321" xr:uid="{00000000-0005-0000-0000-0000C44A0000}"/>
    <cellStyle name="20% - Accent5 9 3 2 4" xfId="25078" xr:uid="{00000000-0005-0000-0000-0000C54A0000}"/>
    <cellStyle name="20% - Accent5 9 3 2 4 2" xfId="51067" xr:uid="{00000000-0005-0000-0000-0000C64A0000}"/>
    <cellStyle name="20% - Accent5 9 3 2 5" xfId="30232" xr:uid="{00000000-0005-0000-0000-0000C74A0000}"/>
    <cellStyle name="20% - Accent5 9 3 3" xfId="12192" xr:uid="{00000000-0005-0000-0000-0000C84A0000}"/>
    <cellStyle name="20% - Accent5 9 3 3 2" xfId="19987" xr:uid="{00000000-0005-0000-0000-0000C94A0000}"/>
    <cellStyle name="20% - Accent5 9 3 3 2 2" xfId="45981" xr:uid="{00000000-0005-0000-0000-0000CA4A0000}"/>
    <cellStyle name="20% - Accent5 9 3 3 3" xfId="38193" xr:uid="{00000000-0005-0000-0000-0000CB4A0000}"/>
    <cellStyle name="20% - Accent5 9 3 4" xfId="6854" xr:uid="{00000000-0005-0000-0000-0000CC4A0000}"/>
    <cellStyle name="20% - Accent5 9 3 4 2" xfId="32844" xr:uid="{00000000-0005-0000-0000-0000CD4A0000}"/>
    <cellStyle name="20% - Accent5 9 3 5" xfId="14638" xr:uid="{00000000-0005-0000-0000-0000CE4A0000}"/>
    <cellStyle name="20% - Accent5 9 3 5 2" xfId="40632" xr:uid="{00000000-0005-0000-0000-0000CF4A0000}"/>
    <cellStyle name="20% - Accent5 9 3 6" xfId="22389" xr:uid="{00000000-0005-0000-0000-0000D04A0000}"/>
    <cellStyle name="20% - Accent5 9 3 6 2" xfId="48378" xr:uid="{00000000-0005-0000-0000-0000D14A0000}"/>
    <cellStyle name="20% - Accent5 9 3 7" xfId="27543" xr:uid="{00000000-0005-0000-0000-0000D24A0000}"/>
    <cellStyle name="20% - Accent5 9 4" xfId="2105" xr:uid="{00000000-0005-0000-0000-0000D34A0000}"/>
    <cellStyle name="20% - Accent5 9 4 2" xfId="4791" xr:uid="{00000000-0005-0000-0000-0000D44A0000}"/>
    <cellStyle name="20% - Accent5 9 4 2 2" xfId="10088" xr:uid="{00000000-0005-0000-0000-0000D54A0000}"/>
    <cellStyle name="20% - Accent5 9 4 2 2 2" xfId="36089" xr:uid="{00000000-0005-0000-0000-0000D64A0000}"/>
    <cellStyle name="20% - Accent5 9 4 2 3" xfId="17883" xr:uid="{00000000-0005-0000-0000-0000D74A0000}"/>
    <cellStyle name="20% - Accent5 9 4 2 3 2" xfId="43877" xr:uid="{00000000-0005-0000-0000-0000D84A0000}"/>
    <cellStyle name="20% - Accent5 9 4 2 4" xfId="25634" xr:uid="{00000000-0005-0000-0000-0000D94A0000}"/>
    <cellStyle name="20% - Accent5 9 4 2 4 2" xfId="51623" xr:uid="{00000000-0005-0000-0000-0000DA4A0000}"/>
    <cellStyle name="20% - Accent5 9 4 2 5" xfId="30788" xr:uid="{00000000-0005-0000-0000-0000DB4A0000}"/>
    <cellStyle name="20% - Accent5 9 4 3" xfId="12711" xr:uid="{00000000-0005-0000-0000-0000DC4A0000}"/>
    <cellStyle name="20% - Accent5 9 4 3 2" xfId="20506" xr:uid="{00000000-0005-0000-0000-0000DD4A0000}"/>
    <cellStyle name="20% - Accent5 9 4 3 2 2" xfId="46500" xr:uid="{00000000-0005-0000-0000-0000DE4A0000}"/>
    <cellStyle name="20% - Accent5 9 4 3 3" xfId="38712" xr:uid="{00000000-0005-0000-0000-0000DF4A0000}"/>
    <cellStyle name="20% - Accent5 9 4 4" xfId="7406" xr:uid="{00000000-0005-0000-0000-0000E04A0000}"/>
    <cellStyle name="20% - Accent5 9 4 4 2" xfId="33400" xr:uid="{00000000-0005-0000-0000-0000E14A0000}"/>
    <cellStyle name="20% - Accent5 9 4 5" xfId="15194" xr:uid="{00000000-0005-0000-0000-0000E24A0000}"/>
    <cellStyle name="20% - Accent5 9 4 5 2" xfId="41188" xr:uid="{00000000-0005-0000-0000-0000E34A0000}"/>
    <cellStyle name="20% - Accent5 9 4 6" xfId="22945" xr:uid="{00000000-0005-0000-0000-0000E44A0000}"/>
    <cellStyle name="20% - Accent5 9 4 6 2" xfId="48934" xr:uid="{00000000-0005-0000-0000-0000E54A0000}"/>
    <cellStyle name="20% - Accent5 9 4 7" xfId="28099" xr:uid="{00000000-0005-0000-0000-0000E64A0000}"/>
    <cellStyle name="20% - Accent5 9 5" xfId="2661" xr:uid="{00000000-0005-0000-0000-0000E74A0000}"/>
    <cellStyle name="20% - Accent5 9 5 2" xfId="5347" xr:uid="{00000000-0005-0000-0000-0000E84A0000}"/>
    <cellStyle name="20% - Accent5 9 5 2 2" xfId="10644" xr:uid="{00000000-0005-0000-0000-0000E94A0000}"/>
    <cellStyle name="20% - Accent5 9 5 2 2 2" xfId="36645" xr:uid="{00000000-0005-0000-0000-0000EA4A0000}"/>
    <cellStyle name="20% - Accent5 9 5 2 3" xfId="18439" xr:uid="{00000000-0005-0000-0000-0000EB4A0000}"/>
    <cellStyle name="20% - Accent5 9 5 2 3 2" xfId="44433" xr:uid="{00000000-0005-0000-0000-0000EC4A0000}"/>
    <cellStyle name="20% - Accent5 9 5 2 4" xfId="26190" xr:uid="{00000000-0005-0000-0000-0000ED4A0000}"/>
    <cellStyle name="20% - Accent5 9 5 2 4 2" xfId="52179" xr:uid="{00000000-0005-0000-0000-0000EE4A0000}"/>
    <cellStyle name="20% - Accent5 9 5 2 5" xfId="31344" xr:uid="{00000000-0005-0000-0000-0000EF4A0000}"/>
    <cellStyle name="20% - Accent5 9 5 3" xfId="13248" xr:uid="{00000000-0005-0000-0000-0000F04A0000}"/>
    <cellStyle name="20% - Accent5 9 5 3 2" xfId="21043" xr:uid="{00000000-0005-0000-0000-0000F14A0000}"/>
    <cellStyle name="20% - Accent5 9 5 3 2 2" xfId="47037" xr:uid="{00000000-0005-0000-0000-0000F24A0000}"/>
    <cellStyle name="20% - Accent5 9 5 3 3" xfId="39249" xr:uid="{00000000-0005-0000-0000-0000F34A0000}"/>
    <cellStyle name="20% - Accent5 9 5 4" xfId="7960" xr:uid="{00000000-0005-0000-0000-0000F44A0000}"/>
    <cellStyle name="20% - Accent5 9 5 4 2" xfId="33956" xr:uid="{00000000-0005-0000-0000-0000F54A0000}"/>
    <cellStyle name="20% - Accent5 9 5 5" xfId="15750" xr:uid="{00000000-0005-0000-0000-0000F64A0000}"/>
    <cellStyle name="20% - Accent5 9 5 5 2" xfId="41744" xr:uid="{00000000-0005-0000-0000-0000F74A0000}"/>
    <cellStyle name="20% - Accent5 9 5 6" xfId="23501" xr:uid="{00000000-0005-0000-0000-0000F84A0000}"/>
    <cellStyle name="20% - Accent5 9 5 6 2" xfId="49490" xr:uid="{00000000-0005-0000-0000-0000F94A0000}"/>
    <cellStyle name="20% - Accent5 9 5 7" xfId="28655" xr:uid="{00000000-0005-0000-0000-0000FA4A0000}"/>
    <cellStyle name="20% - Accent5 9 6" xfId="3679" xr:uid="{00000000-0005-0000-0000-0000FB4A0000}"/>
    <cellStyle name="20% - Accent5 9 6 2" xfId="8977" xr:uid="{00000000-0005-0000-0000-0000FC4A0000}"/>
    <cellStyle name="20% - Accent5 9 6 2 2" xfId="34977" xr:uid="{00000000-0005-0000-0000-0000FD4A0000}"/>
    <cellStyle name="20% - Accent5 9 6 3" xfId="16771" xr:uid="{00000000-0005-0000-0000-0000FE4A0000}"/>
    <cellStyle name="20% - Accent5 9 6 3 2" xfId="42765" xr:uid="{00000000-0005-0000-0000-0000FF4A0000}"/>
    <cellStyle name="20% - Accent5 9 6 4" xfId="24522" xr:uid="{00000000-0005-0000-0000-0000004B0000}"/>
    <cellStyle name="20% - Accent5 9 6 4 2" xfId="50511" xr:uid="{00000000-0005-0000-0000-0000014B0000}"/>
    <cellStyle name="20% - Accent5 9 6 5" xfId="29676" xr:uid="{00000000-0005-0000-0000-0000024B0000}"/>
    <cellStyle name="20% - Accent5 9 7" xfId="11171" xr:uid="{00000000-0005-0000-0000-0000034B0000}"/>
    <cellStyle name="20% - Accent5 9 7 2" xfId="18966" xr:uid="{00000000-0005-0000-0000-0000044B0000}"/>
    <cellStyle name="20% - Accent5 9 7 2 2" xfId="44960" xr:uid="{00000000-0005-0000-0000-0000054B0000}"/>
    <cellStyle name="20% - Accent5 9 7 3" xfId="37172" xr:uid="{00000000-0005-0000-0000-0000064B0000}"/>
    <cellStyle name="20% - Accent5 9 8" xfId="11671" xr:uid="{00000000-0005-0000-0000-0000074B0000}"/>
    <cellStyle name="20% - Accent5 9 8 2" xfId="19466" xr:uid="{00000000-0005-0000-0000-0000084B0000}"/>
    <cellStyle name="20% - Accent5 9 8 2 2" xfId="45460" xr:uid="{00000000-0005-0000-0000-0000094B0000}"/>
    <cellStyle name="20% - Accent5 9 8 3" xfId="37672" xr:uid="{00000000-0005-0000-0000-00000A4B0000}"/>
    <cellStyle name="20% - Accent5 9 9" xfId="6301" xr:uid="{00000000-0005-0000-0000-00000B4B0000}"/>
    <cellStyle name="20% - Accent5 9 9 2" xfId="32288" xr:uid="{00000000-0005-0000-0000-00000C4B0000}"/>
    <cellStyle name="20% - Accent6" xfId="43" builtinId="50" customBuiltin="1"/>
    <cellStyle name="20% - Accent6 10" xfId="1000" xr:uid="{00000000-0005-0000-0000-00000E4B0000}"/>
    <cellStyle name="20% - Accent6 10 10" xfId="14092" xr:uid="{00000000-0005-0000-0000-00000F4B0000}"/>
    <cellStyle name="20% - Accent6 10 10 2" xfId="40086" xr:uid="{00000000-0005-0000-0000-0000104B0000}"/>
    <cellStyle name="20% - Accent6 10 11" xfId="21843" xr:uid="{00000000-0005-0000-0000-0000114B0000}"/>
    <cellStyle name="20% - Accent6 10 11 2" xfId="47832" xr:uid="{00000000-0005-0000-0000-0000124B0000}"/>
    <cellStyle name="20% - Accent6 10 12" xfId="26997" xr:uid="{00000000-0005-0000-0000-0000134B0000}"/>
    <cellStyle name="20% - Accent6 10 2" xfId="1278" xr:uid="{00000000-0005-0000-0000-0000144B0000}"/>
    <cellStyle name="20% - Accent6 10 2 10" xfId="22120" xr:uid="{00000000-0005-0000-0000-0000154B0000}"/>
    <cellStyle name="20% - Accent6 10 2 10 2" xfId="48109" xr:uid="{00000000-0005-0000-0000-0000164B0000}"/>
    <cellStyle name="20% - Accent6 10 2 11" xfId="27274" xr:uid="{00000000-0005-0000-0000-0000174B0000}"/>
    <cellStyle name="20% - Accent6 10 2 2" xfId="1836" xr:uid="{00000000-0005-0000-0000-0000184B0000}"/>
    <cellStyle name="20% - Accent6 10 2 2 2" xfId="4522" xr:uid="{00000000-0005-0000-0000-0000194B0000}"/>
    <cellStyle name="20% - Accent6 10 2 2 2 2" xfId="9819" xr:uid="{00000000-0005-0000-0000-00001A4B0000}"/>
    <cellStyle name="20% - Accent6 10 2 2 2 2 2" xfId="35820" xr:uid="{00000000-0005-0000-0000-00001B4B0000}"/>
    <cellStyle name="20% - Accent6 10 2 2 2 3" xfId="17614" xr:uid="{00000000-0005-0000-0000-00001C4B0000}"/>
    <cellStyle name="20% - Accent6 10 2 2 2 3 2" xfId="43608" xr:uid="{00000000-0005-0000-0000-00001D4B0000}"/>
    <cellStyle name="20% - Accent6 10 2 2 2 4" xfId="25365" xr:uid="{00000000-0005-0000-0000-00001E4B0000}"/>
    <cellStyle name="20% - Accent6 10 2 2 2 4 2" xfId="51354" xr:uid="{00000000-0005-0000-0000-00001F4B0000}"/>
    <cellStyle name="20% - Accent6 10 2 2 2 5" xfId="30519" xr:uid="{00000000-0005-0000-0000-0000204B0000}"/>
    <cellStyle name="20% - Accent6 10 2 2 3" xfId="12461" xr:uid="{00000000-0005-0000-0000-0000214B0000}"/>
    <cellStyle name="20% - Accent6 10 2 2 3 2" xfId="20256" xr:uid="{00000000-0005-0000-0000-0000224B0000}"/>
    <cellStyle name="20% - Accent6 10 2 2 3 2 2" xfId="46250" xr:uid="{00000000-0005-0000-0000-0000234B0000}"/>
    <cellStyle name="20% - Accent6 10 2 2 3 3" xfId="38462" xr:uid="{00000000-0005-0000-0000-0000244B0000}"/>
    <cellStyle name="20% - Accent6 10 2 2 4" xfId="7139" xr:uid="{00000000-0005-0000-0000-0000254B0000}"/>
    <cellStyle name="20% - Accent6 10 2 2 4 2" xfId="33131" xr:uid="{00000000-0005-0000-0000-0000264B0000}"/>
    <cellStyle name="20% - Accent6 10 2 2 5" xfId="14925" xr:uid="{00000000-0005-0000-0000-0000274B0000}"/>
    <cellStyle name="20% - Accent6 10 2 2 5 2" xfId="40919" xr:uid="{00000000-0005-0000-0000-0000284B0000}"/>
    <cellStyle name="20% - Accent6 10 2 2 6" xfId="22676" xr:uid="{00000000-0005-0000-0000-0000294B0000}"/>
    <cellStyle name="20% - Accent6 10 2 2 6 2" xfId="48665" xr:uid="{00000000-0005-0000-0000-00002A4B0000}"/>
    <cellStyle name="20% - Accent6 10 2 2 7" xfId="27830" xr:uid="{00000000-0005-0000-0000-00002B4B0000}"/>
    <cellStyle name="20% - Accent6 10 2 3" xfId="2392" xr:uid="{00000000-0005-0000-0000-00002C4B0000}"/>
    <cellStyle name="20% - Accent6 10 2 3 2" xfId="5078" xr:uid="{00000000-0005-0000-0000-00002D4B0000}"/>
    <cellStyle name="20% - Accent6 10 2 3 2 2" xfId="10375" xr:uid="{00000000-0005-0000-0000-00002E4B0000}"/>
    <cellStyle name="20% - Accent6 10 2 3 2 2 2" xfId="36376" xr:uid="{00000000-0005-0000-0000-00002F4B0000}"/>
    <cellStyle name="20% - Accent6 10 2 3 2 3" xfId="18170" xr:uid="{00000000-0005-0000-0000-0000304B0000}"/>
    <cellStyle name="20% - Accent6 10 2 3 2 3 2" xfId="44164" xr:uid="{00000000-0005-0000-0000-0000314B0000}"/>
    <cellStyle name="20% - Accent6 10 2 3 2 4" xfId="25921" xr:uid="{00000000-0005-0000-0000-0000324B0000}"/>
    <cellStyle name="20% - Accent6 10 2 3 2 4 2" xfId="51910" xr:uid="{00000000-0005-0000-0000-0000334B0000}"/>
    <cellStyle name="20% - Accent6 10 2 3 2 5" xfId="31075" xr:uid="{00000000-0005-0000-0000-0000344B0000}"/>
    <cellStyle name="20% - Accent6 10 2 3 3" xfId="12996" xr:uid="{00000000-0005-0000-0000-0000354B0000}"/>
    <cellStyle name="20% - Accent6 10 2 3 3 2" xfId="20791" xr:uid="{00000000-0005-0000-0000-0000364B0000}"/>
    <cellStyle name="20% - Accent6 10 2 3 3 2 2" xfId="46785" xr:uid="{00000000-0005-0000-0000-0000374B0000}"/>
    <cellStyle name="20% - Accent6 10 2 3 3 3" xfId="38997" xr:uid="{00000000-0005-0000-0000-0000384B0000}"/>
    <cellStyle name="20% - Accent6 10 2 3 4" xfId="7691" xr:uid="{00000000-0005-0000-0000-0000394B0000}"/>
    <cellStyle name="20% - Accent6 10 2 3 4 2" xfId="33687" xr:uid="{00000000-0005-0000-0000-00003A4B0000}"/>
    <cellStyle name="20% - Accent6 10 2 3 5" xfId="15481" xr:uid="{00000000-0005-0000-0000-00003B4B0000}"/>
    <cellStyle name="20% - Accent6 10 2 3 5 2" xfId="41475" xr:uid="{00000000-0005-0000-0000-00003C4B0000}"/>
    <cellStyle name="20% - Accent6 10 2 3 6" xfId="23232" xr:uid="{00000000-0005-0000-0000-00003D4B0000}"/>
    <cellStyle name="20% - Accent6 10 2 3 6 2" xfId="49221" xr:uid="{00000000-0005-0000-0000-00003E4B0000}"/>
    <cellStyle name="20% - Accent6 10 2 3 7" xfId="28386" xr:uid="{00000000-0005-0000-0000-00003F4B0000}"/>
    <cellStyle name="20% - Accent6 10 2 4" xfId="2948" xr:uid="{00000000-0005-0000-0000-0000404B0000}"/>
    <cellStyle name="20% - Accent6 10 2 4 2" xfId="5634" xr:uid="{00000000-0005-0000-0000-0000414B0000}"/>
    <cellStyle name="20% - Accent6 10 2 4 2 2" xfId="10931" xr:uid="{00000000-0005-0000-0000-0000424B0000}"/>
    <cellStyle name="20% - Accent6 10 2 4 2 2 2" xfId="36932" xr:uid="{00000000-0005-0000-0000-0000434B0000}"/>
    <cellStyle name="20% - Accent6 10 2 4 2 3" xfId="18726" xr:uid="{00000000-0005-0000-0000-0000444B0000}"/>
    <cellStyle name="20% - Accent6 10 2 4 2 3 2" xfId="44720" xr:uid="{00000000-0005-0000-0000-0000454B0000}"/>
    <cellStyle name="20% - Accent6 10 2 4 2 4" xfId="26477" xr:uid="{00000000-0005-0000-0000-0000464B0000}"/>
    <cellStyle name="20% - Accent6 10 2 4 2 4 2" xfId="52466" xr:uid="{00000000-0005-0000-0000-0000474B0000}"/>
    <cellStyle name="20% - Accent6 10 2 4 2 5" xfId="31631" xr:uid="{00000000-0005-0000-0000-0000484B0000}"/>
    <cellStyle name="20% - Accent6 10 2 4 3" xfId="13535" xr:uid="{00000000-0005-0000-0000-0000494B0000}"/>
    <cellStyle name="20% - Accent6 10 2 4 3 2" xfId="21330" xr:uid="{00000000-0005-0000-0000-00004A4B0000}"/>
    <cellStyle name="20% - Accent6 10 2 4 3 2 2" xfId="47324" xr:uid="{00000000-0005-0000-0000-00004B4B0000}"/>
    <cellStyle name="20% - Accent6 10 2 4 3 3" xfId="39536" xr:uid="{00000000-0005-0000-0000-00004C4B0000}"/>
    <cellStyle name="20% - Accent6 10 2 4 4" xfId="8247" xr:uid="{00000000-0005-0000-0000-00004D4B0000}"/>
    <cellStyle name="20% - Accent6 10 2 4 4 2" xfId="34243" xr:uid="{00000000-0005-0000-0000-00004E4B0000}"/>
    <cellStyle name="20% - Accent6 10 2 4 5" xfId="16037" xr:uid="{00000000-0005-0000-0000-00004F4B0000}"/>
    <cellStyle name="20% - Accent6 10 2 4 5 2" xfId="42031" xr:uid="{00000000-0005-0000-0000-0000504B0000}"/>
    <cellStyle name="20% - Accent6 10 2 4 6" xfId="23788" xr:uid="{00000000-0005-0000-0000-0000514B0000}"/>
    <cellStyle name="20% - Accent6 10 2 4 6 2" xfId="49777" xr:uid="{00000000-0005-0000-0000-0000524B0000}"/>
    <cellStyle name="20% - Accent6 10 2 4 7" xfId="28942" xr:uid="{00000000-0005-0000-0000-0000534B0000}"/>
    <cellStyle name="20% - Accent6 10 2 5" xfId="3966" xr:uid="{00000000-0005-0000-0000-0000544B0000}"/>
    <cellStyle name="20% - Accent6 10 2 5 2" xfId="9264" xr:uid="{00000000-0005-0000-0000-0000554B0000}"/>
    <cellStyle name="20% - Accent6 10 2 5 2 2" xfId="35264" xr:uid="{00000000-0005-0000-0000-0000564B0000}"/>
    <cellStyle name="20% - Accent6 10 2 5 3" xfId="17058" xr:uid="{00000000-0005-0000-0000-0000574B0000}"/>
    <cellStyle name="20% - Accent6 10 2 5 3 2" xfId="43052" xr:uid="{00000000-0005-0000-0000-0000584B0000}"/>
    <cellStyle name="20% - Accent6 10 2 5 4" xfId="24809" xr:uid="{00000000-0005-0000-0000-0000594B0000}"/>
    <cellStyle name="20% - Accent6 10 2 5 4 2" xfId="50798" xr:uid="{00000000-0005-0000-0000-00005A4B0000}"/>
    <cellStyle name="20% - Accent6 10 2 5 5" xfId="29963" xr:uid="{00000000-0005-0000-0000-00005B4B0000}"/>
    <cellStyle name="20% - Accent6 10 2 6" xfId="11436" xr:uid="{00000000-0005-0000-0000-00005C4B0000}"/>
    <cellStyle name="20% - Accent6 10 2 6 2" xfId="19231" xr:uid="{00000000-0005-0000-0000-00005D4B0000}"/>
    <cellStyle name="20% - Accent6 10 2 6 2 2" xfId="45225" xr:uid="{00000000-0005-0000-0000-00005E4B0000}"/>
    <cellStyle name="20% - Accent6 10 2 6 3" xfId="37437" xr:uid="{00000000-0005-0000-0000-00005F4B0000}"/>
    <cellStyle name="20% - Accent6 10 2 7" xfId="11942" xr:uid="{00000000-0005-0000-0000-0000604B0000}"/>
    <cellStyle name="20% - Accent6 10 2 7 2" xfId="19737" xr:uid="{00000000-0005-0000-0000-0000614B0000}"/>
    <cellStyle name="20% - Accent6 10 2 7 2 2" xfId="45731" xr:uid="{00000000-0005-0000-0000-0000624B0000}"/>
    <cellStyle name="20% - Accent6 10 2 7 3" xfId="37943" xr:uid="{00000000-0005-0000-0000-0000634B0000}"/>
    <cellStyle name="20% - Accent6 10 2 8" xfId="6588" xr:uid="{00000000-0005-0000-0000-0000644B0000}"/>
    <cellStyle name="20% - Accent6 10 2 8 2" xfId="32575" xr:uid="{00000000-0005-0000-0000-0000654B0000}"/>
    <cellStyle name="20% - Accent6 10 2 9" xfId="14369" xr:uid="{00000000-0005-0000-0000-0000664B0000}"/>
    <cellStyle name="20% - Accent6 10 2 9 2" xfId="40363" xr:uid="{00000000-0005-0000-0000-0000674B0000}"/>
    <cellStyle name="20% - Accent6 10 3" xfId="1559" xr:uid="{00000000-0005-0000-0000-0000684B0000}"/>
    <cellStyle name="20% - Accent6 10 3 2" xfId="4245" xr:uid="{00000000-0005-0000-0000-0000694B0000}"/>
    <cellStyle name="20% - Accent6 10 3 2 2" xfId="9542" xr:uid="{00000000-0005-0000-0000-00006A4B0000}"/>
    <cellStyle name="20% - Accent6 10 3 2 2 2" xfId="35543" xr:uid="{00000000-0005-0000-0000-00006B4B0000}"/>
    <cellStyle name="20% - Accent6 10 3 2 3" xfId="17337" xr:uid="{00000000-0005-0000-0000-00006C4B0000}"/>
    <cellStyle name="20% - Accent6 10 3 2 3 2" xfId="43331" xr:uid="{00000000-0005-0000-0000-00006D4B0000}"/>
    <cellStyle name="20% - Accent6 10 3 2 4" xfId="25088" xr:uid="{00000000-0005-0000-0000-00006E4B0000}"/>
    <cellStyle name="20% - Accent6 10 3 2 4 2" xfId="51077" xr:uid="{00000000-0005-0000-0000-00006F4B0000}"/>
    <cellStyle name="20% - Accent6 10 3 2 5" xfId="30242" xr:uid="{00000000-0005-0000-0000-0000704B0000}"/>
    <cellStyle name="20% - Accent6 10 3 3" xfId="12202" xr:uid="{00000000-0005-0000-0000-0000714B0000}"/>
    <cellStyle name="20% - Accent6 10 3 3 2" xfId="19997" xr:uid="{00000000-0005-0000-0000-0000724B0000}"/>
    <cellStyle name="20% - Accent6 10 3 3 2 2" xfId="45991" xr:uid="{00000000-0005-0000-0000-0000734B0000}"/>
    <cellStyle name="20% - Accent6 10 3 3 3" xfId="38203" xr:uid="{00000000-0005-0000-0000-0000744B0000}"/>
    <cellStyle name="20% - Accent6 10 3 4" xfId="6864" xr:uid="{00000000-0005-0000-0000-0000754B0000}"/>
    <cellStyle name="20% - Accent6 10 3 4 2" xfId="32854" xr:uid="{00000000-0005-0000-0000-0000764B0000}"/>
    <cellStyle name="20% - Accent6 10 3 5" xfId="14648" xr:uid="{00000000-0005-0000-0000-0000774B0000}"/>
    <cellStyle name="20% - Accent6 10 3 5 2" xfId="40642" xr:uid="{00000000-0005-0000-0000-0000784B0000}"/>
    <cellStyle name="20% - Accent6 10 3 6" xfId="22399" xr:uid="{00000000-0005-0000-0000-0000794B0000}"/>
    <cellStyle name="20% - Accent6 10 3 6 2" xfId="48388" xr:uid="{00000000-0005-0000-0000-00007A4B0000}"/>
    <cellStyle name="20% - Accent6 10 3 7" xfId="27553" xr:uid="{00000000-0005-0000-0000-00007B4B0000}"/>
    <cellStyle name="20% - Accent6 10 4" xfId="2115" xr:uid="{00000000-0005-0000-0000-00007C4B0000}"/>
    <cellStyle name="20% - Accent6 10 4 2" xfId="4801" xr:uid="{00000000-0005-0000-0000-00007D4B0000}"/>
    <cellStyle name="20% - Accent6 10 4 2 2" xfId="10098" xr:uid="{00000000-0005-0000-0000-00007E4B0000}"/>
    <cellStyle name="20% - Accent6 10 4 2 2 2" xfId="36099" xr:uid="{00000000-0005-0000-0000-00007F4B0000}"/>
    <cellStyle name="20% - Accent6 10 4 2 3" xfId="17893" xr:uid="{00000000-0005-0000-0000-0000804B0000}"/>
    <cellStyle name="20% - Accent6 10 4 2 3 2" xfId="43887" xr:uid="{00000000-0005-0000-0000-0000814B0000}"/>
    <cellStyle name="20% - Accent6 10 4 2 4" xfId="25644" xr:uid="{00000000-0005-0000-0000-0000824B0000}"/>
    <cellStyle name="20% - Accent6 10 4 2 4 2" xfId="51633" xr:uid="{00000000-0005-0000-0000-0000834B0000}"/>
    <cellStyle name="20% - Accent6 10 4 2 5" xfId="30798" xr:uid="{00000000-0005-0000-0000-0000844B0000}"/>
    <cellStyle name="20% - Accent6 10 4 3" xfId="12721" xr:uid="{00000000-0005-0000-0000-0000854B0000}"/>
    <cellStyle name="20% - Accent6 10 4 3 2" xfId="20516" xr:uid="{00000000-0005-0000-0000-0000864B0000}"/>
    <cellStyle name="20% - Accent6 10 4 3 2 2" xfId="46510" xr:uid="{00000000-0005-0000-0000-0000874B0000}"/>
    <cellStyle name="20% - Accent6 10 4 3 3" xfId="38722" xr:uid="{00000000-0005-0000-0000-0000884B0000}"/>
    <cellStyle name="20% - Accent6 10 4 4" xfId="7416" xr:uid="{00000000-0005-0000-0000-0000894B0000}"/>
    <cellStyle name="20% - Accent6 10 4 4 2" xfId="33410" xr:uid="{00000000-0005-0000-0000-00008A4B0000}"/>
    <cellStyle name="20% - Accent6 10 4 5" xfId="15204" xr:uid="{00000000-0005-0000-0000-00008B4B0000}"/>
    <cellStyle name="20% - Accent6 10 4 5 2" xfId="41198" xr:uid="{00000000-0005-0000-0000-00008C4B0000}"/>
    <cellStyle name="20% - Accent6 10 4 6" xfId="22955" xr:uid="{00000000-0005-0000-0000-00008D4B0000}"/>
    <cellStyle name="20% - Accent6 10 4 6 2" xfId="48944" xr:uid="{00000000-0005-0000-0000-00008E4B0000}"/>
    <cellStyle name="20% - Accent6 10 4 7" xfId="28109" xr:uid="{00000000-0005-0000-0000-00008F4B0000}"/>
    <cellStyle name="20% - Accent6 10 5" xfId="2671" xr:uid="{00000000-0005-0000-0000-0000904B0000}"/>
    <cellStyle name="20% - Accent6 10 5 2" xfId="5357" xr:uid="{00000000-0005-0000-0000-0000914B0000}"/>
    <cellStyle name="20% - Accent6 10 5 2 2" xfId="10654" xr:uid="{00000000-0005-0000-0000-0000924B0000}"/>
    <cellStyle name="20% - Accent6 10 5 2 2 2" xfId="36655" xr:uid="{00000000-0005-0000-0000-0000934B0000}"/>
    <cellStyle name="20% - Accent6 10 5 2 3" xfId="18449" xr:uid="{00000000-0005-0000-0000-0000944B0000}"/>
    <cellStyle name="20% - Accent6 10 5 2 3 2" xfId="44443" xr:uid="{00000000-0005-0000-0000-0000954B0000}"/>
    <cellStyle name="20% - Accent6 10 5 2 4" xfId="26200" xr:uid="{00000000-0005-0000-0000-0000964B0000}"/>
    <cellStyle name="20% - Accent6 10 5 2 4 2" xfId="52189" xr:uid="{00000000-0005-0000-0000-0000974B0000}"/>
    <cellStyle name="20% - Accent6 10 5 2 5" xfId="31354" xr:uid="{00000000-0005-0000-0000-0000984B0000}"/>
    <cellStyle name="20% - Accent6 10 5 3" xfId="13258" xr:uid="{00000000-0005-0000-0000-0000994B0000}"/>
    <cellStyle name="20% - Accent6 10 5 3 2" xfId="21053" xr:uid="{00000000-0005-0000-0000-00009A4B0000}"/>
    <cellStyle name="20% - Accent6 10 5 3 2 2" xfId="47047" xr:uid="{00000000-0005-0000-0000-00009B4B0000}"/>
    <cellStyle name="20% - Accent6 10 5 3 3" xfId="39259" xr:uid="{00000000-0005-0000-0000-00009C4B0000}"/>
    <cellStyle name="20% - Accent6 10 5 4" xfId="7970" xr:uid="{00000000-0005-0000-0000-00009D4B0000}"/>
    <cellStyle name="20% - Accent6 10 5 4 2" xfId="33966" xr:uid="{00000000-0005-0000-0000-00009E4B0000}"/>
    <cellStyle name="20% - Accent6 10 5 5" xfId="15760" xr:uid="{00000000-0005-0000-0000-00009F4B0000}"/>
    <cellStyle name="20% - Accent6 10 5 5 2" xfId="41754" xr:uid="{00000000-0005-0000-0000-0000A04B0000}"/>
    <cellStyle name="20% - Accent6 10 5 6" xfId="23511" xr:uid="{00000000-0005-0000-0000-0000A14B0000}"/>
    <cellStyle name="20% - Accent6 10 5 6 2" xfId="49500" xr:uid="{00000000-0005-0000-0000-0000A24B0000}"/>
    <cellStyle name="20% - Accent6 10 5 7" xfId="28665" xr:uid="{00000000-0005-0000-0000-0000A34B0000}"/>
    <cellStyle name="20% - Accent6 10 6" xfId="3689" xr:uid="{00000000-0005-0000-0000-0000A44B0000}"/>
    <cellStyle name="20% - Accent6 10 6 2" xfId="8987" xr:uid="{00000000-0005-0000-0000-0000A54B0000}"/>
    <cellStyle name="20% - Accent6 10 6 2 2" xfId="34987" xr:uid="{00000000-0005-0000-0000-0000A64B0000}"/>
    <cellStyle name="20% - Accent6 10 6 3" xfId="16781" xr:uid="{00000000-0005-0000-0000-0000A74B0000}"/>
    <cellStyle name="20% - Accent6 10 6 3 2" xfId="42775" xr:uid="{00000000-0005-0000-0000-0000A84B0000}"/>
    <cellStyle name="20% - Accent6 10 6 4" xfId="24532" xr:uid="{00000000-0005-0000-0000-0000A94B0000}"/>
    <cellStyle name="20% - Accent6 10 6 4 2" xfId="50521" xr:uid="{00000000-0005-0000-0000-0000AA4B0000}"/>
    <cellStyle name="20% - Accent6 10 6 5" xfId="29686" xr:uid="{00000000-0005-0000-0000-0000AB4B0000}"/>
    <cellStyle name="20% - Accent6 10 7" xfId="11181" xr:uid="{00000000-0005-0000-0000-0000AC4B0000}"/>
    <cellStyle name="20% - Accent6 10 7 2" xfId="18976" xr:uid="{00000000-0005-0000-0000-0000AD4B0000}"/>
    <cellStyle name="20% - Accent6 10 7 2 2" xfId="44970" xr:uid="{00000000-0005-0000-0000-0000AE4B0000}"/>
    <cellStyle name="20% - Accent6 10 7 3" xfId="37182" xr:uid="{00000000-0005-0000-0000-0000AF4B0000}"/>
    <cellStyle name="20% - Accent6 10 8" xfId="11681" xr:uid="{00000000-0005-0000-0000-0000B04B0000}"/>
    <cellStyle name="20% - Accent6 10 8 2" xfId="19476" xr:uid="{00000000-0005-0000-0000-0000B14B0000}"/>
    <cellStyle name="20% - Accent6 10 8 2 2" xfId="45470" xr:uid="{00000000-0005-0000-0000-0000B24B0000}"/>
    <cellStyle name="20% - Accent6 10 8 3" xfId="37682" xr:uid="{00000000-0005-0000-0000-0000B34B0000}"/>
    <cellStyle name="20% - Accent6 10 9" xfId="6311" xr:uid="{00000000-0005-0000-0000-0000B44B0000}"/>
    <cellStyle name="20% - Accent6 10 9 2" xfId="32298" xr:uid="{00000000-0005-0000-0000-0000B54B0000}"/>
    <cellStyle name="20% - Accent6 11" xfId="1013" xr:uid="{00000000-0005-0000-0000-0000B64B0000}"/>
    <cellStyle name="20% - Accent6 11 10" xfId="14105" xr:uid="{00000000-0005-0000-0000-0000B74B0000}"/>
    <cellStyle name="20% - Accent6 11 10 2" xfId="40099" xr:uid="{00000000-0005-0000-0000-0000B84B0000}"/>
    <cellStyle name="20% - Accent6 11 11" xfId="21856" xr:uid="{00000000-0005-0000-0000-0000B94B0000}"/>
    <cellStyle name="20% - Accent6 11 11 2" xfId="47845" xr:uid="{00000000-0005-0000-0000-0000BA4B0000}"/>
    <cellStyle name="20% - Accent6 11 12" xfId="27010" xr:uid="{00000000-0005-0000-0000-0000BB4B0000}"/>
    <cellStyle name="20% - Accent6 11 2" xfId="1291" xr:uid="{00000000-0005-0000-0000-0000BC4B0000}"/>
    <cellStyle name="20% - Accent6 11 2 10" xfId="22133" xr:uid="{00000000-0005-0000-0000-0000BD4B0000}"/>
    <cellStyle name="20% - Accent6 11 2 10 2" xfId="48122" xr:uid="{00000000-0005-0000-0000-0000BE4B0000}"/>
    <cellStyle name="20% - Accent6 11 2 11" xfId="27287" xr:uid="{00000000-0005-0000-0000-0000BF4B0000}"/>
    <cellStyle name="20% - Accent6 11 2 2" xfId="1849" xr:uid="{00000000-0005-0000-0000-0000C04B0000}"/>
    <cellStyle name="20% - Accent6 11 2 2 2" xfId="4535" xr:uid="{00000000-0005-0000-0000-0000C14B0000}"/>
    <cellStyle name="20% - Accent6 11 2 2 2 2" xfId="9832" xr:uid="{00000000-0005-0000-0000-0000C24B0000}"/>
    <cellStyle name="20% - Accent6 11 2 2 2 2 2" xfId="35833" xr:uid="{00000000-0005-0000-0000-0000C34B0000}"/>
    <cellStyle name="20% - Accent6 11 2 2 2 3" xfId="17627" xr:uid="{00000000-0005-0000-0000-0000C44B0000}"/>
    <cellStyle name="20% - Accent6 11 2 2 2 3 2" xfId="43621" xr:uid="{00000000-0005-0000-0000-0000C54B0000}"/>
    <cellStyle name="20% - Accent6 11 2 2 2 4" xfId="25378" xr:uid="{00000000-0005-0000-0000-0000C64B0000}"/>
    <cellStyle name="20% - Accent6 11 2 2 2 4 2" xfId="51367" xr:uid="{00000000-0005-0000-0000-0000C74B0000}"/>
    <cellStyle name="20% - Accent6 11 2 2 2 5" xfId="30532" xr:uid="{00000000-0005-0000-0000-0000C84B0000}"/>
    <cellStyle name="20% - Accent6 11 2 2 3" xfId="12474" xr:uid="{00000000-0005-0000-0000-0000C94B0000}"/>
    <cellStyle name="20% - Accent6 11 2 2 3 2" xfId="20269" xr:uid="{00000000-0005-0000-0000-0000CA4B0000}"/>
    <cellStyle name="20% - Accent6 11 2 2 3 2 2" xfId="46263" xr:uid="{00000000-0005-0000-0000-0000CB4B0000}"/>
    <cellStyle name="20% - Accent6 11 2 2 3 3" xfId="38475" xr:uid="{00000000-0005-0000-0000-0000CC4B0000}"/>
    <cellStyle name="20% - Accent6 11 2 2 4" xfId="7152" xr:uid="{00000000-0005-0000-0000-0000CD4B0000}"/>
    <cellStyle name="20% - Accent6 11 2 2 4 2" xfId="33144" xr:uid="{00000000-0005-0000-0000-0000CE4B0000}"/>
    <cellStyle name="20% - Accent6 11 2 2 5" xfId="14938" xr:uid="{00000000-0005-0000-0000-0000CF4B0000}"/>
    <cellStyle name="20% - Accent6 11 2 2 5 2" xfId="40932" xr:uid="{00000000-0005-0000-0000-0000D04B0000}"/>
    <cellStyle name="20% - Accent6 11 2 2 6" xfId="22689" xr:uid="{00000000-0005-0000-0000-0000D14B0000}"/>
    <cellStyle name="20% - Accent6 11 2 2 6 2" xfId="48678" xr:uid="{00000000-0005-0000-0000-0000D24B0000}"/>
    <cellStyle name="20% - Accent6 11 2 2 7" xfId="27843" xr:uid="{00000000-0005-0000-0000-0000D34B0000}"/>
    <cellStyle name="20% - Accent6 11 2 3" xfId="2405" xr:uid="{00000000-0005-0000-0000-0000D44B0000}"/>
    <cellStyle name="20% - Accent6 11 2 3 2" xfId="5091" xr:uid="{00000000-0005-0000-0000-0000D54B0000}"/>
    <cellStyle name="20% - Accent6 11 2 3 2 2" xfId="10388" xr:uid="{00000000-0005-0000-0000-0000D64B0000}"/>
    <cellStyle name="20% - Accent6 11 2 3 2 2 2" xfId="36389" xr:uid="{00000000-0005-0000-0000-0000D74B0000}"/>
    <cellStyle name="20% - Accent6 11 2 3 2 3" xfId="18183" xr:uid="{00000000-0005-0000-0000-0000D84B0000}"/>
    <cellStyle name="20% - Accent6 11 2 3 2 3 2" xfId="44177" xr:uid="{00000000-0005-0000-0000-0000D94B0000}"/>
    <cellStyle name="20% - Accent6 11 2 3 2 4" xfId="25934" xr:uid="{00000000-0005-0000-0000-0000DA4B0000}"/>
    <cellStyle name="20% - Accent6 11 2 3 2 4 2" xfId="51923" xr:uid="{00000000-0005-0000-0000-0000DB4B0000}"/>
    <cellStyle name="20% - Accent6 11 2 3 2 5" xfId="31088" xr:uid="{00000000-0005-0000-0000-0000DC4B0000}"/>
    <cellStyle name="20% - Accent6 11 2 3 3" xfId="13009" xr:uid="{00000000-0005-0000-0000-0000DD4B0000}"/>
    <cellStyle name="20% - Accent6 11 2 3 3 2" xfId="20804" xr:uid="{00000000-0005-0000-0000-0000DE4B0000}"/>
    <cellStyle name="20% - Accent6 11 2 3 3 2 2" xfId="46798" xr:uid="{00000000-0005-0000-0000-0000DF4B0000}"/>
    <cellStyle name="20% - Accent6 11 2 3 3 3" xfId="39010" xr:uid="{00000000-0005-0000-0000-0000E04B0000}"/>
    <cellStyle name="20% - Accent6 11 2 3 4" xfId="7704" xr:uid="{00000000-0005-0000-0000-0000E14B0000}"/>
    <cellStyle name="20% - Accent6 11 2 3 4 2" xfId="33700" xr:uid="{00000000-0005-0000-0000-0000E24B0000}"/>
    <cellStyle name="20% - Accent6 11 2 3 5" xfId="15494" xr:uid="{00000000-0005-0000-0000-0000E34B0000}"/>
    <cellStyle name="20% - Accent6 11 2 3 5 2" xfId="41488" xr:uid="{00000000-0005-0000-0000-0000E44B0000}"/>
    <cellStyle name="20% - Accent6 11 2 3 6" xfId="23245" xr:uid="{00000000-0005-0000-0000-0000E54B0000}"/>
    <cellStyle name="20% - Accent6 11 2 3 6 2" xfId="49234" xr:uid="{00000000-0005-0000-0000-0000E64B0000}"/>
    <cellStyle name="20% - Accent6 11 2 3 7" xfId="28399" xr:uid="{00000000-0005-0000-0000-0000E74B0000}"/>
    <cellStyle name="20% - Accent6 11 2 4" xfId="2961" xr:uid="{00000000-0005-0000-0000-0000E84B0000}"/>
    <cellStyle name="20% - Accent6 11 2 4 2" xfId="5647" xr:uid="{00000000-0005-0000-0000-0000E94B0000}"/>
    <cellStyle name="20% - Accent6 11 2 4 2 2" xfId="10944" xr:uid="{00000000-0005-0000-0000-0000EA4B0000}"/>
    <cellStyle name="20% - Accent6 11 2 4 2 2 2" xfId="36945" xr:uid="{00000000-0005-0000-0000-0000EB4B0000}"/>
    <cellStyle name="20% - Accent6 11 2 4 2 3" xfId="18739" xr:uid="{00000000-0005-0000-0000-0000EC4B0000}"/>
    <cellStyle name="20% - Accent6 11 2 4 2 3 2" xfId="44733" xr:uid="{00000000-0005-0000-0000-0000ED4B0000}"/>
    <cellStyle name="20% - Accent6 11 2 4 2 4" xfId="26490" xr:uid="{00000000-0005-0000-0000-0000EE4B0000}"/>
    <cellStyle name="20% - Accent6 11 2 4 2 4 2" xfId="52479" xr:uid="{00000000-0005-0000-0000-0000EF4B0000}"/>
    <cellStyle name="20% - Accent6 11 2 4 2 5" xfId="31644" xr:uid="{00000000-0005-0000-0000-0000F04B0000}"/>
    <cellStyle name="20% - Accent6 11 2 4 3" xfId="13548" xr:uid="{00000000-0005-0000-0000-0000F14B0000}"/>
    <cellStyle name="20% - Accent6 11 2 4 3 2" xfId="21343" xr:uid="{00000000-0005-0000-0000-0000F24B0000}"/>
    <cellStyle name="20% - Accent6 11 2 4 3 2 2" xfId="47337" xr:uid="{00000000-0005-0000-0000-0000F34B0000}"/>
    <cellStyle name="20% - Accent6 11 2 4 3 3" xfId="39549" xr:uid="{00000000-0005-0000-0000-0000F44B0000}"/>
    <cellStyle name="20% - Accent6 11 2 4 4" xfId="8260" xr:uid="{00000000-0005-0000-0000-0000F54B0000}"/>
    <cellStyle name="20% - Accent6 11 2 4 4 2" xfId="34256" xr:uid="{00000000-0005-0000-0000-0000F64B0000}"/>
    <cellStyle name="20% - Accent6 11 2 4 5" xfId="16050" xr:uid="{00000000-0005-0000-0000-0000F74B0000}"/>
    <cellStyle name="20% - Accent6 11 2 4 5 2" xfId="42044" xr:uid="{00000000-0005-0000-0000-0000F84B0000}"/>
    <cellStyle name="20% - Accent6 11 2 4 6" xfId="23801" xr:uid="{00000000-0005-0000-0000-0000F94B0000}"/>
    <cellStyle name="20% - Accent6 11 2 4 6 2" xfId="49790" xr:uid="{00000000-0005-0000-0000-0000FA4B0000}"/>
    <cellStyle name="20% - Accent6 11 2 4 7" xfId="28955" xr:uid="{00000000-0005-0000-0000-0000FB4B0000}"/>
    <cellStyle name="20% - Accent6 11 2 5" xfId="3979" xr:uid="{00000000-0005-0000-0000-0000FC4B0000}"/>
    <cellStyle name="20% - Accent6 11 2 5 2" xfId="9277" xr:uid="{00000000-0005-0000-0000-0000FD4B0000}"/>
    <cellStyle name="20% - Accent6 11 2 5 2 2" xfId="35277" xr:uid="{00000000-0005-0000-0000-0000FE4B0000}"/>
    <cellStyle name="20% - Accent6 11 2 5 3" xfId="17071" xr:uid="{00000000-0005-0000-0000-0000FF4B0000}"/>
    <cellStyle name="20% - Accent6 11 2 5 3 2" xfId="43065" xr:uid="{00000000-0005-0000-0000-0000004C0000}"/>
    <cellStyle name="20% - Accent6 11 2 5 4" xfId="24822" xr:uid="{00000000-0005-0000-0000-0000014C0000}"/>
    <cellStyle name="20% - Accent6 11 2 5 4 2" xfId="50811" xr:uid="{00000000-0005-0000-0000-0000024C0000}"/>
    <cellStyle name="20% - Accent6 11 2 5 5" xfId="29976" xr:uid="{00000000-0005-0000-0000-0000034C0000}"/>
    <cellStyle name="20% - Accent6 11 2 6" xfId="11449" xr:uid="{00000000-0005-0000-0000-0000044C0000}"/>
    <cellStyle name="20% - Accent6 11 2 6 2" xfId="19244" xr:uid="{00000000-0005-0000-0000-0000054C0000}"/>
    <cellStyle name="20% - Accent6 11 2 6 2 2" xfId="45238" xr:uid="{00000000-0005-0000-0000-0000064C0000}"/>
    <cellStyle name="20% - Accent6 11 2 6 3" xfId="37450" xr:uid="{00000000-0005-0000-0000-0000074C0000}"/>
    <cellStyle name="20% - Accent6 11 2 7" xfId="11955" xr:uid="{00000000-0005-0000-0000-0000084C0000}"/>
    <cellStyle name="20% - Accent6 11 2 7 2" xfId="19750" xr:uid="{00000000-0005-0000-0000-0000094C0000}"/>
    <cellStyle name="20% - Accent6 11 2 7 2 2" xfId="45744" xr:uid="{00000000-0005-0000-0000-00000A4C0000}"/>
    <cellStyle name="20% - Accent6 11 2 7 3" xfId="37956" xr:uid="{00000000-0005-0000-0000-00000B4C0000}"/>
    <cellStyle name="20% - Accent6 11 2 8" xfId="6601" xr:uid="{00000000-0005-0000-0000-00000C4C0000}"/>
    <cellStyle name="20% - Accent6 11 2 8 2" xfId="32588" xr:uid="{00000000-0005-0000-0000-00000D4C0000}"/>
    <cellStyle name="20% - Accent6 11 2 9" xfId="14382" xr:uid="{00000000-0005-0000-0000-00000E4C0000}"/>
    <cellStyle name="20% - Accent6 11 2 9 2" xfId="40376" xr:uid="{00000000-0005-0000-0000-00000F4C0000}"/>
    <cellStyle name="20% - Accent6 11 3" xfId="1572" xr:uid="{00000000-0005-0000-0000-0000104C0000}"/>
    <cellStyle name="20% - Accent6 11 3 2" xfId="4258" xr:uid="{00000000-0005-0000-0000-0000114C0000}"/>
    <cellStyle name="20% - Accent6 11 3 2 2" xfId="9555" xr:uid="{00000000-0005-0000-0000-0000124C0000}"/>
    <cellStyle name="20% - Accent6 11 3 2 2 2" xfId="35556" xr:uid="{00000000-0005-0000-0000-0000134C0000}"/>
    <cellStyle name="20% - Accent6 11 3 2 3" xfId="17350" xr:uid="{00000000-0005-0000-0000-0000144C0000}"/>
    <cellStyle name="20% - Accent6 11 3 2 3 2" xfId="43344" xr:uid="{00000000-0005-0000-0000-0000154C0000}"/>
    <cellStyle name="20% - Accent6 11 3 2 4" xfId="25101" xr:uid="{00000000-0005-0000-0000-0000164C0000}"/>
    <cellStyle name="20% - Accent6 11 3 2 4 2" xfId="51090" xr:uid="{00000000-0005-0000-0000-0000174C0000}"/>
    <cellStyle name="20% - Accent6 11 3 2 5" xfId="30255" xr:uid="{00000000-0005-0000-0000-0000184C0000}"/>
    <cellStyle name="20% - Accent6 11 3 3" xfId="12215" xr:uid="{00000000-0005-0000-0000-0000194C0000}"/>
    <cellStyle name="20% - Accent6 11 3 3 2" xfId="20010" xr:uid="{00000000-0005-0000-0000-00001A4C0000}"/>
    <cellStyle name="20% - Accent6 11 3 3 2 2" xfId="46004" xr:uid="{00000000-0005-0000-0000-00001B4C0000}"/>
    <cellStyle name="20% - Accent6 11 3 3 3" xfId="38216" xr:uid="{00000000-0005-0000-0000-00001C4C0000}"/>
    <cellStyle name="20% - Accent6 11 3 4" xfId="6877" xr:uid="{00000000-0005-0000-0000-00001D4C0000}"/>
    <cellStyle name="20% - Accent6 11 3 4 2" xfId="32867" xr:uid="{00000000-0005-0000-0000-00001E4C0000}"/>
    <cellStyle name="20% - Accent6 11 3 5" xfId="14661" xr:uid="{00000000-0005-0000-0000-00001F4C0000}"/>
    <cellStyle name="20% - Accent6 11 3 5 2" xfId="40655" xr:uid="{00000000-0005-0000-0000-0000204C0000}"/>
    <cellStyle name="20% - Accent6 11 3 6" xfId="22412" xr:uid="{00000000-0005-0000-0000-0000214C0000}"/>
    <cellStyle name="20% - Accent6 11 3 6 2" xfId="48401" xr:uid="{00000000-0005-0000-0000-0000224C0000}"/>
    <cellStyle name="20% - Accent6 11 3 7" xfId="27566" xr:uid="{00000000-0005-0000-0000-0000234C0000}"/>
    <cellStyle name="20% - Accent6 11 4" xfId="2128" xr:uid="{00000000-0005-0000-0000-0000244C0000}"/>
    <cellStyle name="20% - Accent6 11 4 2" xfId="4814" xr:uid="{00000000-0005-0000-0000-0000254C0000}"/>
    <cellStyle name="20% - Accent6 11 4 2 2" xfId="10111" xr:uid="{00000000-0005-0000-0000-0000264C0000}"/>
    <cellStyle name="20% - Accent6 11 4 2 2 2" xfId="36112" xr:uid="{00000000-0005-0000-0000-0000274C0000}"/>
    <cellStyle name="20% - Accent6 11 4 2 3" xfId="17906" xr:uid="{00000000-0005-0000-0000-0000284C0000}"/>
    <cellStyle name="20% - Accent6 11 4 2 3 2" xfId="43900" xr:uid="{00000000-0005-0000-0000-0000294C0000}"/>
    <cellStyle name="20% - Accent6 11 4 2 4" xfId="25657" xr:uid="{00000000-0005-0000-0000-00002A4C0000}"/>
    <cellStyle name="20% - Accent6 11 4 2 4 2" xfId="51646" xr:uid="{00000000-0005-0000-0000-00002B4C0000}"/>
    <cellStyle name="20% - Accent6 11 4 2 5" xfId="30811" xr:uid="{00000000-0005-0000-0000-00002C4C0000}"/>
    <cellStyle name="20% - Accent6 11 4 3" xfId="12734" xr:uid="{00000000-0005-0000-0000-00002D4C0000}"/>
    <cellStyle name="20% - Accent6 11 4 3 2" xfId="20529" xr:uid="{00000000-0005-0000-0000-00002E4C0000}"/>
    <cellStyle name="20% - Accent6 11 4 3 2 2" xfId="46523" xr:uid="{00000000-0005-0000-0000-00002F4C0000}"/>
    <cellStyle name="20% - Accent6 11 4 3 3" xfId="38735" xr:uid="{00000000-0005-0000-0000-0000304C0000}"/>
    <cellStyle name="20% - Accent6 11 4 4" xfId="7429" xr:uid="{00000000-0005-0000-0000-0000314C0000}"/>
    <cellStyle name="20% - Accent6 11 4 4 2" xfId="33423" xr:uid="{00000000-0005-0000-0000-0000324C0000}"/>
    <cellStyle name="20% - Accent6 11 4 5" xfId="15217" xr:uid="{00000000-0005-0000-0000-0000334C0000}"/>
    <cellStyle name="20% - Accent6 11 4 5 2" xfId="41211" xr:uid="{00000000-0005-0000-0000-0000344C0000}"/>
    <cellStyle name="20% - Accent6 11 4 6" xfId="22968" xr:uid="{00000000-0005-0000-0000-0000354C0000}"/>
    <cellStyle name="20% - Accent6 11 4 6 2" xfId="48957" xr:uid="{00000000-0005-0000-0000-0000364C0000}"/>
    <cellStyle name="20% - Accent6 11 4 7" xfId="28122" xr:uid="{00000000-0005-0000-0000-0000374C0000}"/>
    <cellStyle name="20% - Accent6 11 5" xfId="2684" xr:uid="{00000000-0005-0000-0000-0000384C0000}"/>
    <cellStyle name="20% - Accent6 11 5 2" xfId="5370" xr:uid="{00000000-0005-0000-0000-0000394C0000}"/>
    <cellStyle name="20% - Accent6 11 5 2 2" xfId="10667" xr:uid="{00000000-0005-0000-0000-00003A4C0000}"/>
    <cellStyle name="20% - Accent6 11 5 2 2 2" xfId="36668" xr:uid="{00000000-0005-0000-0000-00003B4C0000}"/>
    <cellStyle name="20% - Accent6 11 5 2 3" xfId="18462" xr:uid="{00000000-0005-0000-0000-00003C4C0000}"/>
    <cellStyle name="20% - Accent6 11 5 2 3 2" xfId="44456" xr:uid="{00000000-0005-0000-0000-00003D4C0000}"/>
    <cellStyle name="20% - Accent6 11 5 2 4" xfId="26213" xr:uid="{00000000-0005-0000-0000-00003E4C0000}"/>
    <cellStyle name="20% - Accent6 11 5 2 4 2" xfId="52202" xr:uid="{00000000-0005-0000-0000-00003F4C0000}"/>
    <cellStyle name="20% - Accent6 11 5 2 5" xfId="31367" xr:uid="{00000000-0005-0000-0000-0000404C0000}"/>
    <cellStyle name="20% - Accent6 11 5 3" xfId="13271" xr:uid="{00000000-0005-0000-0000-0000414C0000}"/>
    <cellStyle name="20% - Accent6 11 5 3 2" xfId="21066" xr:uid="{00000000-0005-0000-0000-0000424C0000}"/>
    <cellStyle name="20% - Accent6 11 5 3 2 2" xfId="47060" xr:uid="{00000000-0005-0000-0000-0000434C0000}"/>
    <cellStyle name="20% - Accent6 11 5 3 3" xfId="39272" xr:uid="{00000000-0005-0000-0000-0000444C0000}"/>
    <cellStyle name="20% - Accent6 11 5 4" xfId="7983" xr:uid="{00000000-0005-0000-0000-0000454C0000}"/>
    <cellStyle name="20% - Accent6 11 5 4 2" xfId="33979" xr:uid="{00000000-0005-0000-0000-0000464C0000}"/>
    <cellStyle name="20% - Accent6 11 5 5" xfId="15773" xr:uid="{00000000-0005-0000-0000-0000474C0000}"/>
    <cellStyle name="20% - Accent6 11 5 5 2" xfId="41767" xr:uid="{00000000-0005-0000-0000-0000484C0000}"/>
    <cellStyle name="20% - Accent6 11 5 6" xfId="23524" xr:uid="{00000000-0005-0000-0000-0000494C0000}"/>
    <cellStyle name="20% - Accent6 11 5 6 2" xfId="49513" xr:uid="{00000000-0005-0000-0000-00004A4C0000}"/>
    <cellStyle name="20% - Accent6 11 5 7" xfId="28678" xr:uid="{00000000-0005-0000-0000-00004B4C0000}"/>
    <cellStyle name="20% - Accent6 11 6" xfId="3702" xr:uid="{00000000-0005-0000-0000-00004C4C0000}"/>
    <cellStyle name="20% - Accent6 11 6 2" xfId="9000" xr:uid="{00000000-0005-0000-0000-00004D4C0000}"/>
    <cellStyle name="20% - Accent6 11 6 2 2" xfId="35000" xr:uid="{00000000-0005-0000-0000-00004E4C0000}"/>
    <cellStyle name="20% - Accent6 11 6 3" xfId="16794" xr:uid="{00000000-0005-0000-0000-00004F4C0000}"/>
    <cellStyle name="20% - Accent6 11 6 3 2" xfId="42788" xr:uid="{00000000-0005-0000-0000-0000504C0000}"/>
    <cellStyle name="20% - Accent6 11 6 4" xfId="24545" xr:uid="{00000000-0005-0000-0000-0000514C0000}"/>
    <cellStyle name="20% - Accent6 11 6 4 2" xfId="50534" xr:uid="{00000000-0005-0000-0000-0000524C0000}"/>
    <cellStyle name="20% - Accent6 11 6 5" xfId="29699" xr:uid="{00000000-0005-0000-0000-0000534C0000}"/>
    <cellStyle name="20% - Accent6 11 7" xfId="11194" xr:uid="{00000000-0005-0000-0000-0000544C0000}"/>
    <cellStyle name="20% - Accent6 11 7 2" xfId="18989" xr:uid="{00000000-0005-0000-0000-0000554C0000}"/>
    <cellStyle name="20% - Accent6 11 7 2 2" xfId="44983" xr:uid="{00000000-0005-0000-0000-0000564C0000}"/>
    <cellStyle name="20% - Accent6 11 7 3" xfId="37195" xr:uid="{00000000-0005-0000-0000-0000574C0000}"/>
    <cellStyle name="20% - Accent6 11 8" xfId="11694" xr:uid="{00000000-0005-0000-0000-0000584C0000}"/>
    <cellStyle name="20% - Accent6 11 8 2" xfId="19489" xr:uid="{00000000-0005-0000-0000-0000594C0000}"/>
    <cellStyle name="20% - Accent6 11 8 2 2" xfId="45483" xr:uid="{00000000-0005-0000-0000-00005A4C0000}"/>
    <cellStyle name="20% - Accent6 11 8 3" xfId="37695" xr:uid="{00000000-0005-0000-0000-00005B4C0000}"/>
    <cellStyle name="20% - Accent6 11 9" xfId="6324" xr:uid="{00000000-0005-0000-0000-00005C4C0000}"/>
    <cellStyle name="20% - Accent6 11 9 2" xfId="32311" xr:uid="{00000000-0005-0000-0000-00005D4C0000}"/>
    <cellStyle name="20% - Accent6 12" xfId="1026" xr:uid="{00000000-0005-0000-0000-00005E4C0000}"/>
    <cellStyle name="20% - Accent6 12 10" xfId="14118" xr:uid="{00000000-0005-0000-0000-00005F4C0000}"/>
    <cellStyle name="20% - Accent6 12 10 2" xfId="40112" xr:uid="{00000000-0005-0000-0000-0000604C0000}"/>
    <cellStyle name="20% - Accent6 12 11" xfId="21869" xr:uid="{00000000-0005-0000-0000-0000614C0000}"/>
    <cellStyle name="20% - Accent6 12 11 2" xfId="47858" xr:uid="{00000000-0005-0000-0000-0000624C0000}"/>
    <cellStyle name="20% - Accent6 12 12" xfId="27023" xr:uid="{00000000-0005-0000-0000-0000634C0000}"/>
    <cellStyle name="20% - Accent6 12 2" xfId="1304" xr:uid="{00000000-0005-0000-0000-0000644C0000}"/>
    <cellStyle name="20% - Accent6 12 2 10" xfId="22146" xr:uid="{00000000-0005-0000-0000-0000654C0000}"/>
    <cellStyle name="20% - Accent6 12 2 10 2" xfId="48135" xr:uid="{00000000-0005-0000-0000-0000664C0000}"/>
    <cellStyle name="20% - Accent6 12 2 11" xfId="27300" xr:uid="{00000000-0005-0000-0000-0000674C0000}"/>
    <cellStyle name="20% - Accent6 12 2 2" xfId="1862" xr:uid="{00000000-0005-0000-0000-0000684C0000}"/>
    <cellStyle name="20% - Accent6 12 2 2 2" xfId="4548" xr:uid="{00000000-0005-0000-0000-0000694C0000}"/>
    <cellStyle name="20% - Accent6 12 2 2 2 2" xfId="9845" xr:uid="{00000000-0005-0000-0000-00006A4C0000}"/>
    <cellStyle name="20% - Accent6 12 2 2 2 2 2" xfId="35846" xr:uid="{00000000-0005-0000-0000-00006B4C0000}"/>
    <cellStyle name="20% - Accent6 12 2 2 2 3" xfId="17640" xr:uid="{00000000-0005-0000-0000-00006C4C0000}"/>
    <cellStyle name="20% - Accent6 12 2 2 2 3 2" xfId="43634" xr:uid="{00000000-0005-0000-0000-00006D4C0000}"/>
    <cellStyle name="20% - Accent6 12 2 2 2 4" xfId="25391" xr:uid="{00000000-0005-0000-0000-00006E4C0000}"/>
    <cellStyle name="20% - Accent6 12 2 2 2 4 2" xfId="51380" xr:uid="{00000000-0005-0000-0000-00006F4C0000}"/>
    <cellStyle name="20% - Accent6 12 2 2 2 5" xfId="30545" xr:uid="{00000000-0005-0000-0000-0000704C0000}"/>
    <cellStyle name="20% - Accent6 12 2 2 3" xfId="12487" xr:uid="{00000000-0005-0000-0000-0000714C0000}"/>
    <cellStyle name="20% - Accent6 12 2 2 3 2" xfId="20282" xr:uid="{00000000-0005-0000-0000-0000724C0000}"/>
    <cellStyle name="20% - Accent6 12 2 2 3 2 2" xfId="46276" xr:uid="{00000000-0005-0000-0000-0000734C0000}"/>
    <cellStyle name="20% - Accent6 12 2 2 3 3" xfId="38488" xr:uid="{00000000-0005-0000-0000-0000744C0000}"/>
    <cellStyle name="20% - Accent6 12 2 2 4" xfId="7165" xr:uid="{00000000-0005-0000-0000-0000754C0000}"/>
    <cellStyle name="20% - Accent6 12 2 2 4 2" xfId="33157" xr:uid="{00000000-0005-0000-0000-0000764C0000}"/>
    <cellStyle name="20% - Accent6 12 2 2 5" xfId="14951" xr:uid="{00000000-0005-0000-0000-0000774C0000}"/>
    <cellStyle name="20% - Accent6 12 2 2 5 2" xfId="40945" xr:uid="{00000000-0005-0000-0000-0000784C0000}"/>
    <cellStyle name="20% - Accent6 12 2 2 6" xfId="22702" xr:uid="{00000000-0005-0000-0000-0000794C0000}"/>
    <cellStyle name="20% - Accent6 12 2 2 6 2" xfId="48691" xr:uid="{00000000-0005-0000-0000-00007A4C0000}"/>
    <cellStyle name="20% - Accent6 12 2 2 7" xfId="27856" xr:uid="{00000000-0005-0000-0000-00007B4C0000}"/>
    <cellStyle name="20% - Accent6 12 2 3" xfId="2418" xr:uid="{00000000-0005-0000-0000-00007C4C0000}"/>
    <cellStyle name="20% - Accent6 12 2 3 2" xfId="5104" xr:uid="{00000000-0005-0000-0000-00007D4C0000}"/>
    <cellStyle name="20% - Accent6 12 2 3 2 2" xfId="10401" xr:uid="{00000000-0005-0000-0000-00007E4C0000}"/>
    <cellStyle name="20% - Accent6 12 2 3 2 2 2" xfId="36402" xr:uid="{00000000-0005-0000-0000-00007F4C0000}"/>
    <cellStyle name="20% - Accent6 12 2 3 2 3" xfId="18196" xr:uid="{00000000-0005-0000-0000-0000804C0000}"/>
    <cellStyle name="20% - Accent6 12 2 3 2 3 2" xfId="44190" xr:uid="{00000000-0005-0000-0000-0000814C0000}"/>
    <cellStyle name="20% - Accent6 12 2 3 2 4" xfId="25947" xr:uid="{00000000-0005-0000-0000-0000824C0000}"/>
    <cellStyle name="20% - Accent6 12 2 3 2 4 2" xfId="51936" xr:uid="{00000000-0005-0000-0000-0000834C0000}"/>
    <cellStyle name="20% - Accent6 12 2 3 2 5" xfId="31101" xr:uid="{00000000-0005-0000-0000-0000844C0000}"/>
    <cellStyle name="20% - Accent6 12 2 3 3" xfId="13022" xr:uid="{00000000-0005-0000-0000-0000854C0000}"/>
    <cellStyle name="20% - Accent6 12 2 3 3 2" xfId="20817" xr:uid="{00000000-0005-0000-0000-0000864C0000}"/>
    <cellStyle name="20% - Accent6 12 2 3 3 2 2" xfId="46811" xr:uid="{00000000-0005-0000-0000-0000874C0000}"/>
    <cellStyle name="20% - Accent6 12 2 3 3 3" xfId="39023" xr:uid="{00000000-0005-0000-0000-0000884C0000}"/>
    <cellStyle name="20% - Accent6 12 2 3 4" xfId="7717" xr:uid="{00000000-0005-0000-0000-0000894C0000}"/>
    <cellStyle name="20% - Accent6 12 2 3 4 2" xfId="33713" xr:uid="{00000000-0005-0000-0000-00008A4C0000}"/>
    <cellStyle name="20% - Accent6 12 2 3 5" xfId="15507" xr:uid="{00000000-0005-0000-0000-00008B4C0000}"/>
    <cellStyle name="20% - Accent6 12 2 3 5 2" xfId="41501" xr:uid="{00000000-0005-0000-0000-00008C4C0000}"/>
    <cellStyle name="20% - Accent6 12 2 3 6" xfId="23258" xr:uid="{00000000-0005-0000-0000-00008D4C0000}"/>
    <cellStyle name="20% - Accent6 12 2 3 6 2" xfId="49247" xr:uid="{00000000-0005-0000-0000-00008E4C0000}"/>
    <cellStyle name="20% - Accent6 12 2 3 7" xfId="28412" xr:uid="{00000000-0005-0000-0000-00008F4C0000}"/>
    <cellStyle name="20% - Accent6 12 2 4" xfId="2974" xr:uid="{00000000-0005-0000-0000-0000904C0000}"/>
    <cellStyle name="20% - Accent6 12 2 4 2" xfId="5660" xr:uid="{00000000-0005-0000-0000-0000914C0000}"/>
    <cellStyle name="20% - Accent6 12 2 4 2 2" xfId="10957" xr:uid="{00000000-0005-0000-0000-0000924C0000}"/>
    <cellStyle name="20% - Accent6 12 2 4 2 2 2" xfId="36958" xr:uid="{00000000-0005-0000-0000-0000934C0000}"/>
    <cellStyle name="20% - Accent6 12 2 4 2 3" xfId="18752" xr:uid="{00000000-0005-0000-0000-0000944C0000}"/>
    <cellStyle name="20% - Accent6 12 2 4 2 3 2" xfId="44746" xr:uid="{00000000-0005-0000-0000-0000954C0000}"/>
    <cellStyle name="20% - Accent6 12 2 4 2 4" xfId="26503" xr:uid="{00000000-0005-0000-0000-0000964C0000}"/>
    <cellStyle name="20% - Accent6 12 2 4 2 4 2" xfId="52492" xr:uid="{00000000-0005-0000-0000-0000974C0000}"/>
    <cellStyle name="20% - Accent6 12 2 4 2 5" xfId="31657" xr:uid="{00000000-0005-0000-0000-0000984C0000}"/>
    <cellStyle name="20% - Accent6 12 2 4 3" xfId="13561" xr:uid="{00000000-0005-0000-0000-0000994C0000}"/>
    <cellStyle name="20% - Accent6 12 2 4 3 2" xfId="21356" xr:uid="{00000000-0005-0000-0000-00009A4C0000}"/>
    <cellStyle name="20% - Accent6 12 2 4 3 2 2" xfId="47350" xr:uid="{00000000-0005-0000-0000-00009B4C0000}"/>
    <cellStyle name="20% - Accent6 12 2 4 3 3" xfId="39562" xr:uid="{00000000-0005-0000-0000-00009C4C0000}"/>
    <cellStyle name="20% - Accent6 12 2 4 4" xfId="8273" xr:uid="{00000000-0005-0000-0000-00009D4C0000}"/>
    <cellStyle name="20% - Accent6 12 2 4 4 2" xfId="34269" xr:uid="{00000000-0005-0000-0000-00009E4C0000}"/>
    <cellStyle name="20% - Accent6 12 2 4 5" xfId="16063" xr:uid="{00000000-0005-0000-0000-00009F4C0000}"/>
    <cellStyle name="20% - Accent6 12 2 4 5 2" xfId="42057" xr:uid="{00000000-0005-0000-0000-0000A04C0000}"/>
    <cellStyle name="20% - Accent6 12 2 4 6" xfId="23814" xr:uid="{00000000-0005-0000-0000-0000A14C0000}"/>
    <cellStyle name="20% - Accent6 12 2 4 6 2" xfId="49803" xr:uid="{00000000-0005-0000-0000-0000A24C0000}"/>
    <cellStyle name="20% - Accent6 12 2 4 7" xfId="28968" xr:uid="{00000000-0005-0000-0000-0000A34C0000}"/>
    <cellStyle name="20% - Accent6 12 2 5" xfId="3992" xr:uid="{00000000-0005-0000-0000-0000A44C0000}"/>
    <cellStyle name="20% - Accent6 12 2 5 2" xfId="9290" xr:uid="{00000000-0005-0000-0000-0000A54C0000}"/>
    <cellStyle name="20% - Accent6 12 2 5 2 2" xfId="35290" xr:uid="{00000000-0005-0000-0000-0000A64C0000}"/>
    <cellStyle name="20% - Accent6 12 2 5 3" xfId="17084" xr:uid="{00000000-0005-0000-0000-0000A74C0000}"/>
    <cellStyle name="20% - Accent6 12 2 5 3 2" xfId="43078" xr:uid="{00000000-0005-0000-0000-0000A84C0000}"/>
    <cellStyle name="20% - Accent6 12 2 5 4" xfId="24835" xr:uid="{00000000-0005-0000-0000-0000A94C0000}"/>
    <cellStyle name="20% - Accent6 12 2 5 4 2" xfId="50824" xr:uid="{00000000-0005-0000-0000-0000AA4C0000}"/>
    <cellStyle name="20% - Accent6 12 2 5 5" xfId="29989" xr:uid="{00000000-0005-0000-0000-0000AB4C0000}"/>
    <cellStyle name="20% - Accent6 12 2 6" xfId="11462" xr:uid="{00000000-0005-0000-0000-0000AC4C0000}"/>
    <cellStyle name="20% - Accent6 12 2 6 2" xfId="19257" xr:uid="{00000000-0005-0000-0000-0000AD4C0000}"/>
    <cellStyle name="20% - Accent6 12 2 6 2 2" xfId="45251" xr:uid="{00000000-0005-0000-0000-0000AE4C0000}"/>
    <cellStyle name="20% - Accent6 12 2 6 3" xfId="37463" xr:uid="{00000000-0005-0000-0000-0000AF4C0000}"/>
    <cellStyle name="20% - Accent6 12 2 7" xfId="11968" xr:uid="{00000000-0005-0000-0000-0000B04C0000}"/>
    <cellStyle name="20% - Accent6 12 2 7 2" xfId="19763" xr:uid="{00000000-0005-0000-0000-0000B14C0000}"/>
    <cellStyle name="20% - Accent6 12 2 7 2 2" xfId="45757" xr:uid="{00000000-0005-0000-0000-0000B24C0000}"/>
    <cellStyle name="20% - Accent6 12 2 7 3" xfId="37969" xr:uid="{00000000-0005-0000-0000-0000B34C0000}"/>
    <cellStyle name="20% - Accent6 12 2 8" xfId="6614" xr:uid="{00000000-0005-0000-0000-0000B44C0000}"/>
    <cellStyle name="20% - Accent6 12 2 8 2" xfId="32601" xr:uid="{00000000-0005-0000-0000-0000B54C0000}"/>
    <cellStyle name="20% - Accent6 12 2 9" xfId="14395" xr:uid="{00000000-0005-0000-0000-0000B64C0000}"/>
    <cellStyle name="20% - Accent6 12 2 9 2" xfId="40389" xr:uid="{00000000-0005-0000-0000-0000B74C0000}"/>
    <cellStyle name="20% - Accent6 12 3" xfId="1585" xr:uid="{00000000-0005-0000-0000-0000B84C0000}"/>
    <cellStyle name="20% - Accent6 12 3 2" xfId="4271" xr:uid="{00000000-0005-0000-0000-0000B94C0000}"/>
    <cellStyle name="20% - Accent6 12 3 2 2" xfId="9568" xr:uid="{00000000-0005-0000-0000-0000BA4C0000}"/>
    <cellStyle name="20% - Accent6 12 3 2 2 2" xfId="35569" xr:uid="{00000000-0005-0000-0000-0000BB4C0000}"/>
    <cellStyle name="20% - Accent6 12 3 2 3" xfId="17363" xr:uid="{00000000-0005-0000-0000-0000BC4C0000}"/>
    <cellStyle name="20% - Accent6 12 3 2 3 2" xfId="43357" xr:uid="{00000000-0005-0000-0000-0000BD4C0000}"/>
    <cellStyle name="20% - Accent6 12 3 2 4" xfId="25114" xr:uid="{00000000-0005-0000-0000-0000BE4C0000}"/>
    <cellStyle name="20% - Accent6 12 3 2 4 2" xfId="51103" xr:uid="{00000000-0005-0000-0000-0000BF4C0000}"/>
    <cellStyle name="20% - Accent6 12 3 2 5" xfId="30268" xr:uid="{00000000-0005-0000-0000-0000C04C0000}"/>
    <cellStyle name="20% - Accent6 12 3 3" xfId="12228" xr:uid="{00000000-0005-0000-0000-0000C14C0000}"/>
    <cellStyle name="20% - Accent6 12 3 3 2" xfId="20023" xr:uid="{00000000-0005-0000-0000-0000C24C0000}"/>
    <cellStyle name="20% - Accent6 12 3 3 2 2" xfId="46017" xr:uid="{00000000-0005-0000-0000-0000C34C0000}"/>
    <cellStyle name="20% - Accent6 12 3 3 3" xfId="38229" xr:uid="{00000000-0005-0000-0000-0000C44C0000}"/>
    <cellStyle name="20% - Accent6 12 3 4" xfId="6890" xr:uid="{00000000-0005-0000-0000-0000C54C0000}"/>
    <cellStyle name="20% - Accent6 12 3 4 2" xfId="32880" xr:uid="{00000000-0005-0000-0000-0000C64C0000}"/>
    <cellStyle name="20% - Accent6 12 3 5" xfId="14674" xr:uid="{00000000-0005-0000-0000-0000C74C0000}"/>
    <cellStyle name="20% - Accent6 12 3 5 2" xfId="40668" xr:uid="{00000000-0005-0000-0000-0000C84C0000}"/>
    <cellStyle name="20% - Accent6 12 3 6" xfId="22425" xr:uid="{00000000-0005-0000-0000-0000C94C0000}"/>
    <cellStyle name="20% - Accent6 12 3 6 2" xfId="48414" xr:uid="{00000000-0005-0000-0000-0000CA4C0000}"/>
    <cellStyle name="20% - Accent6 12 3 7" xfId="27579" xr:uid="{00000000-0005-0000-0000-0000CB4C0000}"/>
    <cellStyle name="20% - Accent6 12 4" xfId="2141" xr:uid="{00000000-0005-0000-0000-0000CC4C0000}"/>
    <cellStyle name="20% - Accent6 12 4 2" xfId="4827" xr:uid="{00000000-0005-0000-0000-0000CD4C0000}"/>
    <cellStyle name="20% - Accent6 12 4 2 2" xfId="10124" xr:uid="{00000000-0005-0000-0000-0000CE4C0000}"/>
    <cellStyle name="20% - Accent6 12 4 2 2 2" xfId="36125" xr:uid="{00000000-0005-0000-0000-0000CF4C0000}"/>
    <cellStyle name="20% - Accent6 12 4 2 3" xfId="17919" xr:uid="{00000000-0005-0000-0000-0000D04C0000}"/>
    <cellStyle name="20% - Accent6 12 4 2 3 2" xfId="43913" xr:uid="{00000000-0005-0000-0000-0000D14C0000}"/>
    <cellStyle name="20% - Accent6 12 4 2 4" xfId="25670" xr:uid="{00000000-0005-0000-0000-0000D24C0000}"/>
    <cellStyle name="20% - Accent6 12 4 2 4 2" xfId="51659" xr:uid="{00000000-0005-0000-0000-0000D34C0000}"/>
    <cellStyle name="20% - Accent6 12 4 2 5" xfId="30824" xr:uid="{00000000-0005-0000-0000-0000D44C0000}"/>
    <cellStyle name="20% - Accent6 12 4 3" xfId="12747" xr:uid="{00000000-0005-0000-0000-0000D54C0000}"/>
    <cellStyle name="20% - Accent6 12 4 3 2" xfId="20542" xr:uid="{00000000-0005-0000-0000-0000D64C0000}"/>
    <cellStyle name="20% - Accent6 12 4 3 2 2" xfId="46536" xr:uid="{00000000-0005-0000-0000-0000D74C0000}"/>
    <cellStyle name="20% - Accent6 12 4 3 3" xfId="38748" xr:uid="{00000000-0005-0000-0000-0000D84C0000}"/>
    <cellStyle name="20% - Accent6 12 4 4" xfId="7442" xr:uid="{00000000-0005-0000-0000-0000D94C0000}"/>
    <cellStyle name="20% - Accent6 12 4 4 2" xfId="33436" xr:uid="{00000000-0005-0000-0000-0000DA4C0000}"/>
    <cellStyle name="20% - Accent6 12 4 5" xfId="15230" xr:uid="{00000000-0005-0000-0000-0000DB4C0000}"/>
    <cellStyle name="20% - Accent6 12 4 5 2" xfId="41224" xr:uid="{00000000-0005-0000-0000-0000DC4C0000}"/>
    <cellStyle name="20% - Accent6 12 4 6" xfId="22981" xr:uid="{00000000-0005-0000-0000-0000DD4C0000}"/>
    <cellStyle name="20% - Accent6 12 4 6 2" xfId="48970" xr:uid="{00000000-0005-0000-0000-0000DE4C0000}"/>
    <cellStyle name="20% - Accent6 12 4 7" xfId="28135" xr:uid="{00000000-0005-0000-0000-0000DF4C0000}"/>
    <cellStyle name="20% - Accent6 12 5" xfId="2697" xr:uid="{00000000-0005-0000-0000-0000E04C0000}"/>
    <cellStyle name="20% - Accent6 12 5 2" xfId="5383" xr:uid="{00000000-0005-0000-0000-0000E14C0000}"/>
    <cellStyle name="20% - Accent6 12 5 2 2" xfId="10680" xr:uid="{00000000-0005-0000-0000-0000E24C0000}"/>
    <cellStyle name="20% - Accent6 12 5 2 2 2" xfId="36681" xr:uid="{00000000-0005-0000-0000-0000E34C0000}"/>
    <cellStyle name="20% - Accent6 12 5 2 3" xfId="18475" xr:uid="{00000000-0005-0000-0000-0000E44C0000}"/>
    <cellStyle name="20% - Accent6 12 5 2 3 2" xfId="44469" xr:uid="{00000000-0005-0000-0000-0000E54C0000}"/>
    <cellStyle name="20% - Accent6 12 5 2 4" xfId="26226" xr:uid="{00000000-0005-0000-0000-0000E64C0000}"/>
    <cellStyle name="20% - Accent6 12 5 2 4 2" xfId="52215" xr:uid="{00000000-0005-0000-0000-0000E74C0000}"/>
    <cellStyle name="20% - Accent6 12 5 2 5" xfId="31380" xr:uid="{00000000-0005-0000-0000-0000E84C0000}"/>
    <cellStyle name="20% - Accent6 12 5 3" xfId="13284" xr:uid="{00000000-0005-0000-0000-0000E94C0000}"/>
    <cellStyle name="20% - Accent6 12 5 3 2" xfId="21079" xr:uid="{00000000-0005-0000-0000-0000EA4C0000}"/>
    <cellStyle name="20% - Accent6 12 5 3 2 2" xfId="47073" xr:uid="{00000000-0005-0000-0000-0000EB4C0000}"/>
    <cellStyle name="20% - Accent6 12 5 3 3" xfId="39285" xr:uid="{00000000-0005-0000-0000-0000EC4C0000}"/>
    <cellStyle name="20% - Accent6 12 5 4" xfId="7996" xr:uid="{00000000-0005-0000-0000-0000ED4C0000}"/>
    <cellStyle name="20% - Accent6 12 5 4 2" xfId="33992" xr:uid="{00000000-0005-0000-0000-0000EE4C0000}"/>
    <cellStyle name="20% - Accent6 12 5 5" xfId="15786" xr:uid="{00000000-0005-0000-0000-0000EF4C0000}"/>
    <cellStyle name="20% - Accent6 12 5 5 2" xfId="41780" xr:uid="{00000000-0005-0000-0000-0000F04C0000}"/>
    <cellStyle name="20% - Accent6 12 5 6" xfId="23537" xr:uid="{00000000-0005-0000-0000-0000F14C0000}"/>
    <cellStyle name="20% - Accent6 12 5 6 2" xfId="49526" xr:uid="{00000000-0005-0000-0000-0000F24C0000}"/>
    <cellStyle name="20% - Accent6 12 5 7" xfId="28691" xr:uid="{00000000-0005-0000-0000-0000F34C0000}"/>
    <cellStyle name="20% - Accent6 12 6" xfId="3715" xr:uid="{00000000-0005-0000-0000-0000F44C0000}"/>
    <cellStyle name="20% - Accent6 12 6 2" xfId="9013" xr:uid="{00000000-0005-0000-0000-0000F54C0000}"/>
    <cellStyle name="20% - Accent6 12 6 2 2" xfId="35013" xr:uid="{00000000-0005-0000-0000-0000F64C0000}"/>
    <cellStyle name="20% - Accent6 12 6 3" xfId="16807" xr:uid="{00000000-0005-0000-0000-0000F74C0000}"/>
    <cellStyle name="20% - Accent6 12 6 3 2" xfId="42801" xr:uid="{00000000-0005-0000-0000-0000F84C0000}"/>
    <cellStyle name="20% - Accent6 12 6 4" xfId="24558" xr:uid="{00000000-0005-0000-0000-0000F94C0000}"/>
    <cellStyle name="20% - Accent6 12 6 4 2" xfId="50547" xr:uid="{00000000-0005-0000-0000-0000FA4C0000}"/>
    <cellStyle name="20% - Accent6 12 6 5" xfId="29712" xr:uid="{00000000-0005-0000-0000-0000FB4C0000}"/>
    <cellStyle name="20% - Accent6 12 7" xfId="11207" xr:uid="{00000000-0005-0000-0000-0000FC4C0000}"/>
    <cellStyle name="20% - Accent6 12 7 2" xfId="19002" xr:uid="{00000000-0005-0000-0000-0000FD4C0000}"/>
    <cellStyle name="20% - Accent6 12 7 2 2" xfId="44996" xr:uid="{00000000-0005-0000-0000-0000FE4C0000}"/>
    <cellStyle name="20% - Accent6 12 7 3" xfId="37208" xr:uid="{00000000-0005-0000-0000-0000FF4C0000}"/>
    <cellStyle name="20% - Accent6 12 8" xfId="11707" xr:uid="{00000000-0005-0000-0000-0000004D0000}"/>
    <cellStyle name="20% - Accent6 12 8 2" xfId="19502" xr:uid="{00000000-0005-0000-0000-0000014D0000}"/>
    <cellStyle name="20% - Accent6 12 8 2 2" xfId="45496" xr:uid="{00000000-0005-0000-0000-0000024D0000}"/>
    <cellStyle name="20% - Accent6 12 8 3" xfId="37708" xr:uid="{00000000-0005-0000-0000-0000034D0000}"/>
    <cellStyle name="20% - Accent6 12 9" xfId="6337" xr:uid="{00000000-0005-0000-0000-0000044D0000}"/>
    <cellStyle name="20% - Accent6 12 9 2" xfId="32324" xr:uid="{00000000-0005-0000-0000-0000054D0000}"/>
    <cellStyle name="20% - Accent6 13" xfId="1045" xr:uid="{00000000-0005-0000-0000-0000064D0000}"/>
    <cellStyle name="20% - Accent6 13 10" xfId="14137" xr:uid="{00000000-0005-0000-0000-0000074D0000}"/>
    <cellStyle name="20% - Accent6 13 10 2" xfId="40131" xr:uid="{00000000-0005-0000-0000-0000084D0000}"/>
    <cellStyle name="20% - Accent6 13 11" xfId="21888" xr:uid="{00000000-0005-0000-0000-0000094D0000}"/>
    <cellStyle name="20% - Accent6 13 11 2" xfId="47877" xr:uid="{00000000-0005-0000-0000-00000A4D0000}"/>
    <cellStyle name="20% - Accent6 13 12" xfId="27042" xr:uid="{00000000-0005-0000-0000-00000B4D0000}"/>
    <cellStyle name="20% - Accent6 13 2" xfId="1323" xr:uid="{00000000-0005-0000-0000-00000C4D0000}"/>
    <cellStyle name="20% - Accent6 13 2 10" xfId="22165" xr:uid="{00000000-0005-0000-0000-00000D4D0000}"/>
    <cellStyle name="20% - Accent6 13 2 10 2" xfId="48154" xr:uid="{00000000-0005-0000-0000-00000E4D0000}"/>
    <cellStyle name="20% - Accent6 13 2 11" xfId="27319" xr:uid="{00000000-0005-0000-0000-00000F4D0000}"/>
    <cellStyle name="20% - Accent6 13 2 2" xfId="1881" xr:uid="{00000000-0005-0000-0000-0000104D0000}"/>
    <cellStyle name="20% - Accent6 13 2 2 2" xfId="4567" xr:uid="{00000000-0005-0000-0000-0000114D0000}"/>
    <cellStyle name="20% - Accent6 13 2 2 2 2" xfId="9864" xr:uid="{00000000-0005-0000-0000-0000124D0000}"/>
    <cellStyle name="20% - Accent6 13 2 2 2 2 2" xfId="35865" xr:uid="{00000000-0005-0000-0000-0000134D0000}"/>
    <cellStyle name="20% - Accent6 13 2 2 2 3" xfId="17659" xr:uid="{00000000-0005-0000-0000-0000144D0000}"/>
    <cellStyle name="20% - Accent6 13 2 2 2 3 2" xfId="43653" xr:uid="{00000000-0005-0000-0000-0000154D0000}"/>
    <cellStyle name="20% - Accent6 13 2 2 2 4" xfId="25410" xr:uid="{00000000-0005-0000-0000-0000164D0000}"/>
    <cellStyle name="20% - Accent6 13 2 2 2 4 2" xfId="51399" xr:uid="{00000000-0005-0000-0000-0000174D0000}"/>
    <cellStyle name="20% - Accent6 13 2 2 2 5" xfId="30564" xr:uid="{00000000-0005-0000-0000-0000184D0000}"/>
    <cellStyle name="20% - Accent6 13 2 2 3" xfId="12506" xr:uid="{00000000-0005-0000-0000-0000194D0000}"/>
    <cellStyle name="20% - Accent6 13 2 2 3 2" xfId="20301" xr:uid="{00000000-0005-0000-0000-00001A4D0000}"/>
    <cellStyle name="20% - Accent6 13 2 2 3 2 2" xfId="46295" xr:uid="{00000000-0005-0000-0000-00001B4D0000}"/>
    <cellStyle name="20% - Accent6 13 2 2 3 3" xfId="38507" xr:uid="{00000000-0005-0000-0000-00001C4D0000}"/>
    <cellStyle name="20% - Accent6 13 2 2 4" xfId="7184" xr:uid="{00000000-0005-0000-0000-00001D4D0000}"/>
    <cellStyle name="20% - Accent6 13 2 2 4 2" xfId="33176" xr:uid="{00000000-0005-0000-0000-00001E4D0000}"/>
    <cellStyle name="20% - Accent6 13 2 2 5" xfId="14970" xr:uid="{00000000-0005-0000-0000-00001F4D0000}"/>
    <cellStyle name="20% - Accent6 13 2 2 5 2" xfId="40964" xr:uid="{00000000-0005-0000-0000-0000204D0000}"/>
    <cellStyle name="20% - Accent6 13 2 2 6" xfId="22721" xr:uid="{00000000-0005-0000-0000-0000214D0000}"/>
    <cellStyle name="20% - Accent6 13 2 2 6 2" xfId="48710" xr:uid="{00000000-0005-0000-0000-0000224D0000}"/>
    <cellStyle name="20% - Accent6 13 2 2 7" xfId="27875" xr:uid="{00000000-0005-0000-0000-0000234D0000}"/>
    <cellStyle name="20% - Accent6 13 2 3" xfId="2437" xr:uid="{00000000-0005-0000-0000-0000244D0000}"/>
    <cellStyle name="20% - Accent6 13 2 3 2" xfId="5123" xr:uid="{00000000-0005-0000-0000-0000254D0000}"/>
    <cellStyle name="20% - Accent6 13 2 3 2 2" xfId="10420" xr:uid="{00000000-0005-0000-0000-0000264D0000}"/>
    <cellStyle name="20% - Accent6 13 2 3 2 2 2" xfId="36421" xr:uid="{00000000-0005-0000-0000-0000274D0000}"/>
    <cellStyle name="20% - Accent6 13 2 3 2 3" xfId="18215" xr:uid="{00000000-0005-0000-0000-0000284D0000}"/>
    <cellStyle name="20% - Accent6 13 2 3 2 3 2" xfId="44209" xr:uid="{00000000-0005-0000-0000-0000294D0000}"/>
    <cellStyle name="20% - Accent6 13 2 3 2 4" xfId="25966" xr:uid="{00000000-0005-0000-0000-00002A4D0000}"/>
    <cellStyle name="20% - Accent6 13 2 3 2 4 2" xfId="51955" xr:uid="{00000000-0005-0000-0000-00002B4D0000}"/>
    <cellStyle name="20% - Accent6 13 2 3 2 5" xfId="31120" xr:uid="{00000000-0005-0000-0000-00002C4D0000}"/>
    <cellStyle name="20% - Accent6 13 2 3 3" xfId="13041" xr:uid="{00000000-0005-0000-0000-00002D4D0000}"/>
    <cellStyle name="20% - Accent6 13 2 3 3 2" xfId="20836" xr:uid="{00000000-0005-0000-0000-00002E4D0000}"/>
    <cellStyle name="20% - Accent6 13 2 3 3 2 2" xfId="46830" xr:uid="{00000000-0005-0000-0000-00002F4D0000}"/>
    <cellStyle name="20% - Accent6 13 2 3 3 3" xfId="39042" xr:uid="{00000000-0005-0000-0000-0000304D0000}"/>
    <cellStyle name="20% - Accent6 13 2 3 4" xfId="7736" xr:uid="{00000000-0005-0000-0000-0000314D0000}"/>
    <cellStyle name="20% - Accent6 13 2 3 4 2" xfId="33732" xr:uid="{00000000-0005-0000-0000-0000324D0000}"/>
    <cellStyle name="20% - Accent6 13 2 3 5" xfId="15526" xr:uid="{00000000-0005-0000-0000-0000334D0000}"/>
    <cellStyle name="20% - Accent6 13 2 3 5 2" xfId="41520" xr:uid="{00000000-0005-0000-0000-0000344D0000}"/>
    <cellStyle name="20% - Accent6 13 2 3 6" xfId="23277" xr:uid="{00000000-0005-0000-0000-0000354D0000}"/>
    <cellStyle name="20% - Accent6 13 2 3 6 2" xfId="49266" xr:uid="{00000000-0005-0000-0000-0000364D0000}"/>
    <cellStyle name="20% - Accent6 13 2 3 7" xfId="28431" xr:uid="{00000000-0005-0000-0000-0000374D0000}"/>
    <cellStyle name="20% - Accent6 13 2 4" xfId="2993" xr:uid="{00000000-0005-0000-0000-0000384D0000}"/>
    <cellStyle name="20% - Accent6 13 2 4 2" xfId="5679" xr:uid="{00000000-0005-0000-0000-0000394D0000}"/>
    <cellStyle name="20% - Accent6 13 2 4 2 2" xfId="10976" xr:uid="{00000000-0005-0000-0000-00003A4D0000}"/>
    <cellStyle name="20% - Accent6 13 2 4 2 2 2" xfId="36977" xr:uid="{00000000-0005-0000-0000-00003B4D0000}"/>
    <cellStyle name="20% - Accent6 13 2 4 2 3" xfId="18771" xr:uid="{00000000-0005-0000-0000-00003C4D0000}"/>
    <cellStyle name="20% - Accent6 13 2 4 2 3 2" xfId="44765" xr:uid="{00000000-0005-0000-0000-00003D4D0000}"/>
    <cellStyle name="20% - Accent6 13 2 4 2 4" xfId="26522" xr:uid="{00000000-0005-0000-0000-00003E4D0000}"/>
    <cellStyle name="20% - Accent6 13 2 4 2 4 2" xfId="52511" xr:uid="{00000000-0005-0000-0000-00003F4D0000}"/>
    <cellStyle name="20% - Accent6 13 2 4 2 5" xfId="31676" xr:uid="{00000000-0005-0000-0000-0000404D0000}"/>
    <cellStyle name="20% - Accent6 13 2 4 3" xfId="13580" xr:uid="{00000000-0005-0000-0000-0000414D0000}"/>
    <cellStyle name="20% - Accent6 13 2 4 3 2" xfId="21375" xr:uid="{00000000-0005-0000-0000-0000424D0000}"/>
    <cellStyle name="20% - Accent6 13 2 4 3 2 2" xfId="47369" xr:uid="{00000000-0005-0000-0000-0000434D0000}"/>
    <cellStyle name="20% - Accent6 13 2 4 3 3" xfId="39581" xr:uid="{00000000-0005-0000-0000-0000444D0000}"/>
    <cellStyle name="20% - Accent6 13 2 4 4" xfId="8292" xr:uid="{00000000-0005-0000-0000-0000454D0000}"/>
    <cellStyle name="20% - Accent6 13 2 4 4 2" xfId="34288" xr:uid="{00000000-0005-0000-0000-0000464D0000}"/>
    <cellStyle name="20% - Accent6 13 2 4 5" xfId="16082" xr:uid="{00000000-0005-0000-0000-0000474D0000}"/>
    <cellStyle name="20% - Accent6 13 2 4 5 2" xfId="42076" xr:uid="{00000000-0005-0000-0000-0000484D0000}"/>
    <cellStyle name="20% - Accent6 13 2 4 6" xfId="23833" xr:uid="{00000000-0005-0000-0000-0000494D0000}"/>
    <cellStyle name="20% - Accent6 13 2 4 6 2" xfId="49822" xr:uid="{00000000-0005-0000-0000-00004A4D0000}"/>
    <cellStyle name="20% - Accent6 13 2 4 7" xfId="28987" xr:uid="{00000000-0005-0000-0000-00004B4D0000}"/>
    <cellStyle name="20% - Accent6 13 2 5" xfId="4011" xr:uid="{00000000-0005-0000-0000-00004C4D0000}"/>
    <cellStyle name="20% - Accent6 13 2 5 2" xfId="9309" xr:uid="{00000000-0005-0000-0000-00004D4D0000}"/>
    <cellStyle name="20% - Accent6 13 2 5 2 2" xfId="35309" xr:uid="{00000000-0005-0000-0000-00004E4D0000}"/>
    <cellStyle name="20% - Accent6 13 2 5 3" xfId="17103" xr:uid="{00000000-0005-0000-0000-00004F4D0000}"/>
    <cellStyle name="20% - Accent6 13 2 5 3 2" xfId="43097" xr:uid="{00000000-0005-0000-0000-0000504D0000}"/>
    <cellStyle name="20% - Accent6 13 2 5 4" xfId="24854" xr:uid="{00000000-0005-0000-0000-0000514D0000}"/>
    <cellStyle name="20% - Accent6 13 2 5 4 2" xfId="50843" xr:uid="{00000000-0005-0000-0000-0000524D0000}"/>
    <cellStyle name="20% - Accent6 13 2 5 5" xfId="30008" xr:uid="{00000000-0005-0000-0000-0000534D0000}"/>
    <cellStyle name="20% - Accent6 13 2 6" xfId="11481" xr:uid="{00000000-0005-0000-0000-0000544D0000}"/>
    <cellStyle name="20% - Accent6 13 2 6 2" xfId="19276" xr:uid="{00000000-0005-0000-0000-0000554D0000}"/>
    <cellStyle name="20% - Accent6 13 2 6 2 2" xfId="45270" xr:uid="{00000000-0005-0000-0000-0000564D0000}"/>
    <cellStyle name="20% - Accent6 13 2 6 3" xfId="37482" xr:uid="{00000000-0005-0000-0000-0000574D0000}"/>
    <cellStyle name="20% - Accent6 13 2 7" xfId="11987" xr:uid="{00000000-0005-0000-0000-0000584D0000}"/>
    <cellStyle name="20% - Accent6 13 2 7 2" xfId="19782" xr:uid="{00000000-0005-0000-0000-0000594D0000}"/>
    <cellStyle name="20% - Accent6 13 2 7 2 2" xfId="45776" xr:uid="{00000000-0005-0000-0000-00005A4D0000}"/>
    <cellStyle name="20% - Accent6 13 2 7 3" xfId="37988" xr:uid="{00000000-0005-0000-0000-00005B4D0000}"/>
    <cellStyle name="20% - Accent6 13 2 8" xfId="6633" xr:uid="{00000000-0005-0000-0000-00005C4D0000}"/>
    <cellStyle name="20% - Accent6 13 2 8 2" xfId="32620" xr:uid="{00000000-0005-0000-0000-00005D4D0000}"/>
    <cellStyle name="20% - Accent6 13 2 9" xfId="14414" xr:uid="{00000000-0005-0000-0000-00005E4D0000}"/>
    <cellStyle name="20% - Accent6 13 2 9 2" xfId="40408" xr:uid="{00000000-0005-0000-0000-00005F4D0000}"/>
    <cellStyle name="20% - Accent6 13 3" xfId="1604" xr:uid="{00000000-0005-0000-0000-0000604D0000}"/>
    <cellStyle name="20% - Accent6 13 3 2" xfId="4290" xr:uid="{00000000-0005-0000-0000-0000614D0000}"/>
    <cellStyle name="20% - Accent6 13 3 2 2" xfId="9587" xr:uid="{00000000-0005-0000-0000-0000624D0000}"/>
    <cellStyle name="20% - Accent6 13 3 2 2 2" xfId="35588" xr:uid="{00000000-0005-0000-0000-0000634D0000}"/>
    <cellStyle name="20% - Accent6 13 3 2 3" xfId="17382" xr:uid="{00000000-0005-0000-0000-0000644D0000}"/>
    <cellStyle name="20% - Accent6 13 3 2 3 2" xfId="43376" xr:uid="{00000000-0005-0000-0000-0000654D0000}"/>
    <cellStyle name="20% - Accent6 13 3 2 4" xfId="25133" xr:uid="{00000000-0005-0000-0000-0000664D0000}"/>
    <cellStyle name="20% - Accent6 13 3 2 4 2" xfId="51122" xr:uid="{00000000-0005-0000-0000-0000674D0000}"/>
    <cellStyle name="20% - Accent6 13 3 2 5" xfId="30287" xr:uid="{00000000-0005-0000-0000-0000684D0000}"/>
    <cellStyle name="20% - Accent6 13 3 3" xfId="12247" xr:uid="{00000000-0005-0000-0000-0000694D0000}"/>
    <cellStyle name="20% - Accent6 13 3 3 2" xfId="20042" xr:uid="{00000000-0005-0000-0000-00006A4D0000}"/>
    <cellStyle name="20% - Accent6 13 3 3 2 2" xfId="46036" xr:uid="{00000000-0005-0000-0000-00006B4D0000}"/>
    <cellStyle name="20% - Accent6 13 3 3 3" xfId="38248" xr:uid="{00000000-0005-0000-0000-00006C4D0000}"/>
    <cellStyle name="20% - Accent6 13 3 4" xfId="6909" xr:uid="{00000000-0005-0000-0000-00006D4D0000}"/>
    <cellStyle name="20% - Accent6 13 3 4 2" xfId="32899" xr:uid="{00000000-0005-0000-0000-00006E4D0000}"/>
    <cellStyle name="20% - Accent6 13 3 5" xfId="14693" xr:uid="{00000000-0005-0000-0000-00006F4D0000}"/>
    <cellStyle name="20% - Accent6 13 3 5 2" xfId="40687" xr:uid="{00000000-0005-0000-0000-0000704D0000}"/>
    <cellStyle name="20% - Accent6 13 3 6" xfId="22444" xr:uid="{00000000-0005-0000-0000-0000714D0000}"/>
    <cellStyle name="20% - Accent6 13 3 6 2" xfId="48433" xr:uid="{00000000-0005-0000-0000-0000724D0000}"/>
    <cellStyle name="20% - Accent6 13 3 7" xfId="27598" xr:uid="{00000000-0005-0000-0000-0000734D0000}"/>
    <cellStyle name="20% - Accent6 13 4" xfId="2160" xr:uid="{00000000-0005-0000-0000-0000744D0000}"/>
    <cellStyle name="20% - Accent6 13 4 2" xfId="4846" xr:uid="{00000000-0005-0000-0000-0000754D0000}"/>
    <cellStyle name="20% - Accent6 13 4 2 2" xfId="10143" xr:uid="{00000000-0005-0000-0000-0000764D0000}"/>
    <cellStyle name="20% - Accent6 13 4 2 2 2" xfId="36144" xr:uid="{00000000-0005-0000-0000-0000774D0000}"/>
    <cellStyle name="20% - Accent6 13 4 2 3" xfId="17938" xr:uid="{00000000-0005-0000-0000-0000784D0000}"/>
    <cellStyle name="20% - Accent6 13 4 2 3 2" xfId="43932" xr:uid="{00000000-0005-0000-0000-0000794D0000}"/>
    <cellStyle name="20% - Accent6 13 4 2 4" xfId="25689" xr:uid="{00000000-0005-0000-0000-00007A4D0000}"/>
    <cellStyle name="20% - Accent6 13 4 2 4 2" xfId="51678" xr:uid="{00000000-0005-0000-0000-00007B4D0000}"/>
    <cellStyle name="20% - Accent6 13 4 2 5" xfId="30843" xr:uid="{00000000-0005-0000-0000-00007C4D0000}"/>
    <cellStyle name="20% - Accent6 13 4 3" xfId="12766" xr:uid="{00000000-0005-0000-0000-00007D4D0000}"/>
    <cellStyle name="20% - Accent6 13 4 3 2" xfId="20561" xr:uid="{00000000-0005-0000-0000-00007E4D0000}"/>
    <cellStyle name="20% - Accent6 13 4 3 2 2" xfId="46555" xr:uid="{00000000-0005-0000-0000-00007F4D0000}"/>
    <cellStyle name="20% - Accent6 13 4 3 3" xfId="38767" xr:uid="{00000000-0005-0000-0000-0000804D0000}"/>
    <cellStyle name="20% - Accent6 13 4 4" xfId="7461" xr:uid="{00000000-0005-0000-0000-0000814D0000}"/>
    <cellStyle name="20% - Accent6 13 4 4 2" xfId="33455" xr:uid="{00000000-0005-0000-0000-0000824D0000}"/>
    <cellStyle name="20% - Accent6 13 4 5" xfId="15249" xr:uid="{00000000-0005-0000-0000-0000834D0000}"/>
    <cellStyle name="20% - Accent6 13 4 5 2" xfId="41243" xr:uid="{00000000-0005-0000-0000-0000844D0000}"/>
    <cellStyle name="20% - Accent6 13 4 6" xfId="23000" xr:uid="{00000000-0005-0000-0000-0000854D0000}"/>
    <cellStyle name="20% - Accent6 13 4 6 2" xfId="48989" xr:uid="{00000000-0005-0000-0000-0000864D0000}"/>
    <cellStyle name="20% - Accent6 13 4 7" xfId="28154" xr:uid="{00000000-0005-0000-0000-0000874D0000}"/>
    <cellStyle name="20% - Accent6 13 5" xfId="2716" xr:uid="{00000000-0005-0000-0000-0000884D0000}"/>
    <cellStyle name="20% - Accent6 13 5 2" xfId="5402" xr:uid="{00000000-0005-0000-0000-0000894D0000}"/>
    <cellStyle name="20% - Accent6 13 5 2 2" xfId="10699" xr:uid="{00000000-0005-0000-0000-00008A4D0000}"/>
    <cellStyle name="20% - Accent6 13 5 2 2 2" xfId="36700" xr:uid="{00000000-0005-0000-0000-00008B4D0000}"/>
    <cellStyle name="20% - Accent6 13 5 2 3" xfId="18494" xr:uid="{00000000-0005-0000-0000-00008C4D0000}"/>
    <cellStyle name="20% - Accent6 13 5 2 3 2" xfId="44488" xr:uid="{00000000-0005-0000-0000-00008D4D0000}"/>
    <cellStyle name="20% - Accent6 13 5 2 4" xfId="26245" xr:uid="{00000000-0005-0000-0000-00008E4D0000}"/>
    <cellStyle name="20% - Accent6 13 5 2 4 2" xfId="52234" xr:uid="{00000000-0005-0000-0000-00008F4D0000}"/>
    <cellStyle name="20% - Accent6 13 5 2 5" xfId="31399" xr:uid="{00000000-0005-0000-0000-0000904D0000}"/>
    <cellStyle name="20% - Accent6 13 5 3" xfId="13303" xr:uid="{00000000-0005-0000-0000-0000914D0000}"/>
    <cellStyle name="20% - Accent6 13 5 3 2" xfId="21098" xr:uid="{00000000-0005-0000-0000-0000924D0000}"/>
    <cellStyle name="20% - Accent6 13 5 3 2 2" xfId="47092" xr:uid="{00000000-0005-0000-0000-0000934D0000}"/>
    <cellStyle name="20% - Accent6 13 5 3 3" xfId="39304" xr:uid="{00000000-0005-0000-0000-0000944D0000}"/>
    <cellStyle name="20% - Accent6 13 5 4" xfId="8015" xr:uid="{00000000-0005-0000-0000-0000954D0000}"/>
    <cellStyle name="20% - Accent6 13 5 4 2" xfId="34011" xr:uid="{00000000-0005-0000-0000-0000964D0000}"/>
    <cellStyle name="20% - Accent6 13 5 5" xfId="15805" xr:uid="{00000000-0005-0000-0000-0000974D0000}"/>
    <cellStyle name="20% - Accent6 13 5 5 2" xfId="41799" xr:uid="{00000000-0005-0000-0000-0000984D0000}"/>
    <cellStyle name="20% - Accent6 13 5 6" xfId="23556" xr:uid="{00000000-0005-0000-0000-0000994D0000}"/>
    <cellStyle name="20% - Accent6 13 5 6 2" xfId="49545" xr:uid="{00000000-0005-0000-0000-00009A4D0000}"/>
    <cellStyle name="20% - Accent6 13 5 7" xfId="28710" xr:uid="{00000000-0005-0000-0000-00009B4D0000}"/>
    <cellStyle name="20% - Accent6 13 6" xfId="3734" xr:uid="{00000000-0005-0000-0000-00009C4D0000}"/>
    <cellStyle name="20% - Accent6 13 6 2" xfId="9032" xr:uid="{00000000-0005-0000-0000-00009D4D0000}"/>
    <cellStyle name="20% - Accent6 13 6 2 2" xfId="35032" xr:uid="{00000000-0005-0000-0000-00009E4D0000}"/>
    <cellStyle name="20% - Accent6 13 6 3" xfId="16826" xr:uid="{00000000-0005-0000-0000-00009F4D0000}"/>
    <cellStyle name="20% - Accent6 13 6 3 2" xfId="42820" xr:uid="{00000000-0005-0000-0000-0000A04D0000}"/>
    <cellStyle name="20% - Accent6 13 6 4" xfId="24577" xr:uid="{00000000-0005-0000-0000-0000A14D0000}"/>
    <cellStyle name="20% - Accent6 13 6 4 2" xfId="50566" xr:uid="{00000000-0005-0000-0000-0000A24D0000}"/>
    <cellStyle name="20% - Accent6 13 6 5" xfId="29731" xr:uid="{00000000-0005-0000-0000-0000A34D0000}"/>
    <cellStyle name="20% - Accent6 13 7" xfId="11226" xr:uid="{00000000-0005-0000-0000-0000A44D0000}"/>
    <cellStyle name="20% - Accent6 13 7 2" xfId="19021" xr:uid="{00000000-0005-0000-0000-0000A54D0000}"/>
    <cellStyle name="20% - Accent6 13 7 2 2" xfId="45015" xr:uid="{00000000-0005-0000-0000-0000A64D0000}"/>
    <cellStyle name="20% - Accent6 13 7 3" xfId="37227" xr:uid="{00000000-0005-0000-0000-0000A74D0000}"/>
    <cellStyle name="20% - Accent6 13 8" xfId="11726" xr:uid="{00000000-0005-0000-0000-0000A84D0000}"/>
    <cellStyle name="20% - Accent6 13 8 2" xfId="19521" xr:uid="{00000000-0005-0000-0000-0000A94D0000}"/>
    <cellStyle name="20% - Accent6 13 8 2 2" xfId="45515" xr:uid="{00000000-0005-0000-0000-0000AA4D0000}"/>
    <cellStyle name="20% - Accent6 13 8 3" xfId="37727" xr:uid="{00000000-0005-0000-0000-0000AB4D0000}"/>
    <cellStyle name="20% - Accent6 13 9" xfId="6356" xr:uid="{00000000-0005-0000-0000-0000AC4D0000}"/>
    <cellStyle name="20% - Accent6 13 9 2" xfId="32343" xr:uid="{00000000-0005-0000-0000-0000AD4D0000}"/>
    <cellStyle name="20% - Accent6 14" xfId="1052" xr:uid="{00000000-0005-0000-0000-0000AE4D0000}"/>
    <cellStyle name="20% - Accent6 14 10" xfId="14144" xr:uid="{00000000-0005-0000-0000-0000AF4D0000}"/>
    <cellStyle name="20% - Accent6 14 10 2" xfId="40138" xr:uid="{00000000-0005-0000-0000-0000B04D0000}"/>
    <cellStyle name="20% - Accent6 14 11" xfId="21895" xr:uid="{00000000-0005-0000-0000-0000B14D0000}"/>
    <cellStyle name="20% - Accent6 14 11 2" xfId="47884" xr:uid="{00000000-0005-0000-0000-0000B24D0000}"/>
    <cellStyle name="20% - Accent6 14 12" xfId="27049" xr:uid="{00000000-0005-0000-0000-0000B34D0000}"/>
    <cellStyle name="20% - Accent6 14 2" xfId="1330" xr:uid="{00000000-0005-0000-0000-0000B44D0000}"/>
    <cellStyle name="20% - Accent6 14 2 10" xfId="22172" xr:uid="{00000000-0005-0000-0000-0000B54D0000}"/>
    <cellStyle name="20% - Accent6 14 2 10 2" xfId="48161" xr:uid="{00000000-0005-0000-0000-0000B64D0000}"/>
    <cellStyle name="20% - Accent6 14 2 11" xfId="27326" xr:uid="{00000000-0005-0000-0000-0000B74D0000}"/>
    <cellStyle name="20% - Accent6 14 2 2" xfId="1888" xr:uid="{00000000-0005-0000-0000-0000B84D0000}"/>
    <cellStyle name="20% - Accent6 14 2 2 2" xfId="4574" xr:uid="{00000000-0005-0000-0000-0000B94D0000}"/>
    <cellStyle name="20% - Accent6 14 2 2 2 2" xfId="9871" xr:uid="{00000000-0005-0000-0000-0000BA4D0000}"/>
    <cellStyle name="20% - Accent6 14 2 2 2 2 2" xfId="35872" xr:uid="{00000000-0005-0000-0000-0000BB4D0000}"/>
    <cellStyle name="20% - Accent6 14 2 2 2 3" xfId="17666" xr:uid="{00000000-0005-0000-0000-0000BC4D0000}"/>
    <cellStyle name="20% - Accent6 14 2 2 2 3 2" xfId="43660" xr:uid="{00000000-0005-0000-0000-0000BD4D0000}"/>
    <cellStyle name="20% - Accent6 14 2 2 2 4" xfId="25417" xr:uid="{00000000-0005-0000-0000-0000BE4D0000}"/>
    <cellStyle name="20% - Accent6 14 2 2 2 4 2" xfId="51406" xr:uid="{00000000-0005-0000-0000-0000BF4D0000}"/>
    <cellStyle name="20% - Accent6 14 2 2 2 5" xfId="30571" xr:uid="{00000000-0005-0000-0000-0000C04D0000}"/>
    <cellStyle name="20% - Accent6 14 2 2 3" xfId="12513" xr:uid="{00000000-0005-0000-0000-0000C14D0000}"/>
    <cellStyle name="20% - Accent6 14 2 2 3 2" xfId="20308" xr:uid="{00000000-0005-0000-0000-0000C24D0000}"/>
    <cellStyle name="20% - Accent6 14 2 2 3 2 2" xfId="46302" xr:uid="{00000000-0005-0000-0000-0000C34D0000}"/>
    <cellStyle name="20% - Accent6 14 2 2 3 3" xfId="38514" xr:uid="{00000000-0005-0000-0000-0000C44D0000}"/>
    <cellStyle name="20% - Accent6 14 2 2 4" xfId="7191" xr:uid="{00000000-0005-0000-0000-0000C54D0000}"/>
    <cellStyle name="20% - Accent6 14 2 2 4 2" xfId="33183" xr:uid="{00000000-0005-0000-0000-0000C64D0000}"/>
    <cellStyle name="20% - Accent6 14 2 2 5" xfId="14977" xr:uid="{00000000-0005-0000-0000-0000C74D0000}"/>
    <cellStyle name="20% - Accent6 14 2 2 5 2" xfId="40971" xr:uid="{00000000-0005-0000-0000-0000C84D0000}"/>
    <cellStyle name="20% - Accent6 14 2 2 6" xfId="22728" xr:uid="{00000000-0005-0000-0000-0000C94D0000}"/>
    <cellStyle name="20% - Accent6 14 2 2 6 2" xfId="48717" xr:uid="{00000000-0005-0000-0000-0000CA4D0000}"/>
    <cellStyle name="20% - Accent6 14 2 2 7" xfId="27882" xr:uid="{00000000-0005-0000-0000-0000CB4D0000}"/>
    <cellStyle name="20% - Accent6 14 2 3" xfId="2444" xr:uid="{00000000-0005-0000-0000-0000CC4D0000}"/>
    <cellStyle name="20% - Accent6 14 2 3 2" xfId="5130" xr:uid="{00000000-0005-0000-0000-0000CD4D0000}"/>
    <cellStyle name="20% - Accent6 14 2 3 2 2" xfId="10427" xr:uid="{00000000-0005-0000-0000-0000CE4D0000}"/>
    <cellStyle name="20% - Accent6 14 2 3 2 2 2" xfId="36428" xr:uid="{00000000-0005-0000-0000-0000CF4D0000}"/>
    <cellStyle name="20% - Accent6 14 2 3 2 3" xfId="18222" xr:uid="{00000000-0005-0000-0000-0000D04D0000}"/>
    <cellStyle name="20% - Accent6 14 2 3 2 3 2" xfId="44216" xr:uid="{00000000-0005-0000-0000-0000D14D0000}"/>
    <cellStyle name="20% - Accent6 14 2 3 2 4" xfId="25973" xr:uid="{00000000-0005-0000-0000-0000D24D0000}"/>
    <cellStyle name="20% - Accent6 14 2 3 2 4 2" xfId="51962" xr:uid="{00000000-0005-0000-0000-0000D34D0000}"/>
    <cellStyle name="20% - Accent6 14 2 3 2 5" xfId="31127" xr:uid="{00000000-0005-0000-0000-0000D44D0000}"/>
    <cellStyle name="20% - Accent6 14 2 3 3" xfId="13048" xr:uid="{00000000-0005-0000-0000-0000D54D0000}"/>
    <cellStyle name="20% - Accent6 14 2 3 3 2" xfId="20843" xr:uid="{00000000-0005-0000-0000-0000D64D0000}"/>
    <cellStyle name="20% - Accent6 14 2 3 3 2 2" xfId="46837" xr:uid="{00000000-0005-0000-0000-0000D74D0000}"/>
    <cellStyle name="20% - Accent6 14 2 3 3 3" xfId="39049" xr:uid="{00000000-0005-0000-0000-0000D84D0000}"/>
    <cellStyle name="20% - Accent6 14 2 3 4" xfId="7743" xr:uid="{00000000-0005-0000-0000-0000D94D0000}"/>
    <cellStyle name="20% - Accent6 14 2 3 4 2" xfId="33739" xr:uid="{00000000-0005-0000-0000-0000DA4D0000}"/>
    <cellStyle name="20% - Accent6 14 2 3 5" xfId="15533" xr:uid="{00000000-0005-0000-0000-0000DB4D0000}"/>
    <cellStyle name="20% - Accent6 14 2 3 5 2" xfId="41527" xr:uid="{00000000-0005-0000-0000-0000DC4D0000}"/>
    <cellStyle name="20% - Accent6 14 2 3 6" xfId="23284" xr:uid="{00000000-0005-0000-0000-0000DD4D0000}"/>
    <cellStyle name="20% - Accent6 14 2 3 6 2" xfId="49273" xr:uid="{00000000-0005-0000-0000-0000DE4D0000}"/>
    <cellStyle name="20% - Accent6 14 2 3 7" xfId="28438" xr:uid="{00000000-0005-0000-0000-0000DF4D0000}"/>
    <cellStyle name="20% - Accent6 14 2 4" xfId="3000" xr:uid="{00000000-0005-0000-0000-0000E04D0000}"/>
    <cellStyle name="20% - Accent6 14 2 4 2" xfId="5686" xr:uid="{00000000-0005-0000-0000-0000E14D0000}"/>
    <cellStyle name="20% - Accent6 14 2 4 2 2" xfId="10983" xr:uid="{00000000-0005-0000-0000-0000E24D0000}"/>
    <cellStyle name="20% - Accent6 14 2 4 2 2 2" xfId="36984" xr:uid="{00000000-0005-0000-0000-0000E34D0000}"/>
    <cellStyle name="20% - Accent6 14 2 4 2 3" xfId="18778" xr:uid="{00000000-0005-0000-0000-0000E44D0000}"/>
    <cellStyle name="20% - Accent6 14 2 4 2 3 2" xfId="44772" xr:uid="{00000000-0005-0000-0000-0000E54D0000}"/>
    <cellStyle name="20% - Accent6 14 2 4 2 4" xfId="26529" xr:uid="{00000000-0005-0000-0000-0000E64D0000}"/>
    <cellStyle name="20% - Accent6 14 2 4 2 4 2" xfId="52518" xr:uid="{00000000-0005-0000-0000-0000E74D0000}"/>
    <cellStyle name="20% - Accent6 14 2 4 2 5" xfId="31683" xr:uid="{00000000-0005-0000-0000-0000E84D0000}"/>
    <cellStyle name="20% - Accent6 14 2 4 3" xfId="13587" xr:uid="{00000000-0005-0000-0000-0000E94D0000}"/>
    <cellStyle name="20% - Accent6 14 2 4 3 2" xfId="21382" xr:uid="{00000000-0005-0000-0000-0000EA4D0000}"/>
    <cellStyle name="20% - Accent6 14 2 4 3 2 2" xfId="47376" xr:uid="{00000000-0005-0000-0000-0000EB4D0000}"/>
    <cellStyle name="20% - Accent6 14 2 4 3 3" xfId="39588" xr:uid="{00000000-0005-0000-0000-0000EC4D0000}"/>
    <cellStyle name="20% - Accent6 14 2 4 4" xfId="8299" xr:uid="{00000000-0005-0000-0000-0000ED4D0000}"/>
    <cellStyle name="20% - Accent6 14 2 4 4 2" xfId="34295" xr:uid="{00000000-0005-0000-0000-0000EE4D0000}"/>
    <cellStyle name="20% - Accent6 14 2 4 5" xfId="16089" xr:uid="{00000000-0005-0000-0000-0000EF4D0000}"/>
    <cellStyle name="20% - Accent6 14 2 4 5 2" xfId="42083" xr:uid="{00000000-0005-0000-0000-0000F04D0000}"/>
    <cellStyle name="20% - Accent6 14 2 4 6" xfId="23840" xr:uid="{00000000-0005-0000-0000-0000F14D0000}"/>
    <cellStyle name="20% - Accent6 14 2 4 6 2" xfId="49829" xr:uid="{00000000-0005-0000-0000-0000F24D0000}"/>
    <cellStyle name="20% - Accent6 14 2 4 7" xfId="28994" xr:uid="{00000000-0005-0000-0000-0000F34D0000}"/>
    <cellStyle name="20% - Accent6 14 2 5" xfId="4018" xr:uid="{00000000-0005-0000-0000-0000F44D0000}"/>
    <cellStyle name="20% - Accent6 14 2 5 2" xfId="9316" xr:uid="{00000000-0005-0000-0000-0000F54D0000}"/>
    <cellStyle name="20% - Accent6 14 2 5 2 2" xfId="35316" xr:uid="{00000000-0005-0000-0000-0000F64D0000}"/>
    <cellStyle name="20% - Accent6 14 2 5 3" xfId="17110" xr:uid="{00000000-0005-0000-0000-0000F74D0000}"/>
    <cellStyle name="20% - Accent6 14 2 5 3 2" xfId="43104" xr:uid="{00000000-0005-0000-0000-0000F84D0000}"/>
    <cellStyle name="20% - Accent6 14 2 5 4" xfId="24861" xr:uid="{00000000-0005-0000-0000-0000F94D0000}"/>
    <cellStyle name="20% - Accent6 14 2 5 4 2" xfId="50850" xr:uid="{00000000-0005-0000-0000-0000FA4D0000}"/>
    <cellStyle name="20% - Accent6 14 2 5 5" xfId="30015" xr:uid="{00000000-0005-0000-0000-0000FB4D0000}"/>
    <cellStyle name="20% - Accent6 14 2 6" xfId="11488" xr:uid="{00000000-0005-0000-0000-0000FC4D0000}"/>
    <cellStyle name="20% - Accent6 14 2 6 2" xfId="19283" xr:uid="{00000000-0005-0000-0000-0000FD4D0000}"/>
    <cellStyle name="20% - Accent6 14 2 6 2 2" xfId="45277" xr:uid="{00000000-0005-0000-0000-0000FE4D0000}"/>
    <cellStyle name="20% - Accent6 14 2 6 3" xfId="37489" xr:uid="{00000000-0005-0000-0000-0000FF4D0000}"/>
    <cellStyle name="20% - Accent6 14 2 7" xfId="11994" xr:uid="{00000000-0005-0000-0000-0000004E0000}"/>
    <cellStyle name="20% - Accent6 14 2 7 2" xfId="19789" xr:uid="{00000000-0005-0000-0000-0000014E0000}"/>
    <cellStyle name="20% - Accent6 14 2 7 2 2" xfId="45783" xr:uid="{00000000-0005-0000-0000-0000024E0000}"/>
    <cellStyle name="20% - Accent6 14 2 7 3" xfId="37995" xr:uid="{00000000-0005-0000-0000-0000034E0000}"/>
    <cellStyle name="20% - Accent6 14 2 8" xfId="6640" xr:uid="{00000000-0005-0000-0000-0000044E0000}"/>
    <cellStyle name="20% - Accent6 14 2 8 2" xfId="32627" xr:uid="{00000000-0005-0000-0000-0000054E0000}"/>
    <cellStyle name="20% - Accent6 14 2 9" xfId="14421" xr:uid="{00000000-0005-0000-0000-0000064E0000}"/>
    <cellStyle name="20% - Accent6 14 2 9 2" xfId="40415" xr:uid="{00000000-0005-0000-0000-0000074E0000}"/>
    <cellStyle name="20% - Accent6 14 3" xfId="1611" xr:uid="{00000000-0005-0000-0000-0000084E0000}"/>
    <cellStyle name="20% - Accent6 14 3 2" xfId="4297" xr:uid="{00000000-0005-0000-0000-0000094E0000}"/>
    <cellStyle name="20% - Accent6 14 3 2 2" xfId="9594" xr:uid="{00000000-0005-0000-0000-00000A4E0000}"/>
    <cellStyle name="20% - Accent6 14 3 2 2 2" xfId="35595" xr:uid="{00000000-0005-0000-0000-00000B4E0000}"/>
    <cellStyle name="20% - Accent6 14 3 2 3" xfId="17389" xr:uid="{00000000-0005-0000-0000-00000C4E0000}"/>
    <cellStyle name="20% - Accent6 14 3 2 3 2" xfId="43383" xr:uid="{00000000-0005-0000-0000-00000D4E0000}"/>
    <cellStyle name="20% - Accent6 14 3 2 4" xfId="25140" xr:uid="{00000000-0005-0000-0000-00000E4E0000}"/>
    <cellStyle name="20% - Accent6 14 3 2 4 2" xfId="51129" xr:uid="{00000000-0005-0000-0000-00000F4E0000}"/>
    <cellStyle name="20% - Accent6 14 3 2 5" xfId="30294" xr:uid="{00000000-0005-0000-0000-0000104E0000}"/>
    <cellStyle name="20% - Accent6 14 3 3" xfId="12254" xr:uid="{00000000-0005-0000-0000-0000114E0000}"/>
    <cellStyle name="20% - Accent6 14 3 3 2" xfId="20049" xr:uid="{00000000-0005-0000-0000-0000124E0000}"/>
    <cellStyle name="20% - Accent6 14 3 3 2 2" xfId="46043" xr:uid="{00000000-0005-0000-0000-0000134E0000}"/>
    <cellStyle name="20% - Accent6 14 3 3 3" xfId="38255" xr:uid="{00000000-0005-0000-0000-0000144E0000}"/>
    <cellStyle name="20% - Accent6 14 3 4" xfId="6916" xr:uid="{00000000-0005-0000-0000-0000154E0000}"/>
    <cellStyle name="20% - Accent6 14 3 4 2" xfId="32906" xr:uid="{00000000-0005-0000-0000-0000164E0000}"/>
    <cellStyle name="20% - Accent6 14 3 5" xfId="14700" xr:uid="{00000000-0005-0000-0000-0000174E0000}"/>
    <cellStyle name="20% - Accent6 14 3 5 2" xfId="40694" xr:uid="{00000000-0005-0000-0000-0000184E0000}"/>
    <cellStyle name="20% - Accent6 14 3 6" xfId="22451" xr:uid="{00000000-0005-0000-0000-0000194E0000}"/>
    <cellStyle name="20% - Accent6 14 3 6 2" xfId="48440" xr:uid="{00000000-0005-0000-0000-00001A4E0000}"/>
    <cellStyle name="20% - Accent6 14 3 7" xfId="27605" xr:uid="{00000000-0005-0000-0000-00001B4E0000}"/>
    <cellStyle name="20% - Accent6 14 4" xfId="2167" xr:uid="{00000000-0005-0000-0000-00001C4E0000}"/>
    <cellStyle name="20% - Accent6 14 4 2" xfId="4853" xr:uid="{00000000-0005-0000-0000-00001D4E0000}"/>
    <cellStyle name="20% - Accent6 14 4 2 2" xfId="10150" xr:uid="{00000000-0005-0000-0000-00001E4E0000}"/>
    <cellStyle name="20% - Accent6 14 4 2 2 2" xfId="36151" xr:uid="{00000000-0005-0000-0000-00001F4E0000}"/>
    <cellStyle name="20% - Accent6 14 4 2 3" xfId="17945" xr:uid="{00000000-0005-0000-0000-0000204E0000}"/>
    <cellStyle name="20% - Accent6 14 4 2 3 2" xfId="43939" xr:uid="{00000000-0005-0000-0000-0000214E0000}"/>
    <cellStyle name="20% - Accent6 14 4 2 4" xfId="25696" xr:uid="{00000000-0005-0000-0000-0000224E0000}"/>
    <cellStyle name="20% - Accent6 14 4 2 4 2" xfId="51685" xr:uid="{00000000-0005-0000-0000-0000234E0000}"/>
    <cellStyle name="20% - Accent6 14 4 2 5" xfId="30850" xr:uid="{00000000-0005-0000-0000-0000244E0000}"/>
    <cellStyle name="20% - Accent6 14 4 3" xfId="12773" xr:uid="{00000000-0005-0000-0000-0000254E0000}"/>
    <cellStyle name="20% - Accent6 14 4 3 2" xfId="20568" xr:uid="{00000000-0005-0000-0000-0000264E0000}"/>
    <cellStyle name="20% - Accent6 14 4 3 2 2" xfId="46562" xr:uid="{00000000-0005-0000-0000-0000274E0000}"/>
    <cellStyle name="20% - Accent6 14 4 3 3" xfId="38774" xr:uid="{00000000-0005-0000-0000-0000284E0000}"/>
    <cellStyle name="20% - Accent6 14 4 4" xfId="7468" xr:uid="{00000000-0005-0000-0000-0000294E0000}"/>
    <cellStyle name="20% - Accent6 14 4 4 2" xfId="33462" xr:uid="{00000000-0005-0000-0000-00002A4E0000}"/>
    <cellStyle name="20% - Accent6 14 4 5" xfId="15256" xr:uid="{00000000-0005-0000-0000-00002B4E0000}"/>
    <cellStyle name="20% - Accent6 14 4 5 2" xfId="41250" xr:uid="{00000000-0005-0000-0000-00002C4E0000}"/>
    <cellStyle name="20% - Accent6 14 4 6" xfId="23007" xr:uid="{00000000-0005-0000-0000-00002D4E0000}"/>
    <cellStyle name="20% - Accent6 14 4 6 2" xfId="48996" xr:uid="{00000000-0005-0000-0000-00002E4E0000}"/>
    <cellStyle name="20% - Accent6 14 4 7" xfId="28161" xr:uid="{00000000-0005-0000-0000-00002F4E0000}"/>
    <cellStyle name="20% - Accent6 14 5" xfId="2723" xr:uid="{00000000-0005-0000-0000-0000304E0000}"/>
    <cellStyle name="20% - Accent6 14 5 2" xfId="5409" xr:uid="{00000000-0005-0000-0000-0000314E0000}"/>
    <cellStyle name="20% - Accent6 14 5 2 2" xfId="10706" xr:uid="{00000000-0005-0000-0000-0000324E0000}"/>
    <cellStyle name="20% - Accent6 14 5 2 2 2" xfId="36707" xr:uid="{00000000-0005-0000-0000-0000334E0000}"/>
    <cellStyle name="20% - Accent6 14 5 2 3" xfId="18501" xr:uid="{00000000-0005-0000-0000-0000344E0000}"/>
    <cellStyle name="20% - Accent6 14 5 2 3 2" xfId="44495" xr:uid="{00000000-0005-0000-0000-0000354E0000}"/>
    <cellStyle name="20% - Accent6 14 5 2 4" xfId="26252" xr:uid="{00000000-0005-0000-0000-0000364E0000}"/>
    <cellStyle name="20% - Accent6 14 5 2 4 2" xfId="52241" xr:uid="{00000000-0005-0000-0000-0000374E0000}"/>
    <cellStyle name="20% - Accent6 14 5 2 5" xfId="31406" xr:uid="{00000000-0005-0000-0000-0000384E0000}"/>
    <cellStyle name="20% - Accent6 14 5 3" xfId="13310" xr:uid="{00000000-0005-0000-0000-0000394E0000}"/>
    <cellStyle name="20% - Accent6 14 5 3 2" xfId="21105" xr:uid="{00000000-0005-0000-0000-00003A4E0000}"/>
    <cellStyle name="20% - Accent6 14 5 3 2 2" xfId="47099" xr:uid="{00000000-0005-0000-0000-00003B4E0000}"/>
    <cellStyle name="20% - Accent6 14 5 3 3" xfId="39311" xr:uid="{00000000-0005-0000-0000-00003C4E0000}"/>
    <cellStyle name="20% - Accent6 14 5 4" xfId="8022" xr:uid="{00000000-0005-0000-0000-00003D4E0000}"/>
    <cellStyle name="20% - Accent6 14 5 4 2" xfId="34018" xr:uid="{00000000-0005-0000-0000-00003E4E0000}"/>
    <cellStyle name="20% - Accent6 14 5 5" xfId="15812" xr:uid="{00000000-0005-0000-0000-00003F4E0000}"/>
    <cellStyle name="20% - Accent6 14 5 5 2" xfId="41806" xr:uid="{00000000-0005-0000-0000-0000404E0000}"/>
    <cellStyle name="20% - Accent6 14 5 6" xfId="23563" xr:uid="{00000000-0005-0000-0000-0000414E0000}"/>
    <cellStyle name="20% - Accent6 14 5 6 2" xfId="49552" xr:uid="{00000000-0005-0000-0000-0000424E0000}"/>
    <cellStyle name="20% - Accent6 14 5 7" xfId="28717" xr:uid="{00000000-0005-0000-0000-0000434E0000}"/>
    <cellStyle name="20% - Accent6 14 6" xfId="3741" xr:uid="{00000000-0005-0000-0000-0000444E0000}"/>
    <cellStyle name="20% - Accent6 14 6 2" xfId="9039" xr:uid="{00000000-0005-0000-0000-0000454E0000}"/>
    <cellStyle name="20% - Accent6 14 6 2 2" xfId="35039" xr:uid="{00000000-0005-0000-0000-0000464E0000}"/>
    <cellStyle name="20% - Accent6 14 6 3" xfId="16833" xr:uid="{00000000-0005-0000-0000-0000474E0000}"/>
    <cellStyle name="20% - Accent6 14 6 3 2" xfId="42827" xr:uid="{00000000-0005-0000-0000-0000484E0000}"/>
    <cellStyle name="20% - Accent6 14 6 4" xfId="24584" xr:uid="{00000000-0005-0000-0000-0000494E0000}"/>
    <cellStyle name="20% - Accent6 14 6 4 2" xfId="50573" xr:uid="{00000000-0005-0000-0000-00004A4E0000}"/>
    <cellStyle name="20% - Accent6 14 6 5" xfId="29738" xr:uid="{00000000-0005-0000-0000-00004B4E0000}"/>
    <cellStyle name="20% - Accent6 14 7" xfId="11233" xr:uid="{00000000-0005-0000-0000-00004C4E0000}"/>
    <cellStyle name="20% - Accent6 14 7 2" xfId="19028" xr:uid="{00000000-0005-0000-0000-00004D4E0000}"/>
    <cellStyle name="20% - Accent6 14 7 2 2" xfId="45022" xr:uid="{00000000-0005-0000-0000-00004E4E0000}"/>
    <cellStyle name="20% - Accent6 14 7 3" xfId="37234" xr:uid="{00000000-0005-0000-0000-00004F4E0000}"/>
    <cellStyle name="20% - Accent6 14 8" xfId="11733" xr:uid="{00000000-0005-0000-0000-0000504E0000}"/>
    <cellStyle name="20% - Accent6 14 8 2" xfId="19528" xr:uid="{00000000-0005-0000-0000-0000514E0000}"/>
    <cellStyle name="20% - Accent6 14 8 2 2" xfId="45522" xr:uid="{00000000-0005-0000-0000-0000524E0000}"/>
    <cellStyle name="20% - Accent6 14 8 3" xfId="37734" xr:uid="{00000000-0005-0000-0000-0000534E0000}"/>
    <cellStyle name="20% - Accent6 14 9" xfId="6363" xr:uid="{00000000-0005-0000-0000-0000544E0000}"/>
    <cellStyle name="20% - Accent6 14 9 2" xfId="32350" xr:uid="{00000000-0005-0000-0000-0000554E0000}"/>
    <cellStyle name="20% - Accent6 15" xfId="1071" xr:uid="{00000000-0005-0000-0000-0000564E0000}"/>
    <cellStyle name="20% - Accent6 15 10" xfId="14163" xr:uid="{00000000-0005-0000-0000-0000574E0000}"/>
    <cellStyle name="20% - Accent6 15 10 2" xfId="40157" xr:uid="{00000000-0005-0000-0000-0000584E0000}"/>
    <cellStyle name="20% - Accent6 15 11" xfId="21914" xr:uid="{00000000-0005-0000-0000-0000594E0000}"/>
    <cellStyle name="20% - Accent6 15 11 2" xfId="47903" xr:uid="{00000000-0005-0000-0000-00005A4E0000}"/>
    <cellStyle name="20% - Accent6 15 12" xfId="27068" xr:uid="{00000000-0005-0000-0000-00005B4E0000}"/>
    <cellStyle name="20% - Accent6 15 2" xfId="1349" xr:uid="{00000000-0005-0000-0000-00005C4E0000}"/>
    <cellStyle name="20% - Accent6 15 2 10" xfId="22191" xr:uid="{00000000-0005-0000-0000-00005D4E0000}"/>
    <cellStyle name="20% - Accent6 15 2 10 2" xfId="48180" xr:uid="{00000000-0005-0000-0000-00005E4E0000}"/>
    <cellStyle name="20% - Accent6 15 2 11" xfId="27345" xr:uid="{00000000-0005-0000-0000-00005F4E0000}"/>
    <cellStyle name="20% - Accent6 15 2 2" xfId="1907" xr:uid="{00000000-0005-0000-0000-0000604E0000}"/>
    <cellStyle name="20% - Accent6 15 2 2 2" xfId="4593" xr:uid="{00000000-0005-0000-0000-0000614E0000}"/>
    <cellStyle name="20% - Accent6 15 2 2 2 2" xfId="9890" xr:uid="{00000000-0005-0000-0000-0000624E0000}"/>
    <cellStyle name="20% - Accent6 15 2 2 2 2 2" xfId="35891" xr:uid="{00000000-0005-0000-0000-0000634E0000}"/>
    <cellStyle name="20% - Accent6 15 2 2 2 3" xfId="17685" xr:uid="{00000000-0005-0000-0000-0000644E0000}"/>
    <cellStyle name="20% - Accent6 15 2 2 2 3 2" xfId="43679" xr:uid="{00000000-0005-0000-0000-0000654E0000}"/>
    <cellStyle name="20% - Accent6 15 2 2 2 4" xfId="25436" xr:uid="{00000000-0005-0000-0000-0000664E0000}"/>
    <cellStyle name="20% - Accent6 15 2 2 2 4 2" xfId="51425" xr:uid="{00000000-0005-0000-0000-0000674E0000}"/>
    <cellStyle name="20% - Accent6 15 2 2 2 5" xfId="30590" xr:uid="{00000000-0005-0000-0000-0000684E0000}"/>
    <cellStyle name="20% - Accent6 15 2 2 3" xfId="12532" xr:uid="{00000000-0005-0000-0000-0000694E0000}"/>
    <cellStyle name="20% - Accent6 15 2 2 3 2" xfId="20327" xr:uid="{00000000-0005-0000-0000-00006A4E0000}"/>
    <cellStyle name="20% - Accent6 15 2 2 3 2 2" xfId="46321" xr:uid="{00000000-0005-0000-0000-00006B4E0000}"/>
    <cellStyle name="20% - Accent6 15 2 2 3 3" xfId="38533" xr:uid="{00000000-0005-0000-0000-00006C4E0000}"/>
    <cellStyle name="20% - Accent6 15 2 2 4" xfId="7210" xr:uid="{00000000-0005-0000-0000-00006D4E0000}"/>
    <cellStyle name="20% - Accent6 15 2 2 4 2" xfId="33202" xr:uid="{00000000-0005-0000-0000-00006E4E0000}"/>
    <cellStyle name="20% - Accent6 15 2 2 5" xfId="14996" xr:uid="{00000000-0005-0000-0000-00006F4E0000}"/>
    <cellStyle name="20% - Accent6 15 2 2 5 2" xfId="40990" xr:uid="{00000000-0005-0000-0000-0000704E0000}"/>
    <cellStyle name="20% - Accent6 15 2 2 6" xfId="22747" xr:uid="{00000000-0005-0000-0000-0000714E0000}"/>
    <cellStyle name="20% - Accent6 15 2 2 6 2" xfId="48736" xr:uid="{00000000-0005-0000-0000-0000724E0000}"/>
    <cellStyle name="20% - Accent6 15 2 2 7" xfId="27901" xr:uid="{00000000-0005-0000-0000-0000734E0000}"/>
    <cellStyle name="20% - Accent6 15 2 3" xfId="2463" xr:uid="{00000000-0005-0000-0000-0000744E0000}"/>
    <cellStyle name="20% - Accent6 15 2 3 2" xfId="5149" xr:uid="{00000000-0005-0000-0000-0000754E0000}"/>
    <cellStyle name="20% - Accent6 15 2 3 2 2" xfId="10446" xr:uid="{00000000-0005-0000-0000-0000764E0000}"/>
    <cellStyle name="20% - Accent6 15 2 3 2 2 2" xfId="36447" xr:uid="{00000000-0005-0000-0000-0000774E0000}"/>
    <cellStyle name="20% - Accent6 15 2 3 2 3" xfId="18241" xr:uid="{00000000-0005-0000-0000-0000784E0000}"/>
    <cellStyle name="20% - Accent6 15 2 3 2 3 2" xfId="44235" xr:uid="{00000000-0005-0000-0000-0000794E0000}"/>
    <cellStyle name="20% - Accent6 15 2 3 2 4" xfId="25992" xr:uid="{00000000-0005-0000-0000-00007A4E0000}"/>
    <cellStyle name="20% - Accent6 15 2 3 2 4 2" xfId="51981" xr:uid="{00000000-0005-0000-0000-00007B4E0000}"/>
    <cellStyle name="20% - Accent6 15 2 3 2 5" xfId="31146" xr:uid="{00000000-0005-0000-0000-00007C4E0000}"/>
    <cellStyle name="20% - Accent6 15 2 3 3" xfId="13067" xr:uid="{00000000-0005-0000-0000-00007D4E0000}"/>
    <cellStyle name="20% - Accent6 15 2 3 3 2" xfId="20862" xr:uid="{00000000-0005-0000-0000-00007E4E0000}"/>
    <cellStyle name="20% - Accent6 15 2 3 3 2 2" xfId="46856" xr:uid="{00000000-0005-0000-0000-00007F4E0000}"/>
    <cellStyle name="20% - Accent6 15 2 3 3 3" xfId="39068" xr:uid="{00000000-0005-0000-0000-0000804E0000}"/>
    <cellStyle name="20% - Accent6 15 2 3 4" xfId="7762" xr:uid="{00000000-0005-0000-0000-0000814E0000}"/>
    <cellStyle name="20% - Accent6 15 2 3 4 2" xfId="33758" xr:uid="{00000000-0005-0000-0000-0000824E0000}"/>
    <cellStyle name="20% - Accent6 15 2 3 5" xfId="15552" xr:uid="{00000000-0005-0000-0000-0000834E0000}"/>
    <cellStyle name="20% - Accent6 15 2 3 5 2" xfId="41546" xr:uid="{00000000-0005-0000-0000-0000844E0000}"/>
    <cellStyle name="20% - Accent6 15 2 3 6" xfId="23303" xr:uid="{00000000-0005-0000-0000-0000854E0000}"/>
    <cellStyle name="20% - Accent6 15 2 3 6 2" xfId="49292" xr:uid="{00000000-0005-0000-0000-0000864E0000}"/>
    <cellStyle name="20% - Accent6 15 2 3 7" xfId="28457" xr:uid="{00000000-0005-0000-0000-0000874E0000}"/>
    <cellStyle name="20% - Accent6 15 2 4" xfId="3019" xr:uid="{00000000-0005-0000-0000-0000884E0000}"/>
    <cellStyle name="20% - Accent6 15 2 4 2" xfId="5705" xr:uid="{00000000-0005-0000-0000-0000894E0000}"/>
    <cellStyle name="20% - Accent6 15 2 4 2 2" xfId="11002" xr:uid="{00000000-0005-0000-0000-00008A4E0000}"/>
    <cellStyle name="20% - Accent6 15 2 4 2 2 2" xfId="37003" xr:uid="{00000000-0005-0000-0000-00008B4E0000}"/>
    <cellStyle name="20% - Accent6 15 2 4 2 3" xfId="18797" xr:uid="{00000000-0005-0000-0000-00008C4E0000}"/>
    <cellStyle name="20% - Accent6 15 2 4 2 3 2" xfId="44791" xr:uid="{00000000-0005-0000-0000-00008D4E0000}"/>
    <cellStyle name="20% - Accent6 15 2 4 2 4" xfId="26548" xr:uid="{00000000-0005-0000-0000-00008E4E0000}"/>
    <cellStyle name="20% - Accent6 15 2 4 2 4 2" xfId="52537" xr:uid="{00000000-0005-0000-0000-00008F4E0000}"/>
    <cellStyle name="20% - Accent6 15 2 4 2 5" xfId="31702" xr:uid="{00000000-0005-0000-0000-0000904E0000}"/>
    <cellStyle name="20% - Accent6 15 2 4 3" xfId="13606" xr:uid="{00000000-0005-0000-0000-0000914E0000}"/>
    <cellStyle name="20% - Accent6 15 2 4 3 2" xfId="21401" xr:uid="{00000000-0005-0000-0000-0000924E0000}"/>
    <cellStyle name="20% - Accent6 15 2 4 3 2 2" xfId="47395" xr:uid="{00000000-0005-0000-0000-0000934E0000}"/>
    <cellStyle name="20% - Accent6 15 2 4 3 3" xfId="39607" xr:uid="{00000000-0005-0000-0000-0000944E0000}"/>
    <cellStyle name="20% - Accent6 15 2 4 4" xfId="8318" xr:uid="{00000000-0005-0000-0000-0000954E0000}"/>
    <cellStyle name="20% - Accent6 15 2 4 4 2" xfId="34314" xr:uid="{00000000-0005-0000-0000-0000964E0000}"/>
    <cellStyle name="20% - Accent6 15 2 4 5" xfId="16108" xr:uid="{00000000-0005-0000-0000-0000974E0000}"/>
    <cellStyle name="20% - Accent6 15 2 4 5 2" xfId="42102" xr:uid="{00000000-0005-0000-0000-0000984E0000}"/>
    <cellStyle name="20% - Accent6 15 2 4 6" xfId="23859" xr:uid="{00000000-0005-0000-0000-0000994E0000}"/>
    <cellStyle name="20% - Accent6 15 2 4 6 2" xfId="49848" xr:uid="{00000000-0005-0000-0000-00009A4E0000}"/>
    <cellStyle name="20% - Accent6 15 2 4 7" xfId="29013" xr:uid="{00000000-0005-0000-0000-00009B4E0000}"/>
    <cellStyle name="20% - Accent6 15 2 5" xfId="4037" xr:uid="{00000000-0005-0000-0000-00009C4E0000}"/>
    <cellStyle name="20% - Accent6 15 2 5 2" xfId="9335" xr:uid="{00000000-0005-0000-0000-00009D4E0000}"/>
    <cellStyle name="20% - Accent6 15 2 5 2 2" xfId="35335" xr:uid="{00000000-0005-0000-0000-00009E4E0000}"/>
    <cellStyle name="20% - Accent6 15 2 5 3" xfId="17129" xr:uid="{00000000-0005-0000-0000-00009F4E0000}"/>
    <cellStyle name="20% - Accent6 15 2 5 3 2" xfId="43123" xr:uid="{00000000-0005-0000-0000-0000A04E0000}"/>
    <cellStyle name="20% - Accent6 15 2 5 4" xfId="24880" xr:uid="{00000000-0005-0000-0000-0000A14E0000}"/>
    <cellStyle name="20% - Accent6 15 2 5 4 2" xfId="50869" xr:uid="{00000000-0005-0000-0000-0000A24E0000}"/>
    <cellStyle name="20% - Accent6 15 2 5 5" xfId="30034" xr:uid="{00000000-0005-0000-0000-0000A34E0000}"/>
    <cellStyle name="20% - Accent6 15 2 6" xfId="11507" xr:uid="{00000000-0005-0000-0000-0000A44E0000}"/>
    <cellStyle name="20% - Accent6 15 2 6 2" xfId="19302" xr:uid="{00000000-0005-0000-0000-0000A54E0000}"/>
    <cellStyle name="20% - Accent6 15 2 6 2 2" xfId="45296" xr:uid="{00000000-0005-0000-0000-0000A64E0000}"/>
    <cellStyle name="20% - Accent6 15 2 6 3" xfId="37508" xr:uid="{00000000-0005-0000-0000-0000A74E0000}"/>
    <cellStyle name="20% - Accent6 15 2 7" xfId="12013" xr:uid="{00000000-0005-0000-0000-0000A84E0000}"/>
    <cellStyle name="20% - Accent6 15 2 7 2" xfId="19808" xr:uid="{00000000-0005-0000-0000-0000A94E0000}"/>
    <cellStyle name="20% - Accent6 15 2 7 2 2" xfId="45802" xr:uid="{00000000-0005-0000-0000-0000AA4E0000}"/>
    <cellStyle name="20% - Accent6 15 2 7 3" xfId="38014" xr:uid="{00000000-0005-0000-0000-0000AB4E0000}"/>
    <cellStyle name="20% - Accent6 15 2 8" xfId="6659" xr:uid="{00000000-0005-0000-0000-0000AC4E0000}"/>
    <cellStyle name="20% - Accent6 15 2 8 2" xfId="32646" xr:uid="{00000000-0005-0000-0000-0000AD4E0000}"/>
    <cellStyle name="20% - Accent6 15 2 9" xfId="14440" xr:uid="{00000000-0005-0000-0000-0000AE4E0000}"/>
    <cellStyle name="20% - Accent6 15 2 9 2" xfId="40434" xr:uid="{00000000-0005-0000-0000-0000AF4E0000}"/>
    <cellStyle name="20% - Accent6 15 3" xfId="1630" xr:uid="{00000000-0005-0000-0000-0000B04E0000}"/>
    <cellStyle name="20% - Accent6 15 3 2" xfId="4316" xr:uid="{00000000-0005-0000-0000-0000B14E0000}"/>
    <cellStyle name="20% - Accent6 15 3 2 2" xfId="9613" xr:uid="{00000000-0005-0000-0000-0000B24E0000}"/>
    <cellStyle name="20% - Accent6 15 3 2 2 2" xfId="35614" xr:uid="{00000000-0005-0000-0000-0000B34E0000}"/>
    <cellStyle name="20% - Accent6 15 3 2 3" xfId="17408" xr:uid="{00000000-0005-0000-0000-0000B44E0000}"/>
    <cellStyle name="20% - Accent6 15 3 2 3 2" xfId="43402" xr:uid="{00000000-0005-0000-0000-0000B54E0000}"/>
    <cellStyle name="20% - Accent6 15 3 2 4" xfId="25159" xr:uid="{00000000-0005-0000-0000-0000B64E0000}"/>
    <cellStyle name="20% - Accent6 15 3 2 4 2" xfId="51148" xr:uid="{00000000-0005-0000-0000-0000B74E0000}"/>
    <cellStyle name="20% - Accent6 15 3 2 5" xfId="30313" xr:uid="{00000000-0005-0000-0000-0000B84E0000}"/>
    <cellStyle name="20% - Accent6 15 3 3" xfId="12273" xr:uid="{00000000-0005-0000-0000-0000B94E0000}"/>
    <cellStyle name="20% - Accent6 15 3 3 2" xfId="20068" xr:uid="{00000000-0005-0000-0000-0000BA4E0000}"/>
    <cellStyle name="20% - Accent6 15 3 3 2 2" xfId="46062" xr:uid="{00000000-0005-0000-0000-0000BB4E0000}"/>
    <cellStyle name="20% - Accent6 15 3 3 3" xfId="38274" xr:uid="{00000000-0005-0000-0000-0000BC4E0000}"/>
    <cellStyle name="20% - Accent6 15 3 4" xfId="6935" xr:uid="{00000000-0005-0000-0000-0000BD4E0000}"/>
    <cellStyle name="20% - Accent6 15 3 4 2" xfId="32925" xr:uid="{00000000-0005-0000-0000-0000BE4E0000}"/>
    <cellStyle name="20% - Accent6 15 3 5" xfId="14719" xr:uid="{00000000-0005-0000-0000-0000BF4E0000}"/>
    <cellStyle name="20% - Accent6 15 3 5 2" xfId="40713" xr:uid="{00000000-0005-0000-0000-0000C04E0000}"/>
    <cellStyle name="20% - Accent6 15 3 6" xfId="22470" xr:uid="{00000000-0005-0000-0000-0000C14E0000}"/>
    <cellStyle name="20% - Accent6 15 3 6 2" xfId="48459" xr:uid="{00000000-0005-0000-0000-0000C24E0000}"/>
    <cellStyle name="20% - Accent6 15 3 7" xfId="27624" xr:uid="{00000000-0005-0000-0000-0000C34E0000}"/>
    <cellStyle name="20% - Accent6 15 4" xfId="2186" xr:uid="{00000000-0005-0000-0000-0000C44E0000}"/>
    <cellStyle name="20% - Accent6 15 4 2" xfId="4872" xr:uid="{00000000-0005-0000-0000-0000C54E0000}"/>
    <cellStyle name="20% - Accent6 15 4 2 2" xfId="10169" xr:uid="{00000000-0005-0000-0000-0000C64E0000}"/>
    <cellStyle name="20% - Accent6 15 4 2 2 2" xfId="36170" xr:uid="{00000000-0005-0000-0000-0000C74E0000}"/>
    <cellStyle name="20% - Accent6 15 4 2 3" xfId="17964" xr:uid="{00000000-0005-0000-0000-0000C84E0000}"/>
    <cellStyle name="20% - Accent6 15 4 2 3 2" xfId="43958" xr:uid="{00000000-0005-0000-0000-0000C94E0000}"/>
    <cellStyle name="20% - Accent6 15 4 2 4" xfId="25715" xr:uid="{00000000-0005-0000-0000-0000CA4E0000}"/>
    <cellStyle name="20% - Accent6 15 4 2 4 2" xfId="51704" xr:uid="{00000000-0005-0000-0000-0000CB4E0000}"/>
    <cellStyle name="20% - Accent6 15 4 2 5" xfId="30869" xr:uid="{00000000-0005-0000-0000-0000CC4E0000}"/>
    <cellStyle name="20% - Accent6 15 4 3" xfId="12792" xr:uid="{00000000-0005-0000-0000-0000CD4E0000}"/>
    <cellStyle name="20% - Accent6 15 4 3 2" xfId="20587" xr:uid="{00000000-0005-0000-0000-0000CE4E0000}"/>
    <cellStyle name="20% - Accent6 15 4 3 2 2" xfId="46581" xr:uid="{00000000-0005-0000-0000-0000CF4E0000}"/>
    <cellStyle name="20% - Accent6 15 4 3 3" xfId="38793" xr:uid="{00000000-0005-0000-0000-0000D04E0000}"/>
    <cellStyle name="20% - Accent6 15 4 4" xfId="7487" xr:uid="{00000000-0005-0000-0000-0000D14E0000}"/>
    <cellStyle name="20% - Accent6 15 4 4 2" xfId="33481" xr:uid="{00000000-0005-0000-0000-0000D24E0000}"/>
    <cellStyle name="20% - Accent6 15 4 5" xfId="15275" xr:uid="{00000000-0005-0000-0000-0000D34E0000}"/>
    <cellStyle name="20% - Accent6 15 4 5 2" xfId="41269" xr:uid="{00000000-0005-0000-0000-0000D44E0000}"/>
    <cellStyle name="20% - Accent6 15 4 6" xfId="23026" xr:uid="{00000000-0005-0000-0000-0000D54E0000}"/>
    <cellStyle name="20% - Accent6 15 4 6 2" xfId="49015" xr:uid="{00000000-0005-0000-0000-0000D64E0000}"/>
    <cellStyle name="20% - Accent6 15 4 7" xfId="28180" xr:uid="{00000000-0005-0000-0000-0000D74E0000}"/>
    <cellStyle name="20% - Accent6 15 5" xfId="2742" xr:uid="{00000000-0005-0000-0000-0000D84E0000}"/>
    <cellStyle name="20% - Accent6 15 5 2" xfId="5428" xr:uid="{00000000-0005-0000-0000-0000D94E0000}"/>
    <cellStyle name="20% - Accent6 15 5 2 2" xfId="10725" xr:uid="{00000000-0005-0000-0000-0000DA4E0000}"/>
    <cellStyle name="20% - Accent6 15 5 2 2 2" xfId="36726" xr:uid="{00000000-0005-0000-0000-0000DB4E0000}"/>
    <cellStyle name="20% - Accent6 15 5 2 3" xfId="18520" xr:uid="{00000000-0005-0000-0000-0000DC4E0000}"/>
    <cellStyle name="20% - Accent6 15 5 2 3 2" xfId="44514" xr:uid="{00000000-0005-0000-0000-0000DD4E0000}"/>
    <cellStyle name="20% - Accent6 15 5 2 4" xfId="26271" xr:uid="{00000000-0005-0000-0000-0000DE4E0000}"/>
    <cellStyle name="20% - Accent6 15 5 2 4 2" xfId="52260" xr:uid="{00000000-0005-0000-0000-0000DF4E0000}"/>
    <cellStyle name="20% - Accent6 15 5 2 5" xfId="31425" xr:uid="{00000000-0005-0000-0000-0000E04E0000}"/>
    <cellStyle name="20% - Accent6 15 5 3" xfId="13329" xr:uid="{00000000-0005-0000-0000-0000E14E0000}"/>
    <cellStyle name="20% - Accent6 15 5 3 2" xfId="21124" xr:uid="{00000000-0005-0000-0000-0000E24E0000}"/>
    <cellStyle name="20% - Accent6 15 5 3 2 2" xfId="47118" xr:uid="{00000000-0005-0000-0000-0000E34E0000}"/>
    <cellStyle name="20% - Accent6 15 5 3 3" xfId="39330" xr:uid="{00000000-0005-0000-0000-0000E44E0000}"/>
    <cellStyle name="20% - Accent6 15 5 4" xfId="8041" xr:uid="{00000000-0005-0000-0000-0000E54E0000}"/>
    <cellStyle name="20% - Accent6 15 5 4 2" xfId="34037" xr:uid="{00000000-0005-0000-0000-0000E64E0000}"/>
    <cellStyle name="20% - Accent6 15 5 5" xfId="15831" xr:uid="{00000000-0005-0000-0000-0000E74E0000}"/>
    <cellStyle name="20% - Accent6 15 5 5 2" xfId="41825" xr:uid="{00000000-0005-0000-0000-0000E84E0000}"/>
    <cellStyle name="20% - Accent6 15 5 6" xfId="23582" xr:uid="{00000000-0005-0000-0000-0000E94E0000}"/>
    <cellStyle name="20% - Accent6 15 5 6 2" xfId="49571" xr:uid="{00000000-0005-0000-0000-0000EA4E0000}"/>
    <cellStyle name="20% - Accent6 15 5 7" xfId="28736" xr:uid="{00000000-0005-0000-0000-0000EB4E0000}"/>
    <cellStyle name="20% - Accent6 15 6" xfId="3760" xr:uid="{00000000-0005-0000-0000-0000EC4E0000}"/>
    <cellStyle name="20% - Accent6 15 6 2" xfId="9058" xr:uid="{00000000-0005-0000-0000-0000ED4E0000}"/>
    <cellStyle name="20% - Accent6 15 6 2 2" xfId="35058" xr:uid="{00000000-0005-0000-0000-0000EE4E0000}"/>
    <cellStyle name="20% - Accent6 15 6 3" xfId="16852" xr:uid="{00000000-0005-0000-0000-0000EF4E0000}"/>
    <cellStyle name="20% - Accent6 15 6 3 2" xfId="42846" xr:uid="{00000000-0005-0000-0000-0000F04E0000}"/>
    <cellStyle name="20% - Accent6 15 6 4" xfId="24603" xr:uid="{00000000-0005-0000-0000-0000F14E0000}"/>
    <cellStyle name="20% - Accent6 15 6 4 2" xfId="50592" xr:uid="{00000000-0005-0000-0000-0000F24E0000}"/>
    <cellStyle name="20% - Accent6 15 6 5" xfId="29757" xr:uid="{00000000-0005-0000-0000-0000F34E0000}"/>
    <cellStyle name="20% - Accent6 15 7" xfId="11252" xr:uid="{00000000-0005-0000-0000-0000F44E0000}"/>
    <cellStyle name="20% - Accent6 15 7 2" xfId="19047" xr:uid="{00000000-0005-0000-0000-0000F54E0000}"/>
    <cellStyle name="20% - Accent6 15 7 2 2" xfId="45041" xr:uid="{00000000-0005-0000-0000-0000F64E0000}"/>
    <cellStyle name="20% - Accent6 15 7 3" xfId="37253" xr:uid="{00000000-0005-0000-0000-0000F74E0000}"/>
    <cellStyle name="20% - Accent6 15 8" xfId="11752" xr:uid="{00000000-0005-0000-0000-0000F84E0000}"/>
    <cellStyle name="20% - Accent6 15 8 2" xfId="19547" xr:uid="{00000000-0005-0000-0000-0000F94E0000}"/>
    <cellStyle name="20% - Accent6 15 8 2 2" xfId="45541" xr:uid="{00000000-0005-0000-0000-0000FA4E0000}"/>
    <cellStyle name="20% - Accent6 15 8 3" xfId="37753" xr:uid="{00000000-0005-0000-0000-0000FB4E0000}"/>
    <cellStyle name="20% - Accent6 15 9" xfId="6382" xr:uid="{00000000-0005-0000-0000-0000FC4E0000}"/>
    <cellStyle name="20% - Accent6 15 9 2" xfId="32369" xr:uid="{00000000-0005-0000-0000-0000FD4E0000}"/>
    <cellStyle name="20% - Accent6 16" xfId="1078" xr:uid="{00000000-0005-0000-0000-0000FE4E0000}"/>
    <cellStyle name="20% - Accent6 16 10" xfId="14170" xr:uid="{00000000-0005-0000-0000-0000FF4E0000}"/>
    <cellStyle name="20% - Accent6 16 10 2" xfId="40164" xr:uid="{00000000-0005-0000-0000-0000004F0000}"/>
    <cellStyle name="20% - Accent6 16 11" xfId="21921" xr:uid="{00000000-0005-0000-0000-0000014F0000}"/>
    <cellStyle name="20% - Accent6 16 11 2" xfId="47910" xr:uid="{00000000-0005-0000-0000-0000024F0000}"/>
    <cellStyle name="20% - Accent6 16 12" xfId="27075" xr:uid="{00000000-0005-0000-0000-0000034F0000}"/>
    <cellStyle name="20% - Accent6 16 2" xfId="1356" xr:uid="{00000000-0005-0000-0000-0000044F0000}"/>
    <cellStyle name="20% - Accent6 16 2 10" xfId="22198" xr:uid="{00000000-0005-0000-0000-0000054F0000}"/>
    <cellStyle name="20% - Accent6 16 2 10 2" xfId="48187" xr:uid="{00000000-0005-0000-0000-0000064F0000}"/>
    <cellStyle name="20% - Accent6 16 2 11" xfId="27352" xr:uid="{00000000-0005-0000-0000-0000074F0000}"/>
    <cellStyle name="20% - Accent6 16 2 2" xfId="1914" xr:uid="{00000000-0005-0000-0000-0000084F0000}"/>
    <cellStyle name="20% - Accent6 16 2 2 2" xfId="4600" xr:uid="{00000000-0005-0000-0000-0000094F0000}"/>
    <cellStyle name="20% - Accent6 16 2 2 2 2" xfId="9897" xr:uid="{00000000-0005-0000-0000-00000A4F0000}"/>
    <cellStyle name="20% - Accent6 16 2 2 2 2 2" xfId="35898" xr:uid="{00000000-0005-0000-0000-00000B4F0000}"/>
    <cellStyle name="20% - Accent6 16 2 2 2 3" xfId="17692" xr:uid="{00000000-0005-0000-0000-00000C4F0000}"/>
    <cellStyle name="20% - Accent6 16 2 2 2 3 2" xfId="43686" xr:uid="{00000000-0005-0000-0000-00000D4F0000}"/>
    <cellStyle name="20% - Accent6 16 2 2 2 4" xfId="25443" xr:uid="{00000000-0005-0000-0000-00000E4F0000}"/>
    <cellStyle name="20% - Accent6 16 2 2 2 4 2" xfId="51432" xr:uid="{00000000-0005-0000-0000-00000F4F0000}"/>
    <cellStyle name="20% - Accent6 16 2 2 2 5" xfId="30597" xr:uid="{00000000-0005-0000-0000-0000104F0000}"/>
    <cellStyle name="20% - Accent6 16 2 2 3" xfId="12539" xr:uid="{00000000-0005-0000-0000-0000114F0000}"/>
    <cellStyle name="20% - Accent6 16 2 2 3 2" xfId="20334" xr:uid="{00000000-0005-0000-0000-0000124F0000}"/>
    <cellStyle name="20% - Accent6 16 2 2 3 2 2" xfId="46328" xr:uid="{00000000-0005-0000-0000-0000134F0000}"/>
    <cellStyle name="20% - Accent6 16 2 2 3 3" xfId="38540" xr:uid="{00000000-0005-0000-0000-0000144F0000}"/>
    <cellStyle name="20% - Accent6 16 2 2 4" xfId="7217" xr:uid="{00000000-0005-0000-0000-0000154F0000}"/>
    <cellStyle name="20% - Accent6 16 2 2 4 2" xfId="33209" xr:uid="{00000000-0005-0000-0000-0000164F0000}"/>
    <cellStyle name="20% - Accent6 16 2 2 5" xfId="15003" xr:uid="{00000000-0005-0000-0000-0000174F0000}"/>
    <cellStyle name="20% - Accent6 16 2 2 5 2" xfId="40997" xr:uid="{00000000-0005-0000-0000-0000184F0000}"/>
    <cellStyle name="20% - Accent6 16 2 2 6" xfId="22754" xr:uid="{00000000-0005-0000-0000-0000194F0000}"/>
    <cellStyle name="20% - Accent6 16 2 2 6 2" xfId="48743" xr:uid="{00000000-0005-0000-0000-00001A4F0000}"/>
    <cellStyle name="20% - Accent6 16 2 2 7" xfId="27908" xr:uid="{00000000-0005-0000-0000-00001B4F0000}"/>
    <cellStyle name="20% - Accent6 16 2 3" xfId="2470" xr:uid="{00000000-0005-0000-0000-00001C4F0000}"/>
    <cellStyle name="20% - Accent6 16 2 3 2" xfId="5156" xr:uid="{00000000-0005-0000-0000-00001D4F0000}"/>
    <cellStyle name="20% - Accent6 16 2 3 2 2" xfId="10453" xr:uid="{00000000-0005-0000-0000-00001E4F0000}"/>
    <cellStyle name="20% - Accent6 16 2 3 2 2 2" xfId="36454" xr:uid="{00000000-0005-0000-0000-00001F4F0000}"/>
    <cellStyle name="20% - Accent6 16 2 3 2 3" xfId="18248" xr:uid="{00000000-0005-0000-0000-0000204F0000}"/>
    <cellStyle name="20% - Accent6 16 2 3 2 3 2" xfId="44242" xr:uid="{00000000-0005-0000-0000-0000214F0000}"/>
    <cellStyle name="20% - Accent6 16 2 3 2 4" xfId="25999" xr:uid="{00000000-0005-0000-0000-0000224F0000}"/>
    <cellStyle name="20% - Accent6 16 2 3 2 4 2" xfId="51988" xr:uid="{00000000-0005-0000-0000-0000234F0000}"/>
    <cellStyle name="20% - Accent6 16 2 3 2 5" xfId="31153" xr:uid="{00000000-0005-0000-0000-0000244F0000}"/>
    <cellStyle name="20% - Accent6 16 2 3 3" xfId="13074" xr:uid="{00000000-0005-0000-0000-0000254F0000}"/>
    <cellStyle name="20% - Accent6 16 2 3 3 2" xfId="20869" xr:uid="{00000000-0005-0000-0000-0000264F0000}"/>
    <cellStyle name="20% - Accent6 16 2 3 3 2 2" xfId="46863" xr:uid="{00000000-0005-0000-0000-0000274F0000}"/>
    <cellStyle name="20% - Accent6 16 2 3 3 3" xfId="39075" xr:uid="{00000000-0005-0000-0000-0000284F0000}"/>
    <cellStyle name="20% - Accent6 16 2 3 4" xfId="7769" xr:uid="{00000000-0005-0000-0000-0000294F0000}"/>
    <cellStyle name="20% - Accent6 16 2 3 4 2" xfId="33765" xr:uid="{00000000-0005-0000-0000-00002A4F0000}"/>
    <cellStyle name="20% - Accent6 16 2 3 5" xfId="15559" xr:uid="{00000000-0005-0000-0000-00002B4F0000}"/>
    <cellStyle name="20% - Accent6 16 2 3 5 2" xfId="41553" xr:uid="{00000000-0005-0000-0000-00002C4F0000}"/>
    <cellStyle name="20% - Accent6 16 2 3 6" xfId="23310" xr:uid="{00000000-0005-0000-0000-00002D4F0000}"/>
    <cellStyle name="20% - Accent6 16 2 3 6 2" xfId="49299" xr:uid="{00000000-0005-0000-0000-00002E4F0000}"/>
    <cellStyle name="20% - Accent6 16 2 3 7" xfId="28464" xr:uid="{00000000-0005-0000-0000-00002F4F0000}"/>
    <cellStyle name="20% - Accent6 16 2 4" xfId="3026" xr:uid="{00000000-0005-0000-0000-0000304F0000}"/>
    <cellStyle name="20% - Accent6 16 2 4 2" xfId="5712" xr:uid="{00000000-0005-0000-0000-0000314F0000}"/>
    <cellStyle name="20% - Accent6 16 2 4 2 2" xfId="11009" xr:uid="{00000000-0005-0000-0000-0000324F0000}"/>
    <cellStyle name="20% - Accent6 16 2 4 2 2 2" xfId="37010" xr:uid="{00000000-0005-0000-0000-0000334F0000}"/>
    <cellStyle name="20% - Accent6 16 2 4 2 3" xfId="18804" xr:uid="{00000000-0005-0000-0000-0000344F0000}"/>
    <cellStyle name="20% - Accent6 16 2 4 2 3 2" xfId="44798" xr:uid="{00000000-0005-0000-0000-0000354F0000}"/>
    <cellStyle name="20% - Accent6 16 2 4 2 4" xfId="26555" xr:uid="{00000000-0005-0000-0000-0000364F0000}"/>
    <cellStyle name="20% - Accent6 16 2 4 2 4 2" xfId="52544" xr:uid="{00000000-0005-0000-0000-0000374F0000}"/>
    <cellStyle name="20% - Accent6 16 2 4 2 5" xfId="31709" xr:uid="{00000000-0005-0000-0000-0000384F0000}"/>
    <cellStyle name="20% - Accent6 16 2 4 3" xfId="13613" xr:uid="{00000000-0005-0000-0000-0000394F0000}"/>
    <cellStyle name="20% - Accent6 16 2 4 3 2" xfId="21408" xr:uid="{00000000-0005-0000-0000-00003A4F0000}"/>
    <cellStyle name="20% - Accent6 16 2 4 3 2 2" xfId="47402" xr:uid="{00000000-0005-0000-0000-00003B4F0000}"/>
    <cellStyle name="20% - Accent6 16 2 4 3 3" xfId="39614" xr:uid="{00000000-0005-0000-0000-00003C4F0000}"/>
    <cellStyle name="20% - Accent6 16 2 4 4" xfId="8325" xr:uid="{00000000-0005-0000-0000-00003D4F0000}"/>
    <cellStyle name="20% - Accent6 16 2 4 4 2" xfId="34321" xr:uid="{00000000-0005-0000-0000-00003E4F0000}"/>
    <cellStyle name="20% - Accent6 16 2 4 5" xfId="16115" xr:uid="{00000000-0005-0000-0000-00003F4F0000}"/>
    <cellStyle name="20% - Accent6 16 2 4 5 2" xfId="42109" xr:uid="{00000000-0005-0000-0000-0000404F0000}"/>
    <cellStyle name="20% - Accent6 16 2 4 6" xfId="23866" xr:uid="{00000000-0005-0000-0000-0000414F0000}"/>
    <cellStyle name="20% - Accent6 16 2 4 6 2" xfId="49855" xr:uid="{00000000-0005-0000-0000-0000424F0000}"/>
    <cellStyle name="20% - Accent6 16 2 4 7" xfId="29020" xr:uid="{00000000-0005-0000-0000-0000434F0000}"/>
    <cellStyle name="20% - Accent6 16 2 5" xfId="4044" xr:uid="{00000000-0005-0000-0000-0000444F0000}"/>
    <cellStyle name="20% - Accent6 16 2 5 2" xfId="9342" xr:uid="{00000000-0005-0000-0000-0000454F0000}"/>
    <cellStyle name="20% - Accent6 16 2 5 2 2" xfId="35342" xr:uid="{00000000-0005-0000-0000-0000464F0000}"/>
    <cellStyle name="20% - Accent6 16 2 5 3" xfId="17136" xr:uid="{00000000-0005-0000-0000-0000474F0000}"/>
    <cellStyle name="20% - Accent6 16 2 5 3 2" xfId="43130" xr:uid="{00000000-0005-0000-0000-0000484F0000}"/>
    <cellStyle name="20% - Accent6 16 2 5 4" xfId="24887" xr:uid="{00000000-0005-0000-0000-0000494F0000}"/>
    <cellStyle name="20% - Accent6 16 2 5 4 2" xfId="50876" xr:uid="{00000000-0005-0000-0000-00004A4F0000}"/>
    <cellStyle name="20% - Accent6 16 2 5 5" xfId="30041" xr:uid="{00000000-0005-0000-0000-00004B4F0000}"/>
    <cellStyle name="20% - Accent6 16 2 6" xfId="11514" xr:uid="{00000000-0005-0000-0000-00004C4F0000}"/>
    <cellStyle name="20% - Accent6 16 2 6 2" xfId="19309" xr:uid="{00000000-0005-0000-0000-00004D4F0000}"/>
    <cellStyle name="20% - Accent6 16 2 6 2 2" xfId="45303" xr:uid="{00000000-0005-0000-0000-00004E4F0000}"/>
    <cellStyle name="20% - Accent6 16 2 6 3" xfId="37515" xr:uid="{00000000-0005-0000-0000-00004F4F0000}"/>
    <cellStyle name="20% - Accent6 16 2 7" xfId="12020" xr:uid="{00000000-0005-0000-0000-0000504F0000}"/>
    <cellStyle name="20% - Accent6 16 2 7 2" xfId="19815" xr:uid="{00000000-0005-0000-0000-0000514F0000}"/>
    <cellStyle name="20% - Accent6 16 2 7 2 2" xfId="45809" xr:uid="{00000000-0005-0000-0000-0000524F0000}"/>
    <cellStyle name="20% - Accent6 16 2 7 3" xfId="38021" xr:uid="{00000000-0005-0000-0000-0000534F0000}"/>
    <cellStyle name="20% - Accent6 16 2 8" xfId="6666" xr:uid="{00000000-0005-0000-0000-0000544F0000}"/>
    <cellStyle name="20% - Accent6 16 2 8 2" xfId="32653" xr:uid="{00000000-0005-0000-0000-0000554F0000}"/>
    <cellStyle name="20% - Accent6 16 2 9" xfId="14447" xr:uid="{00000000-0005-0000-0000-0000564F0000}"/>
    <cellStyle name="20% - Accent6 16 2 9 2" xfId="40441" xr:uid="{00000000-0005-0000-0000-0000574F0000}"/>
    <cellStyle name="20% - Accent6 16 3" xfId="1637" xr:uid="{00000000-0005-0000-0000-0000584F0000}"/>
    <cellStyle name="20% - Accent6 16 3 2" xfId="4323" xr:uid="{00000000-0005-0000-0000-0000594F0000}"/>
    <cellStyle name="20% - Accent6 16 3 2 2" xfId="9620" xr:uid="{00000000-0005-0000-0000-00005A4F0000}"/>
    <cellStyle name="20% - Accent6 16 3 2 2 2" xfId="35621" xr:uid="{00000000-0005-0000-0000-00005B4F0000}"/>
    <cellStyle name="20% - Accent6 16 3 2 3" xfId="17415" xr:uid="{00000000-0005-0000-0000-00005C4F0000}"/>
    <cellStyle name="20% - Accent6 16 3 2 3 2" xfId="43409" xr:uid="{00000000-0005-0000-0000-00005D4F0000}"/>
    <cellStyle name="20% - Accent6 16 3 2 4" xfId="25166" xr:uid="{00000000-0005-0000-0000-00005E4F0000}"/>
    <cellStyle name="20% - Accent6 16 3 2 4 2" xfId="51155" xr:uid="{00000000-0005-0000-0000-00005F4F0000}"/>
    <cellStyle name="20% - Accent6 16 3 2 5" xfId="30320" xr:uid="{00000000-0005-0000-0000-0000604F0000}"/>
    <cellStyle name="20% - Accent6 16 3 3" xfId="12280" xr:uid="{00000000-0005-0000-0000-0000614F0000}"/>
    <cellStyle name="20% - Accent6 16 3 3 2" xfId="20075" xr:uid="{00000000-0005-0000-0000-0000624F0000}"/>
    <cellStyle name="20% - Accent6 16 3 3 2 2" xfId="46069" xr:uid="{00000000-0005-0000-0000-0000634F0000}"/>
    <cellStyle name="20% - Accent6 16 3 3 3" xfId="38281" xr:uid="{00000000-0005-0000-0000-0000644F0000}"/>
    <cellStyle name="20% - Accent6 16 3 4" xfId="6942" xr:uid="{00000000-0005-0000-0000-0000654F0000}"/>
    <cellStyle name="20% - Accent6 16 3 4 2" xfId="32932" xr:uid="{00000000-0005-0000-0000-0000664F0000}"/>
    <cellStyle name="20% - Accent6 16 3 5" xfId="14726" xr:uid="{00000000-0005-0000-0000-0000674F0000}"/>
    <cellStyle name="20% - Accent6 16 3 5 2" xfId="40720" xr:uid="{00000000-0005-0000-0000-0000684F0000}"/>
    <cellStyle name="20% - Accent6 16 3 6" xfId="22477" xr:uid="{00000000-0005-0000-0000-0000694F0000}"/>
    <cellStyle name="20% - Accent6 16 3 6 2" xfId="48466" xr:uid="{00000000-0005-0000-0000-00006A4F0000}"/>
    <cellStyle name="20% - Accent6 16 3 7" xfId="27631" xr:uid="{00000000-0005-0000-0000-00006B4F0000}"/>
    <cellStyle name="20% - Accent6 16 4" xfId="2193" xr:uid="{00000000-0005-0000-0000-00006C4F0000}"/>
    <cellStyle name="20% - Accent6 16 4 2" xfId="4879" xr:uid="{00000000-0005-0000-0000-00006D4F0000}"/>
    <cellStyle name="20% - Accent6 16 4 2 2" xfId="10176" xr:uid="{00000000-0005-0000-0000-00006E4F0000}"/>
    <cellStyle name="20% - Accent6 16 4 2 2 2" xfId="36177" xr:uid="{00000000-0005-0000-0000-00006F4F0000}"/>
    <cellStyle name="20% - Accent6 16 4 2 3" xfId="17971" xr:uid="{00000000-0005-0000-0000-0000704F0000}"/>
    <cellStyle name="20% - Accent6 16 4 2 3 2" xfId="43965" xr:uid="{00000000-0005-0000-0000-0000714F0000}"/>
    <cellStyle name="20% - Accent6 16 4 2 4" xfId="25722" xr:uid="{00000000-0005-0000-0000-0000724F0000}"/>
    <cellStyle name="20% - Accent6 16 4 2 4 2" xfId="51711" xr:uid="{00000000-0005-0000-0000-0000734F0000}"/>
    <cellStyle name="20% - Accent6 16 4 2 5" xfId="30876" xr:uid="{00000000-0005-0000-0000-0000744F0000}"/>
    <cellStyle name="20% - Accent6 16 4 3" xfId="12799" xr:uid="{00000000-0005-0000-0000-0000754F0000}"/>
    <cellStyle name="20% - Accent6 16 4 3 2" xfId="20594" xr:uid="{00000000-0005-0000-0000-0000764F0000}"/>
    <cellStyle name="20% - Accent6 16 4 3 2 2" xfId="46588" xr:uid="{00000000-0005-0000-0000-0000774F0000}"/>
    <cellStyle name="20% - Accent6 16 4 3 3" xfId="38800" xr:uid="{00000000-0005-0000-0000-0000784F0000}"/>
    <cellStyle name="20% - Accent6 16 4 4" xfId="7494" xr:uid="{00000000-0005-0000-0000-0000794F0000}"/>
    <cellStyle name="20% - Accent6 16 4 4 2" xfId="33488" xr:uid="{00000000-0005-0000-0000-00007A4F0000}"/>
    <cellStyle name="20% - Accent6 16 4 5" xfId="15282" xr:uid="{00000000-0005-0000-0000-00007B4F0000}"/>
    <cellStyle name="20% - Accent6 16 4 5 2" xfId="41276" xr:uid="{00000000-0005-0000-0000-00007C4F0000}"/>
    <cellStyle name="20% - Accent6 16 4 6" xfId="23033" xr:uid="{00000000-0005-0000-0000-00007D4F0000}"/>
    <cellStyle name="20% - Accent6 16 4 6 2" xfId="49022" xr:uid="{00000000-0005-0000-0000-00007E4F0000}"/>
    <cellStyle name="20% - Accent6 16 4 7" xfId="28187" xr:uid="{00000000-0005-0000-0000-00007F4F0000}"/>
    <cellStyle name="20% - Accent6 16 5" xfId="2749" xr:uid="{00000000-0005-0000-0000-0000804F0000}"/>
    <cellStyle name="20% - Accent6 16 5 2" xfId="5435" xr:uid="{00000000-0005-0000-0000-0000814F0000}"/>
    <cellStyle name="20% - Accent6 16 5 2 2" xfId="10732" xr:uid="{00000000-0005-0000-0000-0000824F0000}"/>
    <cellStyle name="20% - Accent6 16 5 2 2 2" xfId="36733" xr:uid="{00000000-0005-0000-0000-0000834F0000}"/>
    <cellStyle name="20% - Accent6 16 5 2 3" xfId="18527" xr:uid="{00000000-0005-0000-0000-0000844F0000}"/>
    <cellStyle name="20% - Accent6 16 5 2 3 2" xfId="44521" xr:uid="{00000000-0005-0000-0000-0000854F0000}"/>
    <cellStyle name="20% - Accent6 16 5 2 4" xfId="26278" xr:uid="{00000000-0005-0000-0000-0000864F0000}"/>
    <cellStyle name="20% - Accent6 16 5 2 4 2" xfId="52267" xr:uid="{00000000-0005-0000-0000-0000874F0000}"/>
    <cellStyle name="20% - Accent6 16 5 2 5" xfId="31432" xr:uid="{00000000-0005-0000-0000-0000884F0000}"/>
    <cellStyle name="20% - Accent6 16 5 3" xfId="13336" xr:uid="{00000000-0005-0000-0000-0000894F0000}"/>
    <cellStyle name="20% - Accent6 16 5 3 2" xfId="21131" xr:uid="{00000000-0005-0000-0000-00008A4F0000}"/>
    <cellStyle name="20% - Accent6 16 5 3 2 2" xfId="47125" xr:uid="{00000000-0005-0000-0000-00008B4F0000}"/>
    <cellStyle name="20% - Accent6 16 5 3 3" xfId="39337" xr:uid="{00000000-0005-0000-0000-00008C4F0000}"/>
    <cellStyle name="20% - Accent6 16 5 4" xfId="8048" xr:uid="{00000000-0005-0000-0000-00008D4F0000}"/>
    <cellStyle name="20% - Accent6 16 5 4 2" xfId="34044" xr:uid="{00000000-0005-0000-0000-00008E4F0000}"/>
    <cellStyle name="20% - Accent6 16 5 5" xfId="15838" xr:uid="{00000000-0005-0000-0000-00008F4F0000}"/>
    <cellStyle name="20% - Accent6 16 5 5 2" xfId="41832" xr:uid="{00000000-0005-0000-0000-0000904F0000}"/>
    <cellStyle name="20% - Accent6 16 5 6" xfId="23589" xr:uid="{00000000-0005-0000-0000-0000914F0000}"/>
    <cellStyle name="20% - Accent6 16 5 6 2" xfId="49578" xr:uid="{00000000-0005-0000-0000-0000924F0000}"/>
    <cellStyle name="20% - Accent6 16 5 7" xfId="28743" xr:uid="{00000000-0005-0000-0000-0000934F0000}"/>
    <cellStyle name="20% - Accent6 16 6" xfId="3767" xr:uid="{00000000-0005-0000-0000-0000944F0000}"/>
    <cellStyle name="20% - Accent6 16 6 2" xfId="9065" xr:uid="{00000000-0005-0000-0000-0000954F0000}"/>
    <cellStyle name="20% - Accent6 16 6 2 2" xfId="35065" xr:uid="{00000000-0005-0000-0000-0000964F0000}"/>
    <cellStyle name="20% - Accent6 16 6 3" xfId="16859" xr:uid="{00000000-0005-0000-0000-0000974F0000}"/>
    <cellStyle name="20% - Accent6 16 6 3 2" xfId="42853" xr:uid="{00000000-0005-0000-0000-0000984F0000}"/>
    <cellStyle name="20% - Accent6 16 6 4" xfId="24610" xr:uid="{00000000-0005-0000-0000-0000994F0000}"/>
    <cellStyle name="20% - Accent6 16 6 4 2" xfId="50599" xr:uid="{00000000-0005-0000-0000-00009A4F0000}"/>
    <cellStyle name="20% - Accent6 16 6 5" xfId="29764" xr:uid="{00000000-0005-0000-0000-00009B4F0000}"/>
    <cellStyle name="20% - Accent6 16 7" xfId="11259" xr:uid="{00000000-0005-0000-0000-00009C4F0000}"/>
    <cellStyle name="20% - Accent6 16 7 2" xfId="19054" xr:uid="{00000000-0005-0000-0000-00009D4F0000}"/>
    <cellStyle name="20% - Accent6 16 7 2 2" xfId="45048" xr:uid="{00000000-0005-0000-0000-00009E4F0000}"/>
    <cellStyle name="20% - Accent6 16 7 3" xfId="37260" xr:uid="{00000000-0005-0000-0000-00009F4F0000}"/>
    <cellStyle name="20% - Accent6 16 8" xfId="11759" xr:uid="{00000000-0005-0000-0000-0000A04F0000}"/>
    <cellStyle name="20% - Accent6 16 8 2" xfId="19554" xr:uid="{00000000-0005-0000-0000-0000A14F0000}"/>
    <cellStyle name="20% - Accent6 16 8 2 2" xfId="45548" xr:uid="{00000000-0005-0000-0000-0000A24F0000}"/>
    <cellStyle name="20% - Accent6 16 8 3" xfId="37760" xr:uid="{00000000-0005-0000-0000-0000A34F0000}"/>
    <cellStyle name="20% - Accent6 16 9" xfId="6389" xr:uid="{00000000-0005-0000-0000-0000A44F0000}"/>
    <cellStyle name="20% - Accent6 16 9 2" xfId="32376" xr:uid="{00000000-0005-0000-0000-0000A54F0000}"/>
    <cellStyle name="20% - Accent6 17" xfId="1097" xr:uid="{00000000-0005-0000-0000-0000A64F0000}"/>
    <cellStyle name="20% - Accent6 17 10" xfId="14189" xr:uid="{00000000-0005-0000-0000-0000A74F0000}"/>
    <cellStyle name="20% - Accent6 17 10 2" xfId="40183" xr:uid="{00000000-0005-0000-0000-0000A84F0000}"/>
    <cellStyle name="20% - Accent6 17 11" xfId="21940" xr:uid="{00000000-0005-0000-0000-0000A94F0000}"/>
    <cellStyle name="20% - Accent6 17 11 2" xfId="47929" xr:uid="{00000000-0005-0000-0000-0000AA4F0000}"/>
    <cellStyle name="20% - Accent6 17 12" xfId="27094" xr:uid="{00000000-0005-0000-0000-0000AB4F0000}"/>
    <cellStyle name="20% - Accent6 17 2" xfId="1375" xr:uid="{00000000-0005-0000-0000-0000AC4F0000}"/>
    <cellStyle name="20% - Accent6 17 2 10" xfId="22217" xr:uid="{00000000-0005-0000-0000-0000AD4F0000}"/>
    <cellStyle name="20% - Accent6 17 2 10 2" xfId="48206" xr:uid="{00000000-0005-0000-0000-0000AE4F0000}"/>
    <cellStyle name="20% - Accent6 17 2 11" xfId="27371" xr:uid="{00000000-0005-0000-0000-0000AF4F0000}"/>
    <cellStyle name="20% - Accent6 17 2 2" xfId="1933" xr:uid="{00000000-0005-0000-0000-0000B04F0000}"/>
    <cellStyle name="20% - Accent6 17 2 2 2" xfId="4619" xr:uid="{00000000-0005-0000-0000-0000B14F0000}"/>
    <cellStyle name="20% - Accent6 17 2 2 2 2" xfId="9916" xr:uid="{00000000-0005-0000-0000-0000B24F0000}"/>
    <cellStyle name="20% - Accent6 17 2 2 2 2 2" xfId="35917" xr:uid="{00000000-0005-0000-0000-0000B34F0000}"/>
    <cellStyle name="20% - Accent6 17 2 2 2 3" xfId="17711" xr:uid="{00000000-0005-0000-0000-0000B44F0000}"/>
    <cellStyle name="20% - Accent6 17 2 2 2 3 2" xfId="43705" xr:uid="{00000000-0005-0000-0000-0000B54F0000}"/>
    <cellStyle name="20% - Accent6 17 2 2 2 4" xfId="25462" xr:uid="{00000000-0005-0000-0000-0000B64F0000}"/>
    <cellStyle name="20% - Accent6 17 2 2 2 4 2" xfId="51451" xr:uid="{00000000-0005-0000-0000-0000B74F0000}"/>
    <cellStyle name="20% - Accent6 17 2 2 2 5" xfId="30616" xr:uid="{00000000-0005-0000-0000-0000B84F0000}"/>
    <cellStyle name="20% - Accent6 17 2 2 3" xfId="12558" xr:uid="{00000000-0005-0000-0000-0000B94F0000}"/>
    <cellStyle name="20% - Accent6 17 2 2 3 2" xfId="20353" xr:uid="{00000000-0005-0000-0000-0000BA4F0000}"/>
    <cellStyle name="20% - Accent6 17 2 2 3 2 2" xfId="46347" xr:uid="{00000000-0005-0000-0000-0000BB4F0000}"/>
    <cellStyle name="20% - Accent6 17 2 2 3 3" xfId="38559" xr:uid="{00000000-0005-0000-0000-0000BC4F0000}"/>
    <cellStyle name="20% - Accent6 17 2 2 4" xfId="7236" xr:uid="{00000000-0005-0000-0000-0000BD4F0000}"/>
    <cellStyle name="20% - Accent6 17 2 2 4 2" xfId="33228" xr:uid="{00000000-0005-0000-0000-0000BE4F0000}"/>
    <cellStyle name="20% - Accent6 17 2 2 5" xfId="15022" xr:uid="{00000000-0005-0000-0000-0000BF4F0000}"/>
    <cellStyle name="20% - Accent6 17 2 2 5 2" xfId="41016" xr:uid="{00000000-0005-0000-0000-0000C04F0000}"/>
    <cellStyle name="20% - Accent6 17 2 2 6" xfId="22773" xr:uid="{00000000-0005-0000-0000-0000C14F0000}"/>
    <cellStyle name="20% - Accent6 17 2 2 6 2" xfId="48762" xr:uid="{00000000-0005-0000-0000-0000C24F0000}"/>
    <cellStyle name="20% - Accent6 17 2 2 7" xfId="27927" xr:uid="{00000000-0005-0000-0000-0000C34F0000}"/>
    <cellStyle name="20% - Accent6 17 2 3" xfId="2489" xr:uid="{00000000-0005-0000-0000-0000C44F0000}"/>
    <cellStyle name="20% - Accent6 17 2 3 2" xfId="5175" xr:uid="{00000000-0005-0000-0000-0000C54F0000}"/>
    <cellStyle name="20% - Accent6 17 2 3 2 2" xfId="10472" xr:uid="{00000000-0005-0000-0000-0000C64F0000}"/>
    <cellStyle name="20% - Accent6 17 2 3 2 2 2" xfId="36473" xr:uid="{00000000-0005-0000-0000-0000C74F0000}"/>
    <cellStyle name="20% - Accent6 17 2 3 2 3" xfId="18267" xr:uid="{00000000-0005-0000-0000-0000C84F0000}"/>
    <cellStyle name="20% - Accent6 17 2 3 2 3 2" xfId="44261" xr:uid="{00000000-0005-0000-0000-0000C94F0000}"/>
    <cellStyle name="20% - Accent6 17 2 3 2 4" xfId="26018" xr:uid="{00000000-0005-0000-0000-0000CA4F0000}"/>
    <cellStyle name="20% - Accent6 17 2 3 2 4 2" xfId="52007" xr:uid="{00000000-0005-0000-0000-0000CB4F0000}"/>
    <cellStyle name="20% - Accent6 17 2 3 2 5" xfId="31172" xr:uid="{00000000-0005-0000-0000-0000CC4F0000}"/>
    <cellStyle name="20% - Accent6 17 2 3 3" xfId="13093" xr:uid="{00000000-0005-0000-0000-0000CD4F0000}"/>
    <cellStyle name="20% - Accent6 17 2 3 3 2" xfId="20888" xr:uid="{00000000-0005-0000-0000-0000CE4F0000}"/>
    <cellStyle name="20% - Accent6 17 2 3 3 2 2" xfId="46882" xr:uid="{00000000-0005-0000-0000-0000CF4F0000}"/>
    <cellStyle name="20% - Accent6 17 2 3 3 3" xfId="39094" xr:uid="{00000000-0005-0000-0000-0000D04F0000}"/>
    <cellStyle name="20% - Accent6 17 2 3 4" xfId="7788" xr:uid="{00000000-0005-0000-0000-0000D14F0000}"/>
    <cellStyle name="20% - Accent6 17 2 3 4 2" xfId="33784" xr:uid="{00000000-0005-0000-0000-0000D24F0000}"/>
    <cellStyle name="20% - Accent6 17 2 3 5" xfId="15578" xr:uid="{00000000-0005-0000-0000-0000D34F0000}"/>
    <cellStyle name="20% - Accent6 17 2 3 5 2" xfId="41572" xr:uid="{00000000-0005-0000-0000-0000D44F0000}"/>
    <cellStyle name="20% - Accent6 17 2 3 6" xfId="23329" xr:uid="{00000000-0005-0000-0000-0000D54F0000}"/>
    <cellStyle name="20% - Accent6 17 2 3 6 2" xfId="49318" xr:uid="{00000000-0005-0000-0000-0000D64F0000}"/>
    <cellStyle name="20% - Accent6 17 2 3 7" xfId="28483" xr:uid="{00000000-0005-0000-0000-0000D74F0000}"/>
    <cellStyle name="20% - Accent6 17 2 4" xfId="3045" xr:uid="{00000000-0005-0000-0000-0000D84F0000}"/>
    <cellStyle name="20% - Accent6 17 2 4 2" xfId="5731" xr:uid="{00000000-0005-0000-0000-0000D94F0000}"/>
    <cellStyle name="20% - Accent6 17 2 4 2 2" xfId="11028" xr:uid="{00000000-0005-0000-0000-0000DA4F0000}"/>
    <cellStyle name="20% - Accent6 17 2 4 2 2 2" xfId="37029" xr:uid="{00000000-0005-0000-0000-0000DB4F0000}"/>
    <cellStyle name="20% - Accent6 17 2 4 2 3" xfId="18823" xr:uid="{00000000-0005-0000-0000-0000DC4F0000}"/>
    <cellStyle name="20% - Accent6 17 2 4 2 3 2" xfId="44817" xr:uid="{00000000-0005-0000-0000-0000DD4F0000}"/>
    <cellStyle name="20% - Accent6 17 2 4 2 4" xfId="26574" xr:uid="{00000000-0005-0000-0000-0000DE4F0000}"/>
    <cellStyle name="20% - Accent6 17 2 4 2 4 2" xfId="52563" xr:uid="{00000000-0005-0000-0000-0000DF4F0000}"/>
    <cellStyle name="20% - Accent6 17 2 4 2 5" xfId="31728" xr:uid="{00000000-0005-0000-0000-0000E04F0000}"/>
    <cellStyle name="20% - Accent6 17 2 4 3" xfId="13632" xr:uid="{00000000-0005-0000-0000-0000E14F0000}"/>
    <cellStyle name="20% - Accent6 17 2 4 3 2" xfId="21427" xr:uid="{00000000-0005-0000-0000-0000E24F0000}"/>
    <cellStyle name="20% - Accent6 17 2 4 3 2 2" xfId="47421" xr:uid="{00000000-0005-0000-0000-0000E34F0000}"/>
    <cellStyle name="20% - Accent6 17 2 4 3 3" xfId="39633" xr:uid="{00000000-0005-0000-0000-0000E44F0000}"/>
    <cellStyle name="20% - Accent6 17 2 4 4" xfId="8344" xr:uid="{00000000-0005-0000-0000-0000E54F0000}"/>
    <cellStyle name="20% - Accent6 17 2 4 4 2" xfId="34340" xr:uid="{00000000-0005-0000-0000-0000E64F0000}"/>
    <cellStyle name="20% - Accent6 17 2 4 5" xfId="16134" xr:uid="{00000000-0005-0000-0000-0000E74F0000}"/>
    <cellStyle name="20% - Accent6 17 2 4 5 2" xfId="42128" xr:uid="{00000000-0005-0000-0000-0000E84F0000}"/>
    <cellStyle name="20% - Accent6 17 2 4 6" xfId="23885" xr:uid="{00000000-0005-0000-0000-0000E94F0000}"/>
    <cellStyle name="20% - Accent6 17 2 4 6 2" xfId="49874" xr:uid="{00000000-0005-0000-0000-0000EA4F0000}"/>
    <cellStyle name="20% - Accent6 17 2 4 7" xfId="29039" xr:uid="{00000000-0005-0000-0000-0000EB4F0000}"/>
    <cellStyle name="20% - Accent6 17 2 5" xfId="4063" xr:uid="{00000000-0005-0000-0000-0000EC4F0000}"/>
    <cellStyle name="20% - Accent6 17 2 5 2" xfId="9361" xr:uid="{00000000-0005-0000-0000-0000ED4F0000}"/>
    <cellStyle name="20% - Accent6 17 2 5 2 2" xfId="35361" xr:uid="{00000000-0005-0000-0000-0000EE4F0000}"/>
    <cellStyle name="20% - Accent6 17 2 5 3" xfId="17155" xr:uid="{00000000-0005-0000-0000-0000EF4F0000}"/>
    <cellStyle name="20% - Accent6 17 2 5 3 2" xfId="43149" xr:uid="{00000000-0005-0000-0000-0000F04F0000}"/>
    <cellStyle name="20% - Accent6 17 2 5 4" xfId="24906" xr:uid="{00000000-0005-0000-0000-0000F14F0000}"/>
    <cellStyle name="20% - Accent6 17 2 5 4 2" xfId="50895" xr:uid="{00000000-0005-0000-0000-0000F24F0000}"/>
    <cellStyle name="20% - Accent6 17 2 5 5" xfId="30060" xr:uid="{00000000-0005-0000-0000-0000F34F0000}"/>
    <cellStyle name="20% - Accent6 17 2 6" xfId="11533" xr:uid="{00000000-0005-0000-0000-0000F44F0000}"/>
    <cellStyle name="20% - Accent6 17 2 6 2" xfId="19328" xr:uid="{00000000-0005-0000-0000-0000F54F0000}"/>
    <cellStyle name="20% - Accent6 17 2 6 2 2" xfId="45322" xr:uid="{00000000-0005-0000-0000-0000F64F0000}"/>
    <cellStyle name="20% - Accent6 17 2 6 3" xfId="37534" xr:uid="{00000000-0005-0000-0000-0000F74F0000}"/>
    <cellStyle name="20% - Accent6 17 2 7" xfId="12039" xr:uid="{00000000-0005-0000-0000-0000F84F0000}"/>
    <cellStyle name="20% - Accent6 17 2 7 2" xfId="19834" xr:uid="{00000000-0005-0000-0000-0000F94F0000}"/>
    <cellStyle name="20% - Accent6 17 2 7 2 2" xfId="45828" xr:uid="{00000000-0005-0000-0000-0000FA4F0000}"/>
    <cellStyle name="20% - Accent6 17 2 7 3" xfId="38040" xr:uid="{00000000-0005-0000-0000-0000FB4F0000}"/>
    <cellStyle name="20% - Accent6 17 2 8" xfId="6685" xr:uid="{00000000-0005-0000-0000-0000FC4F0000}"/>
    <cellStyle name="20% - Accent6 17 2 8 2" xfId="32672" xr:uid="{00000000-0005-0000-0000-0000FD4F0000}"/>
    <cellStyle name="20% - Accent6 17 2 9" xfId="14466" xr:uid="{00000000-0005-0000-0000-0000FE4F0000}"/>
    <cellStyle name="20% - Accent6 17 2 9 2" xfId="40460" xr:uid="{00000000-0005-0000-0000-0000FF4F0000}"/>
    <cellStyle name="20% - Accent6 17 3" xfId="1656" xr:uid="{00000000-0005-0000-0000-000000500000}"/>
    <cellStyle name="20% - Accent6 17 3 2" xfId="4342" xr:uid="{00000000-0005-0000-0000-000001500000}"/>
    <cellStyle name="20% - Accent6 17 3 2 2" xfId="9639" xr:uid="{00000000-0005-0000-0000-000002500000}"/>
    <cellStyle name="20% - Accent6 17 3 2 2 2" xfId="35640" xr:uid="{00000000-0005-0000-0000-000003500000}"/>
    <cellStyle name="20% - Accent6 17 3 2 3" xfId="17434" xr:uid="{00000000-0005-0000-0000-000004500000}"/>
    <cellStyle name="20% - Accent6 17 3 2 3 2" xfId="43428" xr:uid="{00000000-0005-0000-0000-000005500000}"/>
    <cellStyle name="20% - Accent6 17 3 2 4" xfId="25185" xr:uid="{00000000-0005-0000-0000-000006500000}"/>
    <cellStyle name="20% - Accent6 17 3 2 4 2" xfId="51174" xr:uid="{00000000-0005-0000-0000-000007500000}"/>
    <cellStyle name="20% - Accent6 17 3 2 5" xfId="30339" xr:uid="{00000000-0005-0000-0000-000008500000}"/>
    <cellStyle name="20% - Accent6 17 3 3" xfId="12299" xr:uid="{00000000-0005-0000-0000-000009500000}"/>
    <cellStyle name="20% - Accent6 17 3 3 2" xfId="20094" xr:uid="{00000000-0005-0000-0000-00000A500000}"/>
    <cellStyle name="20% - Accent6 17 3 3 2 2" xfId="46088" xr:uid="{00000000-0005-0000-0000-00000B500000}"/>
    <cellStyle name="20% - Accent6 17 3 3 3" xfId="38300" xr:uid="{00000000-0005-0000-0000-00000C500000}"/>
    <cellStyle name="20% - Accent6 17 3 4" xfId="6961" xr:uid="{00000000-0005-0000-0000-00000D500000}"/>
    <cellStyle name="20% - Accent6 17 3 4 2" xfId="32951" xr:uid="{00000000-0005-0000-0000-00000E500000}"/>
    <cellStyle name="20% - Accent6 17 3 5" xfId="14745" xr:uid="{00000000-0005-0000-0000-00000F500000}"/>
    <cellStyle name="20% - Accent6 17 3 5 2" xfId="40739" xr:uid="{00000000-0005-0000-0000-000010500000}"/>
    <cellStyle name="20% - Accent6 17 3 6" xfId="22496" xr:uid="{00000000-0005-0000-0000-000011500000}"/>
    <cellStyle name="20% - Accent6 17 3 6 2" xfId="48485" xr:uid="{00000000-0005-0000-0000-000012500000}"/>
    <cellStyle name="20% - Accent6 17 3 7" xfId="27650" xr:uid="{00000000-0005-0000-0000-000013500000}"/>
    <cellStyle name="20% - Accent6 17 4" xfId="2212" xr:uid="{00000000-0005-0000-0000-000014500000}"/>
    <cellStyle name="20% - Accent6 17 4 2" xfId="4898" xr:uid="{00000000-0005-0000-0000-000015500000}"/>
    <cellStyle name="20% - Accent6 17 4 2 2" xfId="10195" xr:uid="{00000000-0005-0000-0000-000016500000}"/>
    <cellStyle name="20% - Accent6 17 4 2 2 2" xfId="36196" xr:uid="{00000000-0005-0000-0000-000017500000}"/>
    <cellStyle name="20% - Accent6 17 4 2 3" xfId="17990" xr:uid="{00000000-0005-0000-0000-000018500000}"/>
    <cellStyle name="20% - Accent6 17 4 2 3 2" xfId="43984" xr:uid="{00000000-0005-0000-0000-000019500000}"/>
    <cellStyle name="20% - Accent6 17 4 2 4" xfId="25741" xr:uid="{00000000-0005-0000-0000-00001A500000}"/>
    <cellStyle name="20% - Accent6 17 4 2 4 2" xfId="51730" xr:uid="{00000000-0005-0000-0000-00001B500000}"/>
    <cellStyle name="20% - Accent6 17 4 2 5" xfId="30895" xr:uid="{00000000-0005-0000-0000-00001C500000}"/>
    <cellStyle name="20% - Accent6 17 4 3" xfId="12818" xr:uid="{00000000-0005-0000-0000-00001D500000}"/>
    <cellStyle name="20% - Accent6 17 4 3 2" xfId="20613" xr:uid="{00000000-0005-0000-0000-00001E500000}"/>
    <cellStyle name="20% - Accent6 17 4 3 2 2" xfId="46607" xr:uid="{00000000-0005-0000-0000-00001F500000}"/>
    <cellStyle name="20% - Accent6 17 4 3 3" xfId="38819" xr:uid="{00000000-0005-0000-0000-000020500000}"/>
    <cellStyle name="20% - Accent6 17 4 4" xfId="7513" xr:uid="{00000000-0005-0000-0000-000021500000}"/>
    <cellStyle name="20% - Accent6 17 4 4 2" xfId="33507" xr:uid="{00000000-0005-0000-0000-000022500000}"/>
    <cellStyle name="20% - Accent6 17 4 5" xfId="15301" xr:uid="{00000000-0005-0000-0000-000023500000}"/>
    <cellStyle name="20% - Accent6 17 4 5 2" xfId="41295" xr:uid="{00000000-0005-0000-0000-000024500000}"/>
    <cellStyle name="20% - Accent6 17 4 6" xfId="23052" xr:uid="{00000000-0005-0000-0000-000025500000}"/>
    <cellStyle name="20% - Accent6 17 4 6 2" xfId="49041" xr:uid="{00000000-0005-0000-0000-000026500000}"/>
    <cellStyle name="20% - Accent6 17 4 7" xfId="28206" xr:uid="{00000000-0005-0000-0000-000027500000}"/>
    <cellStyle name="20% - Accent6 17 5" xfId="2768" xr:uid="{00000000-0005-0000-0000-000028500000}"/>
    <cellStyle name="20% - Accent6 17 5 2" xfId="5454" xr:uid="{00000000-0005-0000-0000-000029500000}"/>
    <cellStyle name="20% - Accent6 17 5 2 2" xfId="10751" xr:uid="{00000000-0005-0000-0000-00002A500000}"/>
    <cellStyle name="20% - Accent6 17 5 2 2 2" xfId="36752" xr:uid="{00000000-0005-0000-0000-00002B500000}"/>
    <cellStyle name="20% - Accent6 17 5 2 3" xfId="18546" xr:uid="{00000000-0005-0000-0000-00002C500000}"/>
    <cellStyle name="20% - Accent6 17 5 2 3 2" xfId="44540" xr:uid="{00000000-0005-0000-0000-00002D500000}"/>
    <cellStyle name="20% - Accent6 17 5 2 4" xfId="26297" xr:uid="{00000000-0005-0000-0000-00002E500000}"/>
    <cellStyle name="20% - Accent6 17 5 2 4 2" xfId="52286" xr:uid="{00000000-0005-0000-0000-00002F500000}"/>
    <cellStyle name="20% - Accent6 17 5 2 5" xfId="31451" xr:uid="{00000000-0005-0000-0000-000030500000}"/>
    <cellStyle name="20% - Accent6 17 5 3" xfId="13355" xr:uid="{00000000-0005-0000-0000-000031500000}"/>
    <cellStyle name="20% - Accent6 17 5 3 2" xfId="21150" xr:uid="{00000000-0005-0000-0000-000032500000}"/>
    <cellStyle name="20% - Accent6 17 5 3 2 2" xfId="47144" xr:uid="{00000000-0005-0000-0000-000033500000}"/>
    <cellStyle name="20% - Accent6 17 5 3 3" xfId="39356" xr:uid="{00000000-0005-0000-0000-000034500000}"/>
    <cellStyle name="20% - Accent6 17 5 4" xfId="8067" xr:uid="{00000000-0005-0000-0000-000035500000}"/>
    <cellStyle name="20% - Accent6 17 5 4 2" xfId="34063" xr:uid="{00000000-0005-0000-0000-000036500000}"/>
    <cellStyle name="20% - Accent6 17 5 5" xfId="15857" xr:uid="{00000000-0005-0000-0000-000037500000}"/>
    <cellStyle name="20% - Accent6 17 5 5 2" xfId="41851" xr:uid="{00000000-0005-0000-0000-000038500000}"/>
    <cellStyle name="20% - Accent6 17 5 6" xfId="23608" xr:uid="{00000000-0005-0000-0000-000039500000}"/>
    <cellStyle name="20% - Accent6 17 5 6 2" xfId="49597" xr:uid="{00000000-0005-0000-0000-00003A500000}"/>
    <cellStyle name="20% - Accent6 17 5 7" xfId="28762" xr:uid="{00000000-0005-0000-0000-00003B500000}"/>
    <cellStyle name="20% - Accent6 17 6" xfId="3786" xr:uid="{00000000-0005-0000-0000-00003C500000}"/>
    <cellStyle name="20% - Accent6 17 6 2" xfId="9084" xr:uid="{00000000-0005-0000-0000-00003D500000}"/>
    <cellStyle name="20% - Accent6 17 6 2 2" xfId="35084" xr:uid="{00000000-0005-0000-0000-00003E500000}"/>
    <cellStyle name="20% - Accent6 17 6 3" xfId="16878" xr:uid="{00000000-0005-0000-0000-00003F500000}"/>
    <cellStyle name="20% - Accent6 17 6 3 2" xfId="42872" xr:uid="{00000000-0005-0000-0000-000040500000}"/>
    <cellStyle name="20% - Accent6 17 6 4" xfId="24629" xr:uid="{00000000-0005-0000-0000-000041500000}"/>
    <cellStyle name="20% - Accent6 17 6 4 2" xfId="50618" xr:uid="{00000000-0005-0000-0000-000042500000}"/>
    <cellStyle name="20% - Accent6 17 6 5" xfId="29783" xr:uid="{00000000-0005-0000-0000-000043500000}"/>
    <cellStyle name="20% - Accent6 17 7" xfId="11278" xr:uid="{00000000-0005-0000-0000-000044500000}"/>
    <cellStyle name="20% - Accent6 17 7 2" xfId="19073" xr:uid="{00000000-0005-0000-0000-000045500000}"/>
    <cellStyle name="20% - Accent6 17 7 2 2" xfId="45067" xr:uid="{00000000-0005-0000-0000-000046500000}"/>
    <cellStyle name="20% - Accent6 17 7 3" xfId="37279" xr:uid="{00000000-0005-0000-0000-000047500000}"/>
    <cellStyle name="20% - Accent6 17 8" xfId="11778" xr:uid="{00000000-0005-0000-0000-000048500000}"/>
    <cellStyle name="20% - Accent6 17 8 2" xfId="19573" xr:uid="{00000000-0005-0000-0000-000049500000}"/>
    <cellStyle name="20% - Accent6 17 8 2 2" xfId="45567" xr:uid="{00000000-0005-0000-0000-00004A500000}"/>
    <cellStyle name="20% - Accent6 17 8 3" xfId="37779" xr:uid="{00000000-0005-0000-0000-00004B500000}"/>
    <cellStyle name="20% - Accent6 17 9" xfId="6408" xr:uid="{00000000-0005-0000-0000-00004C500000}"/>
    <cellStyle name="20% - Accent6 17 9 2" xfId="32395" xr:uid="{00000000-0005-0000-0000-00004D500000}"/>
    <cellStyle name="20% - Accent6 18" xfId="1104" xr:uid="{00000000-0005-0000-0000-00004E500000}"/>
    <cellStyle name="20% - Accent6 18 10" xfId="14196" xr:uid="{00000000-0005-0000-0000-00004F500000}"/>
    <cellStyle name="20% - Accent6 18 10 2" xfId="40190" xr:uid="{00000000-0005-0000-0000-000050500000}"/>
    <cellStyle name="20% - Accent6 18 11" xfId="21947" xr:uid="{00000000-0005-0000-0000-000051500000}"/>
    <cellStyle name="20% - Accent6 18 11 2" xfId="47936" xr:uid="{00000000-0005-0000-0000-000052500000}"/>
    <cellStyle name="20% - Accent6 18 12" xfId="27101" xr:uid="{00000000-0005-0000-0000-000053500000}"/>
    <cellStyle name="20% - Accent6 18 2" xfId="1382" xr:uid="{00000000-0005-0000-0000-000054500000}"/>
    <cellStyle name="20% - Accent6 18 2 10" xfId="22224" xr:uid="{00000000-0005-0000-0000-000055500000}"/>
    <cellStyle name="20% - Accent6 18 2 10 2" xfId="48213" xr:uid="{00000000-0005-0000-0000-000056500000}"/>
    <cellStyle name="20% - Accent6 18 2 11" xfId="27378" xr:uid="{00000000-0005-0000-0000-000057500000}"/>
    <cellStyle name="20% - Accent6 18 2 2" xfId="1940" xr:uid="{00000000-0005-0000-0000-000058500000}"/>
    <cellStyle name="20% - Accent6 18 2 2 2" xfId="4626" xr:uid="{00000000-0005-0000-0000-000059500000}"/>
    <cellStyle name="20% - Accent6 18 2 2 2 2" xfId="9923" xr:uid="{00000000-0005-0000-0000-00005A500000}"/>
    <cellStyle name="20% - Accent6 18 2 2 2 2 2" xfId="35924" xr:uid="{00000000-0005-0000-0000-00005B500000}"/>
    <cellStyle name="20% - Accent6 18 2 2 2 3" xfId="17718" xr:uid="{00000000-0005-0000-0000-00005C500000}"/>
    <cellStyle name="20% - Accent6 18 2 2 2 3 2" xfId="43712" xr:uid="{00000000-0005-0000-0000-00005D500000}"/>
    <cellStyle name="20% - Accent6 18 2 2 2 4" xfId="25469" xr:uid="{00000000-0005-0000-0000-00005E500000}"/>
    <cellStyle name="20% - Accent6 18 2 2 2 4 2" xfId="51458" xr:uid="{00000000-0005-0000-0000-00005F500000}"/>
    <cellStyle name="20% - Accent6 18 2 2 2 5" xfId="30623" xr:uid="{00000000-0005-0000-0000-000060500000}"/>
    <cellStyle name="20% - Accent6 18 2 2 3" xfId="12565" xr:uid="{00000000-0005-0000-0000-000061500000}"/>
    <cellStyle name="20% - Accent6 18 2 2 3 2" xfId="20360" xr:uid="{00000000-0005-0000-0000-000062500000}"/>
    <cellStyle name="20% - Accent6 18 2 2 3 2 2" xfId="46354" xr:uid="{00000000-0005-0000-0000-000063500000}"/>
    <cellStyle name="20% - Accent6 18 2 2 3 3" xfId="38566" xr:uid="{00000000-0005-0000-0000-000064500000}"/>
    <cellStyle name="20% - Accent6 18 2 2 4" xfId="7243" xr:uid="{00000000-0005-0000-0000-000065500000}"/>
    <cellStyle name="20% - Accent6 18 2 2 4 2" xfId="33235" xr:uid="{00000000-0005-0000-0000-000066500000}"/>
    <cellStyle name="20% - Accent6 18 2 2 5" xfId="15029" xr:uid="{00000000-0005-0000-0000-000067500000}"/>
    <cellStyle name="20% - Accent6 18 2 2 5 2" xfId="41023" xr:uid="{00000000-0005-0000-0000-000068500000}"/>
    <cellStyle name="20% - Accent6 18 2 2 6" xfId="22780" xr:uid="{00000000-0005-0000-0000-000069500000}"/>
    <cellStyle name="20% - Accent6 18 2 2 6 2" xfId="48769" xr:uid="{00000000-0005-0000-0000-00006A500000}"/>
    <cellStyle name="20% - Accent6 18 2 2 7" xfId="27934" xr:uid="{00000000-0005-0000-0000-00006B500000}"/>
    <cellStyle name="20% - Accent6 18 2 3" xfId="2496" xr:uid="{00000000-0005-0000-0000-00006C500000}"/>
    <cellStyle name="20% - Accent6 18 2 3 2" xfId="5182" xr:uid="{00000000-0005-0000-0000-00006D500000}"/>
    <cellStyle name="20% - Accent6 18 2 3 2 2" xfId="10479" xr:uid="{00000000-0005-0000-0000-00006E500000}"/>
    <cellStyle name="20% - Accent6 18 2 3 2 2 2" xfId="36480" xr:uid="{00000000-0005-0000-0000-00006F500000}"/>
    <cellStyle name="20% - Accent6 18 2 3 2 3" xfId="18274" xr:uid="{00000000-0005-0000-0000-000070500000}"/>
    <cellStyle name="20% - Accent6 18 2 3 2 3 2" xfId="44268" xr:uid="{00000000-0005-0000-0000-000071500000}"/>
    <cellStyle name="20% - Accent6 18 2 3 2 4" xfId="26025" xr:uid="{00000000-0005-0000-0000-000072500000}"/>
    <cellStyle name="20% - Accent6 18 2 3 2 4 2" xfId="52014" xr:uid="{00000000-0005-0000-0000-000073500000}"/>
    <cellStyle name="20% - Accent6 18 2 3 2 5" xfId="31179" xr:uid="{00000000-0005-0000-0000-000074500000}"/>
    <cellStyle name="20% - Accent6 18 2 3 3" xfId="13100" xr:uid="{00000000-0005-0000-0000-000075500000}"/>
    <cellStyle name="20% - Accent6 18 2 3 3 2" xfId="20895" xr:uid="{00000000-0005-0000-0000-000076500000}"/>
    <cellStyle name="20% - Accent6 18 2 3 3 2 2" xfId="46889" xr:uid="{00000000-0005-0000-0000-000077500000}"/>
    <cellStyle name="20% - Accent6 18 2 3 3 3" xfId="39101" xr:uid="{00000000-0005-0000-0000-000078500000}"/>
    <cellStyle name="20% - Accent6 18 2 3 4" xfId="7795" xr:uid="{00000000-0005-0000-0000-000079500000}"/>
    <cellStyle name="20% - Accent6 18 2 3 4 2" xfId="33791" xr:uid="{00000000-0005-0000-0000-00007A500000}"/>
    <cellStyle name="20% - Accent6 18 2 3 5" xfId="15585" xr:uid="{00000000-0005-0000-0000-00007B500000}"/>
    <cellStyle name="20% - Accent6 18 2 3 5 2" xfId="41579" xr:uid="{00000000-0005-0000-0000-00007C500000}"/>
    <cellStyle name="20% - Accent6 18 2 3 6" xfId="23336" xr:uid="{00000000-0005-0000-0000-00007D500000}"/>
    <cellStyle name="20% - Accent6 18 2 3 6 2" xfId="49325" xr:uid="{00000000-0005-0000-0000-00007E500000}"/>
    <cellStyle name="20% - Accent6 18 2 3 7" xfId="28490" xr:uid="{00000000-0005-0000-0000-00007F500000}"/>
    <cellStyle name="20% - Accent6 18 2 4" xfId="3052" xr:uid="{00000000-0005-0000-0000-000080500000}"/>
    <cellStyle name="20% - Accent6 18 2 4 2" xfId="5738" xr:uid="{00000000-0005-0000-0000-000081500000}"/>
    <cellStyle name="20% - Accent6 18 2 4 2 2" xfId="11035" xr:uid="{00000000-0005-0000-0000-000082500000}"/>
    <cellStyle name="20% - Accent6 18 2 4 2 2 2" xfId="37036" xr:uid="{00000000-0005-0000-0000-000083500000}"/>
    <cellStyle name="20% - Accent6 18 2 4 2 3" xfId="18830" xr:uid="{00000000-0005-0000-0000-000084500000}"/>
    <cellStyle name="20% - Accent6 18 2 4 2 3 2" xfId="44824" xr:uid="{00000000-0005-0000-0000-000085500000}"/>
    <cellStyle name="20% - Accent6 18 2 4 2 4" xfId="26581" xr:uid="{00000000-0005-0000-0000-000086500000}"/>
    <cellStyle name="20% - Accent6 18 2 4 2 4 2" xfId="52570" xr:uid="{00000000-0005-0000-0000-000087500000}"/>
    <cellStyle name="20% - Accent6 18 2 4 2 5" xfId="31735" xr:uid="{00000000-0005-0000-0000-000088500000}"/>
    <cellStyle name="20% - Accent6 18 2 4 3" xfId="13639" xr:uid="{00000000-0005-0000-0000-000089500000}"/>
    <cellStyle name="20% - Accent6 18 2 4 3 2" xfId="21434" xr:uid="{00000000-0005-0000-0000-00008A500000}"/>
    <cellStyle name="20% - Accent6 18 2 4 3 2 2" xfId="47428" xr:uid="{00000000-0005-0000-0000-00008B500000}"/>
    <cellStyle name="20% - Accent6 18 2 4 3 3" xfId="39640" xr:uid="{00000000-0005-0000-0000-00008C500000}"/>
    <cellStyle name="20% - Accent6 18 2 4 4" xfId="8351" xr:uid="{00000000-0005-0000-0000-00008D500000}"/>
    <cellStyle name="20% - Accent6 18 2 4 4 2" xfId="34347" xr:uid="{00000000-0005-0000-0000-00008E500000}"/>
    <cellStyle name="20% - Accent6 18 2 4 5" xfId="16141" xr:uid="{00000000-0005-0000-0000-00008F500000}"/>
    <cellStyle name="20% - Accent6 18 2 4 5 2" xfId="42135" xr:uid="{00000000-0005-0000-0000-000090500000}"/>
    <cellStyle name="20% - Accent6 18 2 4 6" xfId="23892" xr:uid="{00000000-0005-0000-0000-000091500000}"/>
    <cellStyle name="20% - Accent6 18 2 4 6 2" xfId="49881" xr:uid="{00000000-0005-0000-0000-000092500000}"/>
    <cellStyle name="20% - Accent6 18 2 4 7" xfId="29046" xr:uid="{00000000-0005-0000-0000-000093500000}"/>
    <cellStyle name="20% - Accent6 18 2 5" xfId="4070" xr:uid="{00000000-0005-0000-0000-000094500000}"/>
    <cellStyle name="20% - Accent6 18 2 5 2" xfId="9368" xr:uid="{00000000-0005-0000-0000-000095500000}"/>
    <cellStyle name="20% - Accent6 18 2 5 2 2" xfId="35368" xr:uid="{00000000-0005-0000-0000-000096500000}"/>
    <cellStyle name="20% - Accent6 18 2 5 3" xfId="17162" xr:uid="{00000000-0005-0000-0000-000097500000}"/>
    <cellStyle name="20% - Accent6 18 2 5 3 2" xfId="43156" xr:uid="{00000000-0005-0000-0000-000098500000}"/>
    <cellStyle name="20% - Accent6 18 2 5 4" xfId="24913" xr:uid="{00000000-0005-0000-0000-000099500000}"/>
    <cellStyle name="20% - Accent6 18 2 5 4 2" xfId="50902" xr:uid="{00000000-0005-0000-0000-00009A500000}"/>
    <cellStyle name="20% - Accent6 18 2 5 5" xfId="30067" xr:uid="{00000000-0005-0000-0000-00009B500000}"/>
    <cellStyle name="20% - Accent6 18 2 6" xfId="11540" xr:uid="{00000000-0005-0000-0000-00009C500000}"/>
    <cellStyle name="20% - Accent6 18 2 6 2" xfId="19335" xr:uid="{00000000-0005-0000-0000-00009D500000}"/>
    <cellStyle name="20% - Accent6 18 2 6 2 2" xfId="45329" xr:uid="{00000000-0005-0000-0000-00009E500000}"/>
    <cellStyle name="20% - Accent6 18 2 6 3" xfId="37541" xr:uid="{00000000-0005-0000-0000-00009F500000}"/>
    <cellStyle name="20% - Accent6 18 2 7" xfId="12046" xr:uid="{00000000-0005-0000-0000-0000A0500000}"/>
    <cellStyle name="20% - Accent6 18 2 7 2" xfId="19841" xr:uid="{00000000-0005-0000-0000-0000A1500000}"/>
    <cellStyle name="20% - Accent6 18 2 7 2 2" xfId="45835" xr:uid="{00000000-0005-0000-0000-0000A2500000}"/>
    <cellStyle name="20% - Accent6 18 2 7 3" xfId="38047" xr:uid="{00000000-0005-0000-0000-0000A3500000}"/>
    <cellStyle name="20% - Accent6 18 2 8" xfId="6692" xr:uid="{00000000-0005-0000-0000-0000A4500000}"/>
    <cellStyle name="20% - Accent6 18 2 8 2" xfId="32679" xr:uid="{00000000-0005-0000-0000-0000A5500000}"/>
    <cellStyle name="20% - Accent6 18 2 9" xfId="14473" xr:uid="{00000000-0005-0000-0000-0000A6500000}"/>
    <cellStyle name="20% - Accent6 18 2 9 2" xfId="40467" xr:uid="{00000000-0005-0000-0000-0000A7500000}"/>
    <cellStyle name="20% - Accent6 18 3" xfId="1663" xr:uid="{00000000-0005-0000-0000-0000A8500000}"/>
    <cellStyle name="20% - Accent6 18 3 2" xfId="4349" xr:uid="{00000000-0005-0000-0000-0000A9500000}"/>
    <cellStyle name="20% - Accent6 18 3 2 2" xfId="9646" xr:uid="{00000000-0005-0000-0000-0000AA500000}"/>
    <cellStyle name="20% - Accent6 18 3 2 2 2" xfId="35647" xr:uid="{00000000-0005-0000-0000-0000AB500000}"/>
    <cellStyle name="20% - Accent6 18 3 2 3" xfId="17441" xr:uid="{00000000-0005-0000-0000-0000AC500000}"/>
    <cellStyle name="20% - Accent6 18 3 2 3 2" xfId="43435" xr:uid="{00000000-0005-0000-0000-0000AD500000}"/>
    <cellStyle name="20% - Accent6 18 3 2 4" xfId="25192" xr:uid="{00000000-0005-0000-0000-0000AE500000}"/>
    <cellStyle name="20% - Accent6 18 3 2 4 2" xfId="51181" xr:uid="{00000000-0005-0000-0000-0000AF500000}"/>
    <cellStyle name="20% - Accent6 18 3 2 5" xfId="30346" xr:uid="{00000000-0005-0000-0000-0000B0500000}"/>
    <cellStyle name="20% - Accent6 18 3 3" xfId="12306" xr:uid="{00000000-0005-0000-0000-0000B1500000}"/>
    <cellStyle name="20% - Accent6 18 3 3 2" xfId="20101" xr:uid="{00000000-0005-0000-0000-0000B2500000}"/>
    <cellStyle name="20% - Accent6 18 3 3 2 2" xfId="46095" xr:uid="{00000000-0005-0000-0000-0000B3500000}"/>
    <cellStyle name="20% - Accent6 18 3 3 3" xfId="38307" xr:uid="{00000000-0005-0000-0000-0000B4500000}"/>
    <cellStyle name="20% - Accent6 18 3 4" xfId="6968" xr:uid="{00000000-0005-0000-0000-0000B5500000}"/>
    <cellStyle name="20% - Accent6 18 3 4 2" xfId="32958" xr:uid="{00000000-0005-0000-0000-0000B6500000}"/>
    <cellStyle name="20% - Accent6 18 3 5" xfId="14752" xr:uid="{00000000-0005-0000-0000-0000B7500000}"/>
    <cellStyle name="20% - Accent6 18 3 5 2" xfId="40746" xr:uid="{00000000-0005-0000-0000-0000B8500000}"/>
    <cellStyle name="20% - Accent6 18 3 6" xfId="22503" xr:uid="{00000000-0005-0000-0000-0000B9500000}"/>
    <cellStyle name="20% - Accent6 18 3 6 2" xfId="48492" xr:uid="{00000000-0005-0000-0000-0000BA500000}"/>
    <cellStyle name="20% - Accent6 18 3 7" xfId="27657" xr:uid="{00000000-0005-0000-0000-0000BB500000}"/>
    <cellStyle name="20% - Accent6 18 4" xfId="2219" xr:uid="{00000000-0005-0000-0000-0000BC500000}"/>
    <cellStyle name="20% - Accent6 18 4 2" xfId="4905" xr:uid="{00000000-0005-0000-0000-0000BD500000}"/>
    <cellStyle name="20% - Accent6 18 4 2 2" xfId="10202" xr:uid="{00000000-0005-0000-0000-0000BE500000}"/>
    <cellStyle name="20% - Accent6 18 4 2 2 2" xfId="36203" xr:uid="{00000000-0005-0000-0000-0000BF500000}"/>
    <cellStyle name="20% - Accent6 18 4 2 3" xfId="17997" xr:uid="{00000000-0005-0000-0000-0000C0500000}"/>
    <cellStyle name="20% - Accent6 18 4 2 3 2" xfId="43991" xr:uid="{00000000-0005-0000-0000-0000C1500000}"/>
    <cellStyle name="20% - Accent6 18 4 2 4" xfId="25748" xr:uid="{00000000-0005-0000-0000-0000C2500000}"/>
    <cellStyle name="20% - Accent6 18 4 2 4 2" xfId="51737" xr:uid="{00000000-0005-0000-0000-0000C3500000}"/>
    <cellStyle name="20% - Accent6 18 4 2 5" xfId="30902" xr:uid="{00000000-0005-0000-0000-0000C4500000}"/>
    <cellStyle name="20% - Accent6 18 4 3" xfId="12825" xr:uid="{00000000-0005-0000-0000-0000C5500000}"/>
    <cellStyle name="20% - Accent6 18 4 3 2" xfId="20620" xr:uid="{00000000-0005-0000-0000-0000C6500000}"/>
    <cellStyle name="20% - Accent6 18 4 3 2 2" xfId="46614" xr:uid="{00000000-0005-0000-0000-0000C7500000}"/>
    <cellStyle name="20% - Accent6 18 4 3 3" xfId="38826" xr:uid="{00000000-0005-0000-0000-0000C8500000}"/>
    <cellStyle name="20% - Accent6 18 4 4" xfId="7520" xr:uid="{00000000-0005-0000-0000-0000C9500000}"/>
    <cellStyle name="20% - Accent6 18 4 4 2" xfId="33514" xr:uid="{00000000-0005-0000-0000-0000CA500000}"/>
    <cellStyle name="20% - Accent6 18 4 5" xfId="15308" xr:uid="{00000000-0005-0000-0000-0000CB500000}"/>
    <cellStyle name="20% - Accent6 18 4 5 2" xfId="41302" xr:uid="{00000000-0005-0000-0000-0000CC500000}"/>
    <cellStyle name="20% - Accent6 18 4 6" xfId="23059" xr:uid="{00000000-0005-0000-0000-0000CD500000}"/>
    <cellStyle name="20% - Accent6 18 4 6 2" xfId="49048" xr:uid="{00000000-0005-0000-0000-0000CE500000}"/>
    <cellStyle name="20% - Accent6 18 4 7" xfId="28213" xr:uid="{00000000-0005-0000-0000-0000CF500000}"/>
    <cellStyle name="20% - Accent6 18 5" xfId="2775" xr:uid="{00000000-0005-0000-0000-0000D0500000}"/>
    <cellStyle name="20% - Accent6 18 5 2" xfId="5461" xr:uid="{00000000-0005-0000-0000-0000D1500000}"/>
    <cellStyle name="20% - Accent6 18 5 2 2" xfId="10758" xr:uid="{00000000-0005-0000-0000-0000D2500000}"/>
    <cellStyle name="20% - Accent6 18 5 2 2 2" xfId="36759" xr:uid="{00000000-0005-0000-0000-0000D3500000}"/>
    <cellStyle name="20% - Accent6 18 5 2 3" xfId="18553" xr:uid="{00000000-0005-0000-0000-0000D4500000}"/>
    <cellStyle name="20% - Accent6 18 5 2 3 2" xfId="44547" xr:uid="{00000000-0005-0000-0000-0000D5500000}"/>
    <cellStyle name="20% - Accent6 18 5 2 4" xfId="26304" xr:uid="{00000000-0005-0000-0000-0000D6500000}"/>
    <cellStyle name="20% - Accent6 18 5 2 4 2" xfId="52293" xr:uid="{00000000-0005-0000-0000-0000D7500000}"/>
    <cellStyle name="20% - Accent6 18 5 2 5" xfId="31458" xr:uid="{00000000-0005-0000-0000-0000D8500000}"/>
    <cellStyle name="20% - Accent6 18 5 3" xfId="13362" xr:uid="{00000000-0005-0000-0000-0000D9500000}"/>
    <cellStyle name="20% - Accent6 18 5 3 2" xfId="21157" xr:uid="{00000000-0005-0000-0000-0000DA500000}"/>
    <cellStyle name="20% - Accent6 18 5 3 2 2" xfId="47151" xr:uid="{00000000-0005-0000-0000-0000DB500000}"/>
    <cellStyle name="20% - Accent6 18 5 3 3" xfId="39363" xr:uid="{00000000-0005-0000-0000-0000DC500000}"/>
    <cellStyle name="20% - Accent6 18 5 4" xfId="8074" xr:uid="{00000000-0005-0000-0000-0000DD500000}"/>
    <cellStyle name="20% - Accent6 18 5 4 2" xfId="34070" xr:uid="{00000000-0005-0000-0000-0000DE500000}"/>
    <cellStyle name="20% - Accent6 18 5 5" xfId="15864" xr:uid="{00000000-0005-0000-0000-0000DF500000}"/>
    <cellStyle name="20% - Accent6 18 5 5 2" xfId="41858" xr:uid="{00000000-0005-0000-0000-0000E0500000}"/>
    <cellStyle name="20% - Accent6 18 5 6" xfId="23615" xr:uid="{00000000-0005-0000-0000-0000E1500000}"/>
    <cellStyle name="20% - Accent6 18 5 6 2" xfId="49604" xr:uid="{00000000-0005-0000-0000-0000E2500000}"/>
    <cellStyle name="20% - Accent6 18 5 7" xfId="28769" xr:uid="{00000000-0005-0000-0000-0000E3500000}"/>
    <cellStyle name="20% - Accent6 18 6" xfId="3793" xr:uid="{00000000-0005-0000-0000-0000E4500000}"/>
    <cellStyle name="20% - Accent6 18 6 2" xfId="9091" xr:uid="{00000000-0005-0000-0000-0000E5500000}"/>
    <cellStyle name="20% - Accent6 18 6 2 2" xfId="35091" xr:uid="{00000000-0005-0000-0000-0000E6500000}"/>
    <cellStyle name="20% - Accent6 18 6 3" xfId="16885" xr:uid="{00000000-0005-0000-0000-0000E7500000}"/>
    <cellStyle name="20% - Accent6 18 6 3 2" xfId="42879" xr:uid="{00000000-0005-0000-0000-0000E8500000}"/>
    <cellStyle name="20% - Accent6 18 6 4" xfId="24636" xr:uid="{00000000-0005-0000-0000-0000E9500000}"/>
    <cellStyle name="20% - Accent6 18 6 4 2" xfId="50625" xr:uid="{00000000-0005-0000-0000-0000EA500000}"/>
    <cellStyle name="20% - Accent6 18 6 5" xfId="29790" xr:uid="{00000000-0005-0000-0000-0000EB500000}"/>
    <cellStyle name="20% - Accent6 18 7" xfId="11285" xr:uid="{00000000-0005-0000-0000-0000EC500000}"/>
    <cellStyle name="20% - Accent6 18 7 2" xfId="19080" xr:uid="{00000000-0005-0000-0000-0000ED500000}"/>
    <cellStyle name="20% - Accent6 18 7 2 2" xfId="45074" xr:uid="{00000000-0005-0000-0000-0000EE500000}"/>
    <cellStyle name="20% - Accent6 18 7 3" xfId="37286" xr:uid="{00000000-0005-0000-0000-0000EF500000}"/>
    <cellStyle name="20% - Accent6 18 8" xfId="11785" xr:uid="{00000000-0005-0000-0000-0000F0500000}"/>
    <cellStyle name="20% - Accent6 18 8 2" xfId="19580" xr:uid="{00000000-0005-0000-0000-0000F1500000}"/>
    <cellStyle name="20% - Accent6 18 8 2 2" xfId="45574" xr:uid="{00000000-0005-0000-0000-0000F2500000}"/>
    <cellStyle name="20% - Accent6 18 8 3" xfId="37786" xr:uid="{00000000-0005-0000-0000-0000F3500000}"/>
    <cellStyle name="20% - Accent6 18 9" xfId="6415" xr:uid="{00000000-0005-0000-0000-0000F4500000}"/>
    <cellStyle name="20% - Accent6 18 9 2" xfId="32402" xr:uid="{00000000-0005-0000-0000-0000F5500000}"/>
    <cellStyle name="20% - Accent6 19" xfId="1117" xr:uid="{00000000-0005-0000-0000-0000F6500000}"/>
    <cellStyle name="20% - Accent6 19 10" xfId="14209" xr:uid="{00000000-0005-0000-0000-0000F7500000}"/>
    <cellStyle name="20% - Accent6 19 10 2" xfId="40203" xr:uid="{00000000-0005-0000-0000-0000F8500000}"/>
    <cellStyle name="20% - Accent6 19 11" xfId="21960" xr:uid="{00000000-0005-0000-0000-0000F9500000}"/>
    <cellStyle name="20% - Accent6 19 11 2" xfId="47949" xr:uid="{00000000-0005-0000-0000-0000FA500000}"/>
    <cellStyle name="20% - Accent6 19 12" xfId="27114" xr:uid="{00000000-0005-0000-0000-0000FB500000}"/>
    <cellStyle name="20% - Accent6 19 2" xfId="1395" xr:uid="{00000000-0005-0000-0000-0000FC500000}"/>
    <cellStyle name="20% - Accent6 19 2 10" xfId="22237" xr:uid="{00000000-0005-0000-0000-0000FD500000}"/>
    <cellStyle name="20% - Accent6 19 2 10 2" xfId="48226" xr:uid="{00000000-0005-0000-0000-0000FE500000}"/>
    <cellStyle name="20% - Accent6 19 2 11" xfId="27391" xr:uid="{00000000-0005-0000-0000-0000FF500000}"/>
    <cellStyle name="20% - Accent6 19 2 2" xfId="1953" xr:uid="{00000000-0005-0000-0000-000000510000}"/>
    <cellStyle name="20% - Accent6 19 2 2 2" xfId="4639" xr:uid="{00000000-0005-0000-0000-000001510000}"/>
    <cellStyle name="20% - Accent6 19 2 2 2 2" xfId="9936" xr:uid="{00000000-0005-0000-0000-000002510000}"/>
    <cellStyle name="20% - Accent6 19 2 2 2 2 2" xfId="35937" xr:uid="{00000000-0005-0000-0000-000003510000}"/>
    <cellStyle name="20% - Accent6 19 2 2 2 3" xfId="17731" xr:uid="{00000000-0005-0000-0000-000004510000}"/>
    <cellStyle name="20% - Accent6 19 2 2 2 3 2" xfId="43725" xr:uid="{00000000-0005-0000-0000-000005510000}"/>
    <cellStyle name="20% - Accent6 19 2 2 2 4" xfId="25482" xr:uid="{00000000-0005-0000-0000-000006510000}"/>
    <cellStyle name="20% - Accent6 19 2 2 2 4 2" xfId="51471" xr:uid="{00000000-0005-0000-0000-000007510000}"/>
    <cellStyle name="20% - Accent6 19 2 2 2 5" xfId="30636" xr:uid="{00000000-0005-0000-0000-000008510000}"/>
    <cellStyle name="20% - Accent6 19 2 2 3" xfId="12578" xr:uid="{00000000-0005-0000-0000-000009510000}"/>
    <cellStyle name="20% - Accent6 19 2 2 3 2" xfId="20373" xr:uid="{00000000-0005-0000-0000-00000A510000}"/>
    <cellStyle name="20% - Accent6 19 2 2 3 2 2" xfId="46367" xr:uid="{00000000-0005-0000-0000-00000B510000}"/>
    <cellStyle name="20% - Accent6 19 2 2 3 3" xfId="38579" xr:uid="{00000000-0005-0000-0000-00000C510000}"/>
    <cellStyle name="20% - Accent6 19 2 2 4" xfId="7256" xr:uid="{00000000-0005-0000-0000-00000D510000}"/>
    <cellStyle name="20% - Accent6 19 2 2 4 2" xfId="33248" xr:uid="{00000000-0005-0000-0000-00000E510000}"/>
    <cellStyle name="20% - Accent6 19 2 2 5" xfId="15042" xr:uid="{00000000-0005-0000-0000-00000F510000}"/>
    <cellStyle name="20% - Accent6 19 2 2 5 2" xfId="41036" xr:uid="{00000000-0005-0000-0000-000010510000}"/>
    <cellStyle name="20% - Accent6 19 2 2 6" xfId="22793" xr:uid="{00000000-0005-0000-0000-000011510000}"/>
    <cellStyle name="20% - Accent6 19 2 2 6 2" xfId="48782" xr:uid="{00000000-0005-0000-0000-000012510000}"/>
    <cellStyle name="20% - Accent6 19 2 2 7" xfId="27947" xr:uid="{00000000-0005-0000-0000-000013510000}"/>
    <cellStyle name="20% - Accent6 19 2 3" xfId="2509" xr:uid="{00000000-0005-0000-0000-000014510000}"/>
    <cellStyle name="20% - Accent6 19 2 3 2" xfId="5195" xr:uid="{00000000-0005-0000-0000-000015510000}"/>
    <cellStyle name="20% - Accent6 19 2 3 2 2" xfId="10492" xr:uid="{00000000-0005-0000-0000-000016510000}"/>
    <cellStyle name="20% - Accent6 19 2 3 2 2 2" xfId="36493" xr:uid="{00000000-0005-0000-0000-000017510000}"/>
    <cellStyle name="20% - Accent6 19 2 3 2 3" xfId="18287" xr:uid="{00000000-0005-0000-0000-000018510000}"/>
    <cellStyle name="20% - Accent6 19 2 3 2 3 2" xfId="44281" xr:uid="{00000000-0005-0000-0000-000019510000}"/>
    <cellStyle name="20% - Accent6 19 2 3 2 4" xfId="26038" xr:uid="{00000000-0005-0000-0000-00001A510000}"/>
    <cellStyle name="20% - Accent6 19 2 3 2 4 2" xfId="52027" xr:uid="{00000000-0005-0000-0000-00001B510000}"/>
    <cellStyle name="20% - Accent6 19 2 3 2 5" xfId="31192" xr:uid="{00000000-0005-0000-0000-00001C510000}"/>
    <cellStyle name="20% - Accent6 19 2 3 3" xfId="13113" xr:uid="{00000000-0005-0000-0000-00001D510000}"/>
    <cellStyle name="20% - Accent6 19 2 3 3 2" xfId="20908" xr:uid="{00000000-0005-0000-0000-00001E510000}"/>
    <cellStyle name="20% - Accent6 19 2 3 3 2 2" xfId="46902" xr:uid="{00000000-0005-0000-0000-00001F510000}"/>
    <cellStyle name="20% - Accent6 19 2 3 3 3" xfId="39114" xr:uid="{00000000-0005-0000-0000-000020510000}"/>
    <cellStyle name="20% - Accent6 19 2 3 4" xfId="7808" xr:uid="{00000000-0005-0000-0000-000021510000}"/>
    <cellStyle name="20% - Accent6 19 2 3 4 2" xfId="33804" xr:uid="{00000000-0005-0000-0000-000022510000}"/>
    <cellStyle name="20% - Accent6 19 2 3 5" xfId="15598" xr:uid="{00000000-0005-0000-0000-000023510000}"/>
    <cellStyle name="20% - Accent6 19 2 3 5 2" xfId="41592" xr:uid="{00000000-0005-0000-0000-000024510000}"/>
    <cellStyle name="20% - Accent6 19 2 3 6" xfId="23349" xr:uid="{00000000-0005-0000-0000-000025510000}"/>
    <cellStyle name="20% - Accent6 19 2 3 6 2" xfId="49338" xr:uid="{00000000-0005-0000-0000-000026510000}"/>
    <cellStyle name="20% - Accent6 19 2 3 7" xfId="28503" xr:uid="{00000000-0005-0000-0000-000027510000}"/>
    <cellStyle name="20% - Accent6 19 2 4" xfId="3065" xr:uid="{00000000-0005-0000-0000-000028510000}"/>
    <cellStyle name="20% - Accent6 19 2 4 2" xfId="5751" xr:uid="{00000000-0005-0000-0000-000029510000}"/>
    <cellStyle name="20% - Accent6 19 2 4 2 2" xfId="11048" xr:uid="{00000000-0005-0000-0000-00002A510000}"/>
    <cellStyle name="20% - Accent6 19 2 4 2 2 2" xfId="37049" xr:uid="{00000000-0005-0000-0000-00002B510000}"/>
    <cellStyle name="20% - Accent6 19 2 4 2 3" xfId="18843" xr:uid="{00000000-0005-0000-0000-00002C510000}"/>
    <cellStyle name="20% - Accent6 19 2 4 2 3 2" xfId="44837" xr:uid="{00000000-0005-0000-0000-00002D510000}"/>
    <cellStyle name="20% - Accent6 19 2 4 2 4" xfId="26594" xr:uid="{00000000-0005-0000-0000-00002E510000}"/>
    <cellStyle name="20% - Accent6 19 2 4 2 4 2" xfId="52583" xr:uid="{00000000-0005-0000-0000-00002F510000}"/>
    <cellStyle name="20% - Accent6 19 2 4 2 5" xfId="31748" xr:uid="{00000000-0005-0000-0000-000030510000}"/>
    <cellStyle name="20% - Accent6 19 2 4 3" xfId="13652" xr:uid="{00000000-0005-0000-0000-000031510000}"/>
    <cellStyle name="20% - Accent6 19 2 4 3 2" xfId="21447" xr:uid="{00000000-0005-0000-0000-000032510000}"/>
    <cellStyle name="20% - Accent6 19 2 4 3 2 2" xfId="47441" xr:uid="{00000000-0005-0000-0000-000033510000}"/>
    <cellStyle name="20% - Accent6 19 2 4 3 3" xfId="39653" xr:uid="{00000000-0005-0000-0000-000034510000}"/>
    <cellStyle name="20% - Accent6 19 2 4 4" xfId="8364" xr:uid="{00000000-0005-0000-0000-000035510000}"/>
    <cellStyle name="20% - Accent6 19 2 4 4 2" xfId="34360" xr:uid="{00000000-0005-0000-0000-000036510000}"/>
    <cellStyle name="20% - Accent6 19 2 4 5" xfId="16154" xr:uid="{00000000-0005-0000-0000-000037510000}"/>
    <cellStyle name="20% - Accent6 19 2 4 5 2" xfId="42148" xr:uid="{00000000-0005-0000-0000-000038510000}"/>
    <cellStyle name="20% - Accent6 19 2 4 6" xfId="23905" xr:uid="{00000000-0005-0000-0000-000039510000}"/>
    <cellStyle name="20% - Accent6 19 2 4 6 2" xfId="49894" xr:uid="{00000000-0005-0000-0000-00003A510000}"/>
    <cellStyle name="20% - Accent6 19 2 4 7" xfId="29059" xr:uid="{00000000-0005-0000-0000-00003B510000}"/>
    <cellStyle name="20% - Accent6 19 2 5" xfId="4083" xr:uid="{00000000-0005-0000-0000-00003C510000}"/>
    <cellStyle name="20% - Accent6 19 2 5 2" xfId="9381" xr:uid="{00000000-0005-0000-0000-00003D510000}"/>
    <cellStyle name="20% - Accent6 19 2 5 2 2" xfId="35381" xr:uid="{00000000-0005-0000-0000-00003E510000}"/>
    <cellStyle name="20% - Accent6 19 2 5 3" xfId="17175" xr:uid="{00000000-0005-0000-0000-00003F510000}"/>
    <cellStyle name="20% - Accent6 19 2 5 3 2" xfId="43169" xr:uid="{00000000-0005-0000-0000-000040510000}"/>
    <cellStyle name="20% - Accent6 19 2 5 4" xfId="24926" xr:uid="{00000000-0005-0000-0000-000041510000}"/>
    <cellStyle name="20% - Accent6 19 2 5 4 2" xfId="50915" xr:uid="{00000000-0005-0000-0000-000042510000}"/>
    <cellStyle name="20% - Accent6 19 2 5 5" xfId="30080" xr:uid="{00000000-0005-0000-0000-000043510000}"/>
    <cellStyle name="20% - Accent6 19 2 6" xfId="11553" xr:uid="{00000000-0005-0000-0000-000044510000}"/>
    <cellStyle name="20% - Accent6 19 2 6 2" xfId="19348" xr:uid="{00000000-0005-0000-0000-000045510000}"/>
    <cellStyle name="20% - Accent6 19 2 6 2 2" xfId="45342" xr:uid="{00000000-0005-0000-0000-000046510000}"/>
    <cellStyle name="20% - Accent6 19 2 6 3" xfId="37554" xr:uid="{00000000-0005-0000-0000-000047510000}"/>
    <cellStyle name="20% - Accent6 19 2 7" xfId="12059" xr:uid="{00000000-0005-0000-0000-000048510000}"/>
    <cellStyle name="20% - Accent6 19 2 7 2" xfId="19854" xr:uid="{00000000-0005-0000-0000-000049510000}"/>
    <cellStyle name="20% - Accent6 19 2 7 2 2" xfId="45848" xr:uid="{00000000-0005-0000-0000-00004A510000}"/>
    <cellStyle name="20% - Accent6 19 2 7 3" xfId="38060" xr:uid="{00000000-0005-0000-0000-00004B510000}"/>
    <cellStyle name="20% - Accent6 19 2 8" xfId="6705" xr:uid="{00000000-0005-0000-0000-00004C510000}"/>
    <cellStyle name="20% - Accent6 19 2 8 2" xfId="32692" xr:uid="{00000000-0005-0000-0000-00004D510000}"/>
    <cellStyle name="20% - Accent6 19 2 9" xfId="14486" xr:uid="{00000000-0005-0000-0000-00004E510000}"/>
    <cellStyle name="20% - Accent6 19 2 9 2" xfId="40480" xr:uid="{00000000-0005-0000-0000-00004F510000}"/>
    <cellStyle name="20% - Accent6 19 3" xfId="1676" xr:uid="{00000000-0005-0000-0000-000050510000}"/>
    <cellStyle name="20% - Accent6 19 3 2" xfId="4362" xr:uid="{00000000-0005-0000-0000-000051510000}"/>
    <cellStyle name="20% - Accent6 19 3 2 2" xfId="9659" xr:uid="{00000000-0005-0000-0000-000052510000}"/>
    <cellStyle name="20% - Accent6 19 3 2 2 2" xfId="35660" xr:uid="{00000000-0005-0000-0000-000053510000}"/>
    <cellStyle name="20% - Accent6 19 3 2 3" xfId="17454" xr:uid="{00000000-0005-0000-0000-000054510000}"/>
    <cellStyle name="20% - Accent6 19 3 2 3 2" xfId="43448" xr:uid="{00000000-0005-0000-0000-000055510000}"/>
    <cellStyle name="20% - Accent6 19 3 2 4" xfId="25205" xr:uid="{00000000-0005-0000-0000-000056510000}"/>
    <cellStyle name="20% - Accent6 19 3 2 4 2" xfId="51194" xr:uid="{00000000-0005-0000-0000-000057510000}"/>
    <cellStyle name="20% - Accent6 19 3 2 5" xfId="30359" xr:uid="{00000000-0005-0000-0000-000058510000}"/>
    <cellStyle name="20% - Accent6 19 3 3" xfId="12319" xr:uid="{00000000-0005-0000-0000-000059510000}"/>
    <cellStyle name="20% - Accent6 19 3 3 2" xfId="20114" xr:uid="{00000000-0005-0000-0000-00005A510000}"/>
    <cellStyle name="20% - Accent6 19 3 3 2 2" xfId="46108" xr:uid="{00000000-0005-0000-0000-00005B510000}"/>
    <cellStyle name="20% - Accent6 19 3 3 3" xfId="38320" xr:uid="{00000000-0005-0000-0000-00005C510000}"/>
    <cellStyle name="20% - Accent6 19 3 4" xfId="6981" xr:uid="{00000000-0005-0000-0000-00005D510000}"/>
    <cellStyle name="20% - Accent6 19 3 4 2" xfId="32971" xr:uid="{00000000-0005-0000-0000-00005E510000}"/>
    <cellStyle name="20% - Accent6 19 3 5" xfId="14765" xr:uid="{00000000-0005-0000-0000-00005F510000}"/>
    <cellStyle name="20% - Accent6 19 3 5 2" xfId="40759" xr:uid="{00000000-0005-0000-0000-000060510000}"/>
    <cellStyle name="20% - Accent6 19 3 6" xfId="22516" xr:uid="{00000000-0005-0000-0000-000061510000}"/>
    <cellStyle name="20% - Accent6 19 3 6 2" xfId="48505" xr:uid="{00000000-0005-0000-0000-000062510000}"/>
    <cellStyle name="20% - Accent6 19 3 7" xfId="27670" xr:uid="{00000000-0005-0000-0000-000063510000}"/>
    <cellStyle name="20% - Accent6 19 4" xfId="2232" xr:uid="{00000000-0005-0000-0000-000064510000}"/>
    <cellStyle name="20% - Accent6 19 4 2" xfId="4918" xr:uid="{00000000-0005-0000-0000-000065510000}"/>
    <cellStyle name="20% - Accent6 19 4 2 2" xfId="10215" xr:uid="{00000000-0005-0000-0000-000066510000}"/>
    <cellStyle name="20% - Accent6 19 4 2 2 2" xfId="36216" xr:uid="{00000000-0005-0000-0000-000067510000}"/>
    <cellStyle name="20% - Accent6 19 4 2 3" xfId="18010" xr:uid="{00000000-0005-0000-0000-000068510000}"/>
    <cellStyle name="20% - Accent6 19 4 2 3 2" xfId="44004" xr:uid="{00000000-0005-0000-0000-000069510000}"/>
    <cellStyle name="20% - Accent6 19 4 2 4" xfId="25761" xr:uid="{00000000-0005-0000-0000-00006A510000}"/>
    <cellStyle name="20% - Accent6 19 4 2 4 2" xfId="51750" xr:uid="{00000000-0005-0000-0000-00006B510000}"/>
    <cellStyle name="20% - Accent6 19 4 2 5" xfId="30915" xr:uid="{00000000-0005-0000-0000-00006C510000}"/>
    <cellStyle name="20% - Accent6 19 4 3" xfId="12838" xr:uid="{00000000-0005-0000-0000-00006D510000}"/>
    <cellStyle name="20% - Accent6 19 4 3 2" xfId="20633" xr:uid="{00000000-0005-0000-0000-00006E510000}"/>
    <cellStyle name="20% - Accent6 19 4 3 2 2" xfId="46627" xr:uid="{00000000-0005-0000-0000-00006F510000}"/>
    <cellStyle name="20% - Accent6 19 4 3 3" xfId="38839" xr:uid="{00000000-0005-0000-0000-000070510000}"/>
    <cellStyle name="20% - Accent6 19 4 4" xfId="7533" xr:uid="{00000000-0005-0000-0000-000071510000}"/>
    <cellStyle name="20% - Accent6 19 4 4 2" xfId="33527" xr:uid="{00000000-0005-0000-0000-000072510000}"/>
    <cellStyle name="20% - Accent6 19 4 5" xfId="15321" xr:uid="{00000000-0005-0000-0000-000073510000}"/>
    <cellStyle name="20% - Accent6 19 4 5 2" xfId="41315" xr:uid="{00000000-0005-0000-0000-000074510000}"/>
    <cellStyle name="20% - Accent6 19 4 6" xfId="23072" xr:uid="{00000000-0005-0000-0000-000075510000}"/>
    <cellStyle name="20% - Accent6 19 4 6 2" xfId="49061" xr:uid="{00000000-0005-0000-0000-000076510000}"/>
    <cellStyle name="20% - Accent6 19 4 7" xfId="28226" xr:uid="{00000000-0005-0000-0000-000077510000}"/>
    <cellStyle name="20% - Accent6 19 5" xfId="2788" xr:uid="{00000000-0005-0000-0000-000078510000}"/>
    <cellStyle name="20% - Accent6 19 5 2" xfId="5474" xr:uid="{00000000-0005-0000-0000-000079510000}"/>
    <cellStyle name="20% - Accent6 19 5 2 2" xfId="10771" xr:uid="{00000000-0005-0000-0000-00007A510000}"/>
    <cellStyle name="20% - Accent6 19 5 2 2 2" xfId="36772" xr:uid="{00000000-0005-0000-0000-00007B510000}"/>
    <cellStyle name="20% - Accent6 19 5 2 3" xfId="18566" xr:uid="{00000000-0005-0000-0000-00007C510000}"/>
    <cellStyle name="20% - Accent6 19 5 2 3 2" xfId="44560" xr:uid="{00000000-0005-0000-0000-00007D510000}"/>
    <cellStyle name="20% - Accent6 19 5 2 4" xfId="26317" xr:uid="{00000000-0005-0000-0000-00007E510000}"/>
    <cellStyle name="20% - Accent6 19 5 2 4 2" xfId="52306" xr:uid="{00000000-0005-0000-0000-00007F510000}"/>
    <cellStyle name="20% - Accent6 19 5 2 5" xfId="31471" xr:uid="{00000000-0005-0000-0000-000080510000}"/>
    <cellStyle name="20% - Accent6 19 5 3" xfId="13375" xr:uid="{00000000-0005-0000-0000-000081510000}"/>
    <cellStyle name="20% - Accent6 19 5 3 2" xfId="21170" xr:uid="{00000000-0005-0000-0000-000082510000}"/>
    <cellStyle name="20% - Accent6 19 5 3 2 2" xfId="47164" xr:uid="{00000000-0005-0000-0000-000083510000}"/>
    <cellStyle name="20% - Accent6 19 5 3 3" xfId="39376" xr:uid="{00000000-0005-0000-0000-000084510000}"/>
    <cellStyle name="20% - Accent6 19 5 4" xfId="8087" xr:uid="{00000000-0005-0000-0000-000085510000}"/>
    <cellStyle name="20% - Accent6 19 5 4 2" xfId="34083" xr:uid="{00000000-0005-0000-0000-000086510000}"/>
    <cellStyle name="20% - Accent6 19 5 5" xfId="15877" xr:uid="{00000000-0005-0000-0000-000087510000}"/>
    <cellStyle name="20% - Accent6 19 5 5 2" xfId="41871" xr:uid="{00000000-0005-0000-0000-000088510000}"/>
    <cellStyle name="20% - Accent6 19 5 6" xfId="23628" xr:uid="{00000000-0005-0000-0000-000089510000}"/>
    <cellStyle name="20% - Accent6 19 5 6 2" xfId="49617" xr:uid="{00000000-0005-0000-0000-00008A510000}"/>
    <cellStyle name="20% - Accent6 19 5 7" xfId="28782" xr:uid="{00000000-0005-0000-0000-00008B510000}"/>
    <cellStyle name="20% - Accent6 19 6" xfId="3806" xr:uid="{00000000-0005-0000-0000-00008C510000}"/>
    <cellStyle name="20% - Accent6 19 6 2" xfId="9104" xr:uid="{00000000-0005-0000-0000-00008D510000}"/>
    <cellStyle name="20% - Accent6 19 6 2 2" xfId="35104" xr:uid="{00000000-0005-0000-0000-00008E510000}"/>
    <cellStyle name="20% - Accent6 19 6 3" xfId="16898" xr:uid="{00000000-0005-0000-0000-00008F510000}"/>
    <cellStyle name="20% - Accent6 19 6 3 2" xfId="42892" xr:uid="{00000000-0005-0000-0000-000090510000}"/>
    <cellStyle name="20% - Accent6 19 6 4" xfId="24649" xr:uid="{00000000-0005-0000-0000-000091510000}"/>
    <cellStyle name="20% - Accent6 19 6 4 2" xfId="50638" xr:uid="{00000000-0005-0000-0000-000092510000}"/>
    <cellStyle name="20% - Accent6 19 6 5" xfId="29803" xr:uid="{00000000-0005-0000-0000-000093510000}"/>
    <cellStyle name="20% - Accent6 19 7" xfId="11298" xr:uid="{00000000-0005-0000-0000-000094510000}"/>
    <cellStyle name="20% - Accent6 19 7 2" xfId="19093" xr:uid="{00000000-0005-0000-0000-000095510000}"/>
    <cellStyle name="20% - Accent6 19 7 2 2" xfId="45087" xr:uid="{00000000-0005-0000-0000-000096510000}"/>
    <cellStyle name="20% - Accent6 19 7 3" xfId="37299" xr:uid="{00000000-0005-0000-0000-000097510000}"/>
    <cellStyle name="20% - Accent6 19 8" xfId="11798" xr:uid="{00000000-0005-0000-0000-000098510000}"/>
    <cellStyle name="20% - Accent6 19 8 2" xfId="19593" xr:uid="{00000000-0005-0000-0000-000099510000}"/>
    <cellStyle name="20% - Accent6 19 8 2 2" xfId="45587" xr:uid="{00000000-0005-0000-0000-00009A510000}"/>
    <cellStyle name="20% - Accent6 19 8 3" xfId="37799" xr:uid="{00000000-0005-0000-0000-00009B510000}"/>
    <cellStyle name="20% - Accent6 19 9" xfId="6428" xr:uid="{00000000-0005-0000-0000-00009C510000}"/>
    <cellStyle name="20% - Accent6 19 9 2" xfId="32415" xr:uid="{00000000-0005-0000-0000-00009D510000}"/>
    <cellStyle name="20% - Accent6 2" xfId="77" xr:uid="{00000000-0005-0000-0000-00009E510000}"/>
    <cellStyle name="20% - Accent6 2 10" xfId="3243" xr:uid="{00000000-0005-0000-0000-00009F510000}"/>
    <cellStyle name="20% - Accent6 2 10 2" xfId="8544" xr:uid="{00000000-0005-0000-0000-0000A0510000}"/>
    <cellStyle name="20% - Accent6 2 10 2 2" xfId="34541" xr:uid="{00000000-0005-0000-0000-0000A1510000}"/>
    <cellStyle name="20% - Accent6 2 10 3" xfId="16335" xr:uid="{00000000-0005-0000-0000-0000A2510000}"/>
    <cellStyle name="20% - Accent6 2 10 3 2" xfId="42329" xr:uid="{00000000-0005-0000-0000-0000A3510000}"/>
    <cellStyle name="20% - Accent6 2 10 4" xfId="24086" xr:uid="{00000000-0005-0000-0000-0000A4510000}"/>
    <cellStyle name="20% - Accent6 2 10 4 2" xfId="50075" xr:uid="{00000000-0005-0000-0000-0000A5510000}"/>
    <cellStyle name="20% - Accent6 2 10 5" xfId="29240" xr:uid="{00000000-0005-0000-0000-0000A6510000}"/>
    <cellStyle name="20% - Accent6 2 11" xfId="3357" xr:uid="{00000000-0005-0000-0000-0000A7510000}"/>
    <cellStyle name="20% - Accent6 2 11 2" xfId="8657" xr:uid="{00000000-0005-0000-0000-0000A8510000}"/>
    <cellStyle name="20% - Accent6 2 11 2 2" xfId="34655" xr:uid="{00000000-0005-0000-0000-0000A9510000}"/>
    <cellStyle name="20% - Accent6 2 11 3" xfId="16449" xr:uid="{00000000-0005-0000-0000-0000AA510000}"/>
    <cellStyle name="20% - Accent6 2 11 3 2" xfId="42443" xr:uid="{00000000-0005-0000-0000-0000AB510000}"/>
    <cellStyle name="20% - Accent6 2 11 4" xfId="24200" xr:uid="{00000000-0005-0000-0000-0000AC510000}"/>
    <cellStyle name="20% - Accent6 2 11 4 2" xfId="50189" xr:uid="{00000000-0005-0000-0000-0000AD510000}"/>
    <cellStyle name="20% - Accent6 2 11 5" xfId="29354" xr:uid="{00000000-0005-0000-0000-0000AE510000}"/>
    <cellStyle name="20% - Accent6 2 12" xfId="3471" xr:uid="{00000000-0005-0000-0000-0000AF510000}"/>
    <cellStyle name="20% - Accent6 2 12 2" xfId="8770" xr:uid="{00000000-0005-0000-0000-0000B0510000}"/>
    <cellStyle name="20% - Accent6 2 12 2 2" xfId="34769" xr:uid="{00000000-0005-0000-0000-0000B1510000}"/>
    <cellStyle name="20% - Accent6 2 12 3" xfId="16563" xr:uid="{00000000-0005-0000-0000-0000B2510000}"/>
    <cellStyle name="20% - Accent6 2 12 3 2" xfId="42557" xr:uid="{00000000-0005-0000-0000-0000B3510000}"/>
    <cellStyle name="20% - Accent6 2 12 4" xfId="24314" xr:uid="{00000000-0005-0000-0000-0000B4510000}"/>
    <cellStyle name="20% - Accent6 2 12 4 2" xfId="50303" xr:uid="{00000000-0005-0000-0000-0000B5510000}"/>
    <cellStyle name="20% - Accent6 2 12 5" xfId="29468" xr:uid="{00000000-0005-0000-0000-0000B6510000}"/>
    <cellStyle name="20% - Accent6 2 13" xfId="3582" xr:uid="{00000000-0005-0000-0000-0000B7510000}"/>
    <cellStyle name="20% - Accent6 2 13 2" xfId="8880" xr:uid="{00000000-0005-0000-0000-0000B8510000}"/>
    <cellStyle name="20% - Accent6 2 13 2 2" xfId="34880" xr:uid="{00000000-0005-0000-0000-0000B9510000}"/>
    <cellStyle name="20% - Accent6 2 13 3" xfId="16674" xr:uid="{00000000-0005-0000-0000-0000BA510000}"/>
    <cellStyle name="20% - Accent6 2 13 3 2" xfId="42668" xr:uid="{00000000-0005-0000-0000-0000BB510000}"/>
    <cellStyle name="20% - Accent6 2 13 4" xfId="24425" xr:uid="{00000000-0005-0000-0000-0000BC510000}"/>
    <cellStyle name="20% - Accent6 2 13 4 2" xfId="50414" xr:uid="{00000000-0005-0000-0000-0000BD510000}"/>
    <cellStyle name="20% - Accent6 2 13 5" xfId="29579" xr:uid="{00000000-0005-0000-0000-0000BE510000}"/>
    <cellStyle name="20% - Accent6 2 14" xfId="5829" xr:uid="{00000000-0005-0000-0000-0000BF510000}"/>
    <cellStyle name="20% - Accent6 2 14 2" xfId="31827" xr:uid="{00000000-0005-0000-0000-0000C0510000}"/>
    <cellStyle name="20% - Accent6 2 15" xfId="5969" xr:uid="{00000000-0005-0000-0000-0000C1510000}"/>
    <cellStyle name="20% - Accent6 2 15 2" xfId="31955" xr:uid="{00000000-0005-0000-0000-0000C2510000}"/>
    <cellStyle name="20% - Accent6 2 16" xfId="13743" xr:uid="{00000000-0005-0000-0000-0000C3510000}"/>
    <cellStyle name="20% - Accent6 2 16 2" xfId="39737" xr:uid="{00000000-0005-0000-0000-0000C4510000}"/>
    <cellStyle name="20% - Accent6 2 17" xfId="21520" xr:uid="{00000000-0005-0000-0000-0000C5510000}"/>
    <cellStyle name="20% - Accent6 2 17 2" xfId="47509" xr:uid="{00000000-0005-0000-0000-0000C6510000}"/>
    <cellStyle name="20% - Accent6 2 18" xfId="26674" xr:uid="{00000000-0005-0000-0000-0000C7510000}"/>
    <cellStyle name="20% - Accent6 2 2" xfId="78" xr:uid="{00000000-0005-0000-0000-0000C8510000}"/>
    <cellStyle name="20% - Accent6 2 2 10" xfId="3859" xr:uid="{00000000-0005-0000-0000-0000C9510000}"/>
    <cellStyle name="20% - Accent6 2 2 10 2" xfId="9157" xr:uid="{00000000-0005-0000-0000-0000CA510000}"/>
    <cellStyle name="20% - Accent6 2 2 10 2 2" xfId="35157" xr:uid="{00000000-0005-0000-0000-0000CB510000}"/>
    <cellStyle name="20% - Accent6 2 2 10 3" xfId="16951" xr:uid="{00000000-0005-0000-0000-0000CC510000}"/>
    <cellStyle name="20% - Accent6 2 2 10 3 2" xfId="42945" xr:uid="{00000000-0005-0000-0000-0000CD510000}"/>
    <cellStyle name="20% - Accent6 2 2 10 4" xfId="24702" xr:uid="{00000000-0005-0000-0000-0000CE510000}"/>
    <cellStyle name="20% - Accent6 2 2 10 4 2" xfId="50691" xr:uid="{00000000-0005-0000-0000-0000CF510000}"/>
    <cellStyle name="20% - Accent6 2 2 10 5" xfId="29856" xr:uid="{00000000-0005-0000-0000-0000D0510000}"/>
    <cellStyle name="20% - Accent6 2 2 11" xfId="5830" xr:uid="{00000000-0005-0000-0000-0000D1510000}"/>
    <cellStyle name="20% - Accent6 2 2 11 2" xfId="31828" xr:uid="{00000000-0005-0000-0000-0000D2510000}"/>
    <cellStyle name="20% - Accent6 2 2 12" xfId="5970" xr:uid="{00000000-0005-0000-0000-0000D3510000}"/>
    <cellStyle name="20% - Accent6 2 2 12 2" xfId="31956" xr:uid="{00000000-0005-0000-0000-0000D4510000}"/>
    <cellStyle name="20% - Accent6 2 2 13" xfId="13744" xr:uid="{00000000-0005-0000-0000-0000D5510000}"/>
    <cellStyle name="20% - Accent6 2 2 13 2" xfId="39738" xr:uid="{00000000-0005-0000-0000-0000D6510000}"/>
    <cellStyle name="20% - Accent6 2 2 14" xfId="21521" xr:uid="{00000000-0005-0000-0000-0000D7510000}"/>
    <cellStyle name="20% - Accent6 2 2 14 2" xfId="47510" xr:uid="{00000000-0005-0000-0000-0000D8510000}"/>
    <cellStyle name="20% - Accent6 2 2 15" xfId="26675" xr:uid="{00000000-0005-0000-0000-0000D9510000}"/>
    <cellStyle name="20% - Accent6 2 2 2" xfId="782" xr:uid="{00000000-0005-0000-0000-0000DA510000}"/>
    <cellStyle name="20% - Accent6 2 2 2 2" xfId="1729" xr:uid="{00000000-0005-0000-0000-0000DB510000}"/>
    <cellStyle name="20% - Accent6 2 2 2 2 2" xfId="7034" xr:uid="{00000000-0005-0000-0000-0000DC510000}"/>
    <cellStyle name="20% - Accent6 2 2 2 2 2 2" xfId="33024" xr:uid="{00000000-0005-0000-0000-0000DD510000}"/>
    <cellStyle name="20% - Accent6 2 2 2 2 3" xfId="14818" xr:uid="{00000000-0005-0000-0000-0000DE510000}"/>
    <cellStyle name="20% - Accent6 2 2 2 2 3 2" xfId="40812" xr:uid="{00000000-0005-0000-0000-0000DF510000}"/>
    <cellStyle name="20% - Accent6 2 2 2 2 4" xfId="22569" xr:uid="{00000000-0005-0000-0000-0000E0510000}"/>
    <cellStyle name="20% - Accent6 2 2 2 2 4 2" xfId="48558" xr:uid="{00000000-0005-0000-0000-0000E1510000}"/>
    <cellStyle name="20% - Accent6 2 2 2 2 5" xfId="27723" xr:uid="{00000000-0005-0000-0000-0000E2510000}"/>
    <cellStyle name="20% - Accent6 2 2 2 3" xfId="4415" xr:uid="{00000000-0005-0000-0000-0000E3510000}"/>
    <cellStyle name="20% - Accent6 2 2 2 3 2" xfId="9712" xr:uid="{00000000-0005-0000-0000-0000E4510000}"/>
    <cellStyle name="20% - Accent6 2 2 2 3 2 2" xfId="35713" xr:uid="{00000000-0005-0000-0000-0000E5510000}"/>
    <cellStyle name="20% - Accent6 2 2 2 3 3" xfId="17507" xr:uid="{00000000-0005-0000-0000-0000E6510000}"/>
    <cellStyle name="20% - Accent6 2 2 2 3 3 2" xfId="43501" xr:uid="{00000000-0005-0000-0000-0000E7510000}"/>
    <cellStyle name="20% - Accent6 2 2 2 3 4" xfId="25258" xr:uid="{00000000-0005-0000-0000-0000E8510000}"/>
    <cellStyle name="20% - Accent6 2 2 2 3 4 2" xfId="51247" xr:uid="{00000000-0005-0000-0000-0000E9510000}"/>
    <cellStyle name="20% - Accent6 2 2 2 3 5" xfId="30412" xr:uid="{00000000-0005-0000-0000-0000EA510000}"/>
    <cellStyle name="20% - Accent6 2 2 2 4" xfId="6110" xr:uid="{00000000-0005-0000-0000-0000EB510000}"/>
    <cellStyle name="20% - Accent6 2 2 2 4 2" xfId="32091" xr:uid="{00000000-0005-0000-0000-0000EC510000}"/>
    <cellStyle name="20% - Accent6 2 2 2 5" xfId="13885" xr:uid="{00000000-0005-0000-0000-0000ED510000}"/>
    <cellStyle name="20% - Accent6 2 2 2 5 2" xfId="39879" xr:uid="{00000000-0005-0000-0000-0000EE510000}"/>
    <cellStyle name="20% - Accent6 2 2 2 6" xfId="21635" xr:uid="{00000000-0005-0000-0000-0000EF510000}"/>
    <cellStyle name="20% - Accent6 2 2 2 6 2" xfId="47624" xr:uid="{00000000-0005-0000-0000-0000F0510000}"/>
    <cellStyle name="20% - Accent6 2 2 2 7" xfId="26789" xr:uid="{00000000-0005-0000-0000-0000F1510000}"/>
    <cellStyle name="20% - Accent6 2 2 3" xfId="2285" xr:uid="{00000000-0005-0000-0000-0000F2510000}"/>
    <cellStyle name="20% - Accent6 2 2 3 2" xfId="4971" xr:uid="{00000000-0005-0000-0000-0000F3510000}"/>
    <cellStyle name="20% - Accent6 2 2 3 2 2" xfId="10268" xr:uid="{00000000-0005-0000-0000-0000F4510000}"/>
    <cellStyle name="20% - Accent6 2 2 3 2 2 2" xfId="36269" xr:uid="{00000000-0005-0000-0000-0000F5510000}"/>
    <cellStyle name="20% - Accent6 2 2 3 2 3" xfId="18063" xr:uid="{00000000-0005-0000-0000-0000F6510000}"/>
    <cellStyle name="20% - Accent6 2 2 3 2 3 2" xfId="44057" xr:uid="{00000000-0005-0000-0000-0000F7510000}"/>
    <cellStyle name="20% - Accent6 2 2 3 2 4" xfId="25814" xr:uid="{00000000-0005-0000-0000-0000F8510000}"/>
    <cellStyle name="20% - Accent6 2 2 3 2 4 2" xfId="51803" xr:uid="{00000000-0005-0000-0000-0000F9510000}"/>
    <cellStyle name="20% - Accent6 2 2 3 2 5" xfId="30968" xr:uid="{00000000-0005-0000-0000-0000FA510000}"/>
    <cellStyle name="20% - Accent6 2 2 3 3" xfId="12891" xr:uid="{00000000-0005-0000-0000-0000FB510000}"/>
    <cellStyle name="20% - Accent6 2 2 3 3 2" xfId="20686" xr:uid="{00000000-0005-0000-0000-0000FC510000}"/>
    <cellStyle name="20% - Accent6 2 2 3 3 2 2" xfId="46680" xr:uid="{00000000-0005-0000-0000-0000FD510000}"/>
    <cellStyle name="20% - Accent6 2 2 3 3 3" xfId="38892" xr:uid="{00000000-0005-0000-0000-0000FE510000}"/>
    <cellStyle name="20% - Accent6 2 2 3 4" xfId="7586" xr:uid="{00000000-0005-0000-0000-0000FF510000}"/>
    <cellStyle name="20% - Accent6 2 2 3 4 2" xfId="33580" xr:uid="{00000000-0005-0000-0000-000000520000}"/>
    <cellStyle name="20% - Accent6 2 2 3 5" xfId="15374" xr:uid="{00000000-0005-0000-0000-000001520000}"/>
    <cellStyle name="20% - Accent6 2 2 3 5 2" xfId="41368" xr:uid="{00000000-0005-0000-0000-000002520000}"/>
    <cellStyle name="20% - Accent6 2 2 3 6" xfId="23125" xr:uid="{00000000-0005-0000-0000-000003520000}"/>
    <cellStyle name="20% - Accent6 2 2 3 6 2" xfId="49114" xr:uid="{00000000-0005-0000-0000-000004520000}"/>
    <cellStyle name="20% - Accent6 2 2 3 7" xfId="28279" xr:uid="{00000000-0005-0000-0000-000005520000}"/>
    <cellStyle name="20% - Accent6 2 2 4" xfId="2841" xr:uid="{00000000-0005-0000-0000-000006520000}"/>
    <cellStyle name="20% - Accent6 2 2 4 2" xfId="5527" xr:uid="{00000000-0005-0000-0000-000007520000}"/>
    <cellStyle name="20% - Accent6 2 2 4 2 2" xfId="10824" xr:uid="{00000000-0005-0000-0000-000008520000}"/>
    <cellStyle name="20% - Accent6 2 2 4 2 2 2" xfId="36825" xr:uid="{00000000-0005-0000-0000-000009520000}"/>
    <cellStyle name="20% - Accent6 2 2 4 2 3" xfId="18619" xr:uid="{00000000-0005-0000-0000-00000A520000}"/>
    <cellStyle name="20% - Accent6 2 2 4 2 3 2" xfId="44613" xr:uid="{00000000-0005-0000-0000-00000B520000}"/>
    <cellStyle name="20% - Accent6 2 2 4 2 4" xfId="26370" xr:uid="{00000000-0005-0000-0000-00000C520000}"/>
    <cellStyle name="20% - Accent6 2 2 4 2 4 2" xfId="52359" xr:uid="{00000000-0005-0000-0000-00000D520000}"/>
    <cellStyle name="20% - Accent6 2 2 4 2 5" xfId="31524" xr:uid="{00000000-0005-0000-0000-00000E520000}"/>
    <cellStyle name="20% - Accent6 2 2 4 3" xfId="13428" xr:uid="{00000000-0005-0000-0000-00000F520000}"/>
    <cellStyle name="20% - Accent6 2 2 4 3 2" xfId="21223" xr:uid="{00000000-0005-0000-0000-000010520000}"/>
    <cellStyle name="20% - Accent6 2 2 4 3 2 2" xfId="47217" xr:uid="{00000000-0005-0000-0000-000011520000}"/>
    <cellStyle name="20% - Accent6 2 2 4 3 3" xfId="39429" xr:uid="{00000000-0005-0000-0000-000012520000}"/>
    <cellStyle name="20% - Accent6 2 2 4 4" xfId="8140" xr:uid="{00000000-0005-0000-0000-000013520000}"/>
    <cellStyle name="20% - Accent6 2 2 4 4 2" xfId="34136" xr:uid="{00000000-0005-0000-0000-000014520000}"/>
    <cellStyle name="20% - Accent6 2 2 4 5" xfId="15930" xr:uid="{00000000-0005-0000-0000-000015520000}"/>
    <cellStyle name="20% - Accent6 2 2 4 5 2" xfId="41924" xr:uid="{00000000-0005-0000-0000-000016520000}"/>
    <cellStyle name="20% - Accent6 2 2 4 6" xfId="23681" xr:uid="{00000000-0005-0000-0000-000017520000}"/>
    <cellStyle name="20% - Accent6 2 2 4 6 2" xfId="49670" xr:uid="{00000000-0005-0000-0000-000018520000}"/>
    <cellStyle name="20% - Accent6 2 2 4 7" xfId="28835" xr:uid="{00000000-0005-0000-0000-000019520000}"/>
    <cellStyle name="20% - Accent6 2 2 5" xfId="1171" xr:uid="{00000000-0005-0000-0000-00001A520000}"/>
    <cellStyle name="20% - Accent6 2 2 5 2" xfId="6481" xr:uid="{00000000-0005-0000-0000-00001B520000}"/>
    <cellStyle name="20% - Accent6 2 2 5 2 2" xfId="32468" xr:uid="{00000000-0005-0000-0000-00001C520000}"/>
    <cellStyle name="20% - Accent6 2 2 5 3" xfId="14262" xr:uid="{00000000-0005-0000-0000-00001D520000}"/>
    <cellStyle name="20% - Accent6 2 2 5 3 2" xfId="40256" xr:uid="{00000000-0005-0000-0000-00001E520000}"/>
    <cellStyle name="20% - Accent6 2 2 5 4" xfId="22013" xr:uid="{00000000-0005-0000-0000-00001F520000}"/>
    <cellStyle name="20% - Accent6 2 2 5 4 2" xfId="48002" xr:uid="{00000000-0005-0000-0000-000020520000}"/>
    <cellStyle name="20% - Accent6 2 2 5 5" xfId="27167" xr:uid="{00000000-0005-0000-0000-000021520000}"/>
    <cellStyle name="20% - Accent6 2 2 6" xfId="3133" xr:uid="{00000000-0005-0000-0000-000022520000}"/>
    <cellStyle name="20% - Accent6 2 2 6 2" xfId="8432" xr:uid="{00000000-0005-0000-0000-000023520000}"/>
    <cellStyle name="20% - Accent6 2 2 6 2 2" xfId="34428" xr:uid="{00000000-0005-0000-0000-000024520000}"/>
    <cellStyle name="20% - Accent6 2 2 6 3" xfId="16222" xr:uid="{00000000-0005-0000-0000-000025520000}"/>
    <cellStyle name="20% - Accent6 2 2 6 3 2" xfId="42216" xr:uid="{00000000-0005-0000-0000-000026520000}"/>
    <cellStyle name="20% - Accent6 2 2 6 4" xfId="23973" xr:uid="{00000000-0005-0000-0000-000027520000}"/>
    <cellStyle name="20% - Accent6 2 2 6 4 2" xfId="49962" xr:uid="{00000000-0005-0000-0000-000028520000}"/>
    <cellStyle name="20% - Accent6 2 2 6 5" xfId="29127" xr:uid="{00000000-0005-0000-0000-000029520000}"/>
    <cellStyle name="20% - Accent6 2 2 7" xfId="3244" xr:uid="{00000000-0005-0000-0000-00002A520000}"/>
    <cellStyle name="20% - Accent6 2 2 7 2" xfId="8545" xr:uid="{00000000-0005-0000-0000-00002B520000}"/>
    <cellStyle name="20% - Accent6 2 2 7 2 2" xfId="34542" xr:uid="{00000000-0005-0000-0000-00002C520000}"/>
    <cellStyle name="20% - Accent6 2 2 7 3" xfId="16336" xr:uid="{00000000-0005-0000-0000-00002D520000}"/>
    <cellStyle name="20% - Accent6 2 2 7 3 2" xfId="42330" xr:uid="{00000000-0005-0000-0000-00002E520000}"/>
    <cellStyle name="20% - Accent6 2 2 7 4" xfId="24087" xr:uid="{00000000-0005-0000-0000-00002F520000}"/>
    <cellStyle name="20% - Accent6 2 2 7 4 2" xfId="50076" xr:uid="{00000000-0005-0000-0000-000030520000}"/>
    <cellStyle name="20% - Accent6 2 2 7 5" xfId="29241" xr:uid="{00000000-0005-0000-0000-000031520000}"/>
    <cellStyle name="20% - Accent6 2 2 8" xfId="3358" xr:uid="{00000000-0005-0000-0000-000032520000}"/>
    <cellStyle name="20% - Accent6 2 2 8 2" xfId="8658" xr:uid="{00000000-0005-0000-0000-000033520000}"/>
    <cellStyle name="20% - Accent6 2 2 8 2 2" xfId="34656" xr:uid="{00000000-0005-0000-0000-000034520000}"/>
    <cellStyle name="20% - Accent6 2 2 8 3" xfId="16450" xr:uid="{00000000-0005-0000-0000-000035520000}"/>
    <cellStyle name="20% - Accent6 2 2 8 3 2" xfId="42444" xr:uid="{00000000-0005-0000-0000-000036520000}"/>
    <cellStyle name="20% - Accent6 2 2 8 4" xfId="24201" xr:uid="{00000000-0005-0000-0000-000037520000}"/>
    <cellStyle name="20% - Accent6 2 2 8 4 2" xfId="50190" xr:uid="{00000000-0005-0000-0000-000038520000}"/>
    <cellStyle name="20% - Accent6 2 2 8 5" xfId="29355" xr:uid="{00000000-0005-0000-0000-000039520000}"/>
    <cellStyle name="20% - Accent6 2 2 9" xfId="3472" xr:uid="{00000000-0005-0000-0000-00003A520000}"/>
    <cellStyle name="20% - Accent6 2 2 9 2" xfId="8771" xr:uid="{00000000-0005-0000-0000-00003B520000}"/>
    <cellStyle name="20% - Accent6 2 2 9 2 2" xfId="34770" xr:uid="{00000000-0005-0000-0000-00003C520000}"/>
    <cellStyle name="20% - Accent6 2 2 9 3" xfId="16564" xr:uid="{00000000-0005-0000-0000-00003D520000}"/>
    <cellStyle name="20% - Accent6 2 2 9 3 2" xfId="42558" xr:uid="{00000000-0005-0000-0000-00003E520000}"/>
    <cellStyle name="20% - Accent6 2 2 9 4" xfId="24315" xr:uid="{00000000-0005-0000-0000-00003F520000}"/>
    <cellStyle name="20% - Accent6 2 2 9 4 2" xfId="50304" xr:uid="{00000000-0005-0000-0000-000040520000}"/>
    <cellStyle name="20% - Accent6 2 2 9 5" xfId="29469" xr:uid="{00000000-0005-0000-0000-000041520000}"/>
    <cellStyle name="20% - Accent6 2 3" xfId="79" xr:uid="{00000000-0005-0000-0000-000042520000}"/>
    <cellStyle name="20% - Accent6 2 3 10" xfId="5971" xr:uid="{00000000-0005-0000-0000-000043520000}"/>
    <cellStyle name="20% - Accent6 2 3 10 2" xfId="31957" xr:uid="{00000000-0005-0000-0000-000044520000}"/>
    <cellStyle name="20% - Accent6 2 3 11" xfId="13745" xr:uid="{00000000-0005-0000-0000-000045520000}"/>
    <cellStyle name="20% - Accent6 2 3 11 2" xfId="39739" xr:uid="{00000000-0005-0000-0000-000046520000}"/>
    <cellStyle name="20% - Accent6 2 3 12" xfId="21522" xr:uid="{00000000-0005-0000-0000-000047520000}"/>
    <cellStyle name="20% - Accent6 2 3 12 2" xfId="47511" xr:uid="{00000000-0005-0000-0000-000048520000}"/>
    <cellStyle name="20% - Accent6 2 3 13" xfId="26676" xr:uid="{00000000-0005-0000-0000-000049520000}"/>
    <cellStyle name="20% - Accent6 2 3 2" xfId="783" xr:uid="{00000000-0005-0000-0000-00004A520000}"/>
    <cellStyle name="20% - Accent6 2 3 2 2" xfId="6111" xr:uid="{00000000-0005-0000-0000-00004B520000}"/>
    <cellStyle name="20% - Accent6 2 3 2 2 2" xfId="32092" xr:uid="{00000000-0005-0000-0000-00004C520000}"/>
    <cellStyle name="20% - Accent6 2 3 2 3" xfId="13886" xr:uid="{00000000-0005-0000-0000-00004D520000}"/>
    <cellStyle name="20% - Accent6 2 3 2 3 2" xfId="39880" xr:uid="{00000000-0005-0000-0000-00004E520000}"/>
    <cellStyle name="20% - Accent6 2 3 2 4" xfId="21636" xr:uid="{00000000-0005-0000-0000-00004F520000}"/>
    <cellStyle name="20% - Accent6 2 3 2 4 2" xfId="47625" xr:uid="{00000000-0005-0000-0000-000050520000}"/>
    <cellStyle name="20% - Accent6 2 3 2 5" xfId="26790" xr:uid="{00000000-0005-0000-0000-000051520000}"/>
    <cellStyle name="20% - Accent6 2 3 3" xfId="1452" xr:uid="{00000000-0005-0000-0000-000052520000}"/>
    <cellStyle name="20% - Accent6 2 3 3 2" xfId="6758" xr:uid="{00000000-0005-0000-0000-000053520000}"/>
    <cellStyle name="20% - Accent6 2 3 3 2 2" xfId="32747" xr:uid="{00000000-0005-0000-0000-000054520000}"/>
    <cellStyle name="20% - Accent6 2 3 3 3" xfId="14541" xr:uid="{00000000-0005-0000-0000-000055520000}"/>
    <cellStyle name="20% - Accent6 2 3 3 3 2" xfId="40535" xr:uid="{00000000-0005-0000-0000-000056520000}"/>
    <cellStyle name="20% - Accent6 2 3 3 4" xfId="22292" xr:uid="{00000000-0005-0000-0000-000057520000}"/>
    <cellStyle name="20% - Accent6 2 3 3 4 2" xfId="48281" xr:uid="{00000000-0005-0000-0000-000058520000}"/>
    <cellStyle name="20% - Accent6 2 3 3 5" xfId="27446" xr:uid="{00000000-0005-0000-0000-000059520000}"/>
    <cellStyle name="20% - Accent6 2 3 4" xfId="3134" xr:uid="{00000000-0005-0000-0000-00005A520000}"/>
    <cellStyle name="20% - Accent6 2 3 4 2" xfId="8433" xr:uid="{00000000-0005-0000-0000-00005B520000}"/>
    <cellStyle name="20% - Accent6 2 3 4 2 2" xfId="34429" xr:uid="{00000000-0005-0000-0000-00005C520000}"/>
    <cellStyle name="20% - Accent6 2 3 4 3" xfId="16223" xr:uid="{00000000-0005-0000-0000-00005D520000}"/>
    <cellStyle name="20% - Accent6 2 3 4 3 2" xfId="42217" xr:uid="{00000000-0005-0000-0000-00005E520000}"/>
    <cellStyle name="20% - Accent6 2 3 4 4" xfId="23974" xr:uid="{00000000-0005-0000-0000-00005F520000}"/>
    <cellStyle name="20% - Accent6 2 3 4 4 2" xfId="49963" xr:uid="{00000000-0005-0000-0000-000060520000}"/>
    <cellStyle name="20% - Accent6 2 3 4 5" xfId="29128" xr:uid="{00000000-0005-0000-0000-000061520000}"/>
    <cellStyle name="20% - Accent6 2 3 5" xfId="3245" xr:uid="{00000000-0005-0000-0000-000062520000}"/>
    <cellStyle name="20% - Accent6 2 3 5 2" xfId="8546" xr:uid="{00000000-0005-0000-0000-000063520000}"/>
    <cellStyle name="20% - Accent6 2 3 5 2 2" xfId="34543" xr:uid="{00000000-0005-0000-0000-000064520000}"/>
    <cellStyle name="20% - Accent6 2 3 5 3" xfId="16337" xr:uid="{00000000-0005-0000-0000-000065520000}"/>
    <cellStyle name="20% - Accent6 2 3 5 3 2" xfId="42331" xr:uid="{00000000-0005-0000-0000-000066520000}"/>
    <cellStyle name="20% - Accent6 2 3 5 4" xfId="24088" xr:uid="{00000000-0005-0000-0000-000067520000}"/>
    <cellStyle name="20% - Accent6 2 3 5 4 2" xfId="50077" xr:uid="{00000000-0005-0000-0000-000068520000}"/>
    <cellStyle name="20% - Accent6 2 3 5 5" xfId="29242" xr:uid="{00000000-0005-0000-0000-000069520000}"/>
    <cellStyle name="20% - Accent6 2 3 6" xfId="3359" xr:uid="{00000000-0005-0000-0000-00006A520000}"/>
    <cellStyle name="20% - Accent6 2 3 6 2" xfId="8659" xr:uid="{00000000-0005-0000-0000-00006B520000}"/>
    <cellStyle name="20% - Accent6 2 3 6 2 2" xfId="34657" xr:uid="{00000000-0005-0000-0000-00006C520000}"/>
    <cellStyle name="20% - Accent6 2 3 6 3" xfId="16451" xr:uid="{00000000-0005-0000-0000-00006D520000}"/>
    <cellStyle name="20% - Accent6 2 3 6 3 2" xfId="42445" xr:uid="{00000000-0005-0000-0000-00006E520000}"/>
    <cellStyle name="20% - Accent6 2 3 6 4" xfId="24202" xr:uid="{00000000-0005-0000-0000-00006F520000}"/>
    <cellStyle name="20% - Accent6 2 3 6 4 2" xfId="50191" xr:uid="{00000000-0005-0000-0000-000070520000}"/>
    <cellStyle name="20% - Accent6 2 3 6 5" xfId="29356" xr:uid="{00000000-0005-0000-0000-000071520000}"/>
    <cellStyle name="20% - Accent6 2 3 7" xfId="3473" xr:uid="{00000000-0005-0000-0000-000072520000}"/>
    <cellStyle name="20% - Accent6 2 3 7 2" xfId="8772" xr:uid="{00000000-0005-0000-0000-000073520000}"/>
    <cellStyle name="20% - Accent6 2 3 7 2 2" xfId="34771" xr:uid="{00000000-0005-0000-0000-000074520000}"/>
    <cellStyle name="20% - Accent6 2 3 7 3" xfId="16565" xr:uid="{00000000-0005-0000-0000-000075520000}"/>
    <cellStyle name="20% - Accent6 2 3 7 3 2" xfId="42559" xr:uid="{00000000-0005-0000-0000-000076520000}"/>
    <cellStyle name="20% - Accent6 2 3 7 4" xfId="24316" xr:uid="{00000000-0005-0000-0000-000077520000}"/>
    <cellStyle name="20% - Accent6 2 3 7 4 2" xfId="50305" xr:uid="{00000000-0005-0000-0000-000078520000}"/>
    <cellStyle name="20% - Accent6 2 3 7 5" xfId="29470" xr:uid="{00000000-0005-0000-0000-000079520000}"/>
    <cellStyle name="20% - Accent6 2 3 8" xfId="4138" xr:uid="{00000000-0005-0000-0000-00007A520000}"/>
    <cellStyle name="20% - Accent6 2 3 8 2" xfId="9436" xr:uid="{00000000-0005-0000-0000-00007B520000}"/>
    <cellStyle name="20% - Accent6 2 3 8 2 2" xfId="35436" xr:uid="{00000000-0005-0000-0000-00007C520000}"/>
    <cellStyle name="20% - Accent6 2 3 8 3" xfId="17230" xr:uid="{00000000-0005-0000-0000-00007D520000}"/>
    <cellStyle name="20% - Accent6 2 3 8 3 2" xfId="43224" xr:uid="{00000000-0005-0000-0000-00007E520000}"/>
    <cellStyle name="20% - Accent6 2 3 8 4" xfId="24981" xr:uid="{00000000-0005-0000-0000-00007F520000}"/>
    <cellStyle name="20% - Accent6 2 3 8 4 2" xfId="50970" xr:uid="{00000000-0005-0000-0000-000080520000}"/>
    <cellStyle name="20% - Accent6 2 3 8 5" xfId="30135" xr:uid="{00000000-0005-0000-0000-000081520000}"/>
    <cellStyle name="20% - Accent6 2 3 9" xfId="5831" xr:uid="{00000000-0005-0000-0000-000082520000}"/>
    <cellStyle name="20% - Accent6 2 3 9 2" xfId="31829" xr:uid="{00000000-0005-0000-0000-000083520000}"/>
    <cellStyle name="20% - Accent6 2 4" xfId="80" xr:uid="{00000000-0005-0000-0000-000084520000}"/>
    <cellStyle name="20% - Accent6 2 4 10" xfId="5972" xr:uid="{00000000-0005-0000-0000-000085520000}"/>
    <cellStyle name="20% - Accent6 2 4 10 2" xfId="31958" xr:uid="{00000000-0005-0000-0000-000086520000}"/>
    <cellStyle name="20% - Accent6 2 4 11" xfId="13746" xr:uid="{00000000-0005-0000-0000-000087520000}"/>
    <cellStyle name="20% - Accent6 2 4 11 2" xfId="39740" xr:uid="{00000000-0005-0000-0000-000088520000}"/>
    <cellStyle name="20% - Accent6 2 4 12" xfId="21523" xr:uid="{00000000-0005-0000-0000-000089520000}"/>
    <cellStyle name="20% - Accent6 2 4 12 2" xfId="47512" xr:uid="{00000000-0005-0000-0000-00008A520000}"/>
    <cellStyle name="20% - Accent6 2 4 13" xfId="26677" xr:uid="{00000000-0005-0000-0000-00008B520000}"/>
    <cellStyle name="20% - Accent6 2 4 2" xfId="784" xr:uid="{00000000-0005-0000-0000-00008C520000}"/>
    <cellStyle name="20% - Accent6 2 4 2 2" xfId="6112" xr:uid="{00000000-0005-0000-0000-00008D520000}"/>
    <cellStyle name="20% - Accent6 2 4 2 2 2" xfId="32093" xr:uid="{00000000-0005-0000-0000-00008E520000}"/>
    <cellStyle name="20% - Accent6 2 4 2 3" xfId="13887" xr:uid="{00000000-0005-0000-0000-00008F520000}"/>
    <cellStyle name="20% - Accent6 2 4 2 3 2" xfId="39881" xr:uid="{00000000-0005-0000-0000-000090520000}"/>
    <cellStyle name="20% - Accent6 2 4 2 4" xfId="21637" xr:uid="{00000000-0005-0000-0000-000091520000}"/>
    <cellStyle name="20% - Accent6 2 4 2 4 2" xfId="47626" xr:uid="{00000000-0005-0000-0000-000092520000}"/>
    <cellStyle name="20% - Accent6 2 4 2 5" xfId="26791" xr:uid="{00000000-0005-0000-0000-000093520000}"/>
    <cellStyle name="20% - Accent6 2 4 3" xfId="2008" xr:uid="{00000000-0005-0000-0000-000094520000}"/>
    <cellStyle name="20% - Accent6 2 4 3 2" xfId="7310" xr:uid="{00000000-0005-0000-0000-000095520000}"/>
    <cellStyle name="20% - Accent6 2 4 3 2 2" xfId="33303" xr:uid="{00000000-0005-0000-0000-000096520000}"/>
    <cellStyle name="20% - Accent6 2 4 3 3" xfId="15097" xr:uid="{00000000-0005-0000-0000-000097520000}"/>
    <cellStyle name="20% - Accent6 2 4 3 3 2" xfId="41091" xr:uid="{00000000-0005-0000-0000-000098520000}"/>
    <cellStyle name="20% - Accent6 2 4 3 4" xfId="22848" xr:uid="{00000000-0005-0000-0000-000099520000}"/>
    <cellStyle name="20% - Accent6 2 4 3 4 2" xfId="48837" xr:uid="{00000000-0005-0000-0000-00009A520000}"/>
    <cellStyle name="20% - Accent6 2 4 3 5" xfId="28002" xr:uid="{00000000-0005-0000-0000-00009B520000}"/>
    <cellStyle name="20% - Accent6 2 4 4" xfId="3135" xr:uid="{00000000-0005-0000-0000-00009C520000}"/>
    <cellStyle name="20% - Accent6 2 4 4 2" xfId="8434" xr:uid="{00000000-0005-0000-0000-00009D520000}"/>
    <cellStyle name="20% - Accent6 2 4 4 2 2" xfId="34430" xr:uid="{00000000-0005-0000-0000-00009E520000}"/>
    <cellStyle name="20% - Accent6 2 4 4 3" xfId="16224" xr:uid="{00000000-0005-0000-0000-00009F520000}"/>
    <cellStyle name="20% - Accent6 2 4 4 3 2" xfId="42218" xr:uid="{00000000-0005-0000-0000-0000A0520000}"/>
    <cellStyle name="20% - Accent6 2 4 4 4" xfId="23975" xr:uid="{00000000-0005-0000-0000-0000A1520000}"/>
    <cellStyle name="20% - Accent6 2 4 4 4 2" xfId="49964" xr:uid="{00000000-0005-0000-0000-0000A2520000}"/>
    <cellStyle name="20% - Accent6 2 4 4 5" xfId="29129" xr:uid="{00000000-0005-0000-0000-0000A3520000}"/>
    <cellStyle name="20% - Accent6 2 4 5" xfId="3246" xr:uid="{00000000-0005-0000-0000-0000A4520000}"/>
    <cellStyle name="20% - Accent6 2 4 5 2" xfId="8547" xr:uid="{00000000-0005-0000-0000-0000A5520000}"/>
    <cellStyle name="20% - Accent6 2 4 5 2 2" xfId="34544" xr:uid="{00000000-0005-0000-0000-0000A6520000}"/>
    <cellStyle name="20% - Accent6 2 4 5 3" xfId="16338" xr:uid="{00000000-0005-0000-0000-0000A7520000}"/>
    <cellStyle name="20% - Accent6 2 4 5 3 2" xfId="42332" xr:uid="{00000000-0005-0000-0000-0000A8520000}"/>
    <cellStyle name="20% - Accent6 2 4 5 4" xfId="24089" xr:uid="{00000000-0005-0000-0000-0000A9520000}"/>
    <cellStyle name="20% - Accent6 2 4 5 4 2" xfId="50078" xr:uid="{00000000-0005-0000-0000-0000AA520000}"/>
    <cellStyle name="20% - Accent6 2 4 5 5" xfId="29243" xr:uid="{00000000-0005-0000-0000-0000AB520000}"/>
    <cellStyle name="20% - Accent6 2 4 6" xfId="3360" xr:uid="{00000000-0005-0000-0000-0000AC520000}"/>
    <cellStyle name="20% - Accent6 2 4 6 2" xfId="8660" xr:uid="{00000000-0005-0000-0000-0000AD520000}"/>
    <cellStyle name="20% - Accent6 2 4 6 2 2" xfId="34658" xr:uid="{00000000-0005-0000-0000-0000AE520000}"/>
    <cellStyle name="20% - Accent6 2 4 6 3" xfId="16452" xr:uid="{00000000-0005-0000-0000-0000AF520000}"/>
    <cellStyle name="20% - Accent6 2 4 6 3 2" xfId="42446" xr:uid="{00000000-0005-0000-0000-0000B0520000}"/>
    <cellStyle name="20% - Accent6 2 4 6 4" xfId="24203" xr:uid="{00000000-0005-0000-0000-0000B1520000}"/>
    <cellStyle name="20% - Accent6 2 4 6 4 2" xfId="50192" xr:uid="{00000000-0005-0000-0000-0000B2520000}"/>
    <cellStyle name="20% - Accent6 2 4 6 5" xfId="29357" xr:uid="{00000000-0005-0000-0000-0000B3520000}"/>
    <cellStyle name="20% - Accent6 2 4 7" xfId="3474" xr:uid="{00000000-0005-0000-0000-0000B4520000}"/>
    <cellStyle name="20% - Accent6 2 4 7 2" xfId="8773" xr:uid="{00000000-0005-0000-0000-0000B5520000}"/>
    <cellStyle name="20% - Accent6 2 4 7 2 2" xfId="34772" xr:uid="{00000000-0005-0000-0000-0000B6520000}"/>
    <cellStyle name="20% - Accent6 2 4 7 3" xfId="16566" xr:uid="{00000000-0005-0000-0000-0000B7520000}"/>
    <cellStyle name="20% - Accent6 2 4 7 3 2" xfId="42560" xr:uid="{00000000-0005-0000-0000-0000B8520000}"/>
    <cellStyle name="20% - Accent6 2 4 7 4" xfId="24317" xr:uid="{00000000-0005-0000-0000-0000B9520000}"/>
    <cellStyle name="20% - Accent6 2 4 7 4 2" xfId="50306" xr:uid="{00000000-0005-0000-0000-0000BA520000}"/>
    <cellStyle name="20% - Accent6 2 4 7 5" xfId="29471" xr:uid="{00000000-0005-0000-0000-0000BB520000}"/>
    <cellStyle name="20% - Accent6 2 4 8" xfId="4694" xr:uid="{00000000-0005-0000-0000-0000BC520000}"/>
    <cellStyle name="20% - Accent6 2 4 8 2" xfId="9991" xr:uid="{00000000-0005-0000-0000-0000BD520000}"/>
    <cellStyle name="20% - Accent6 2 4 8 2 2" xfId="35992" xr:uid="{00000000-0005-0000-0000-0000BE520000}"/>
    <cellStyle name="20% - Accent6 2 4 8 3" xfId="17786" xr:uid="{00000000-0005-0000-0000-0000BF520000}"/>
    <cellStyle name="20% - Accent6 2 4 8 3 2" xfId="43780" xr:uid="{00000000-0005-0000-0000-0000C0520000}"/>
    <cellStyle name="20% - Accent6 2 4 8 4" xfId="25537" xr:uid="{00000000-0005-0000-0000-0000C1520000}"/>
    <cellStyle name="20% - Accent6 2 4 8 4 2" xfId="51526" xr:uid="{00000000-0005-0000-0000-0000C2520000}"/>
    <cellStyle name="20% - Accent6 2 4 8 5" xfId="30691" xr:uid="{00000000-0005-0000-0000-0000C3520000}"/>
    <cellStyle name="20% - Accent6 2 4 9" xfId="5832" xr:uid="{00000000-0005-0000-0000-0000C4520000}"/>
    <cellStyle name="20% - Accent6 2 4 9 2" xfId="31830" xr:uid="{00000000-0005-0000-0000-0000C5520000}"/>
    <cellStyle name="20% - Accent6 2 5" xfId="81" xr:uid="{00000000-0005-0000-0000-0000C6520000}"/>
    <cellStyle name="20% - Accent6 2 5 10" xfId="5973" xr:uid="{00000000-0005-0000-0000-0000C7520000}"/>
    <cellStyle name="20% - Accent6 2 5 10 2" xfId="31959" xr:uid="{00000000-0005-0000-0000-0000C8520000}"/>
    <cellStyle name="20% - Accent6 2 5 11" xfId="13747" xr:uid="{00000000-0005-0000-0000-0000C9520000}"/>
    <cellStyle name="20% - Accent6 2 5 11 2" xfId="39741" xr:uid="{00000000-0005-0000-0000-0000CA520000}"/>
    <cellStyle name="20% - Accent6 2 5 12" xfId="21524" xr:uid="{00000000-0005-0000-0000-0000CB520000}"/>
    <cellStyle name="20% - Accent6 2 5 12 2" xfId="47513" xr:uid="{00000000-0005-0000-0000-0000CC520000}"/>
    <cellStyle name="20% - Accent6 2 5 13" xfId="26678" xr:uid="{00000000-0005-0000-0000-0000CD520000}"/>
    <cellStyle name="20% - Accent6 2 5 2" xfId="785" xr:uid="{00000000-0005-0000-0000-0000CE520000}"/>
    <cellStyle name="20% - Accent6 2 5 2 2" xfId="6113" xr:uid="{00000000-0005-0000-0000-0000CF520000}"/>
    <cellStyle name="20% - Accent6 2 5 2 2 2" xfId="32094" xr:uid="{00000000-0005-0000-0000-0000D0520000}"/>
    <cellStyle name="20% - Accent6 2 5 2 3" xfId="13888" xr:uid="{00000000-0005-0000-0000-0000D1520000}"/>
    <cellStyle name="20% - Accent6 2 5 2 3 2" xfId="39882" xr:uid="{00000000-0005-0000-0000-0000D2520000}"/>
    <cellStyle name="20% - Accent6 2 5 2 4" xfId="21638" xr:uid="{00000000-0005-0000-0000-0000D3520000}"/>
    <cellStyle name="20% - Accent6 2 5 2 4 2" xfId="47627" xr:uid="{00000000-0005-0000-0000-0000D4520000}"/>
    <cellStyle name="20% - Accent6 2 5 2 5" xfId="26792" xr:uid="{00000000-0005-0000-0000-0000D5520000}"/>
    <cellStyle name="20% - Accent6 2 5 3" xfId="2564" xr:uid="{00000000-0005-0000-0000-0000D6520000}"/>
    <cellStyle name="20% - Accent6 2 5 3 2" xfId="7863" xr:uid="{00000000-0005-0000-0000-0000D7520000}"/>
    <cellStyle name="20% - Accent6 2 5 3 2 2" xfId="33859" xr:uid="{00000000-0005-0000-0000-0000D8520000}"/>
    <cellStyle name="20% - Accent6 2 5 3 3" xfId="15653" xr:uid="{00000000-0005-0000-0000-0000D9520000}"/>
    <cellStyle name="20% - Accent6 2 5 3 3 2" xfId="41647" xr:uid="{00000000-0005-0000-0000-0000DA520000}"/>
    <cellStyle name="20% - Accent6 2 5 3 4" xfId="23404" xr:uid="{00000000-0005-0000-0000-0000DB520000}"/>
    <cellStyle name="20% - Accent6 2 5 3 4 2" xfId="49393" xr:uid="{00000000-0005-0000-0000-0000DC520000}"/>
    <cellStyle name="20% - Accent6 2 5 3 5" xfId="28558" xr:uid="{00000000-0005-0000-0000-0000DD520000}"/>
    <cellStyle name="20% - Accent6 2 5 4" xfId="3136" xr:uid="{00000000-0005-0000-0000-0000DE520000}"/>
    <cellStyle name="20% - Accent6 2 5 4 2" xfId="8435" xr:uid="{00000000-0005-0000-0000-0000DF520000}"/>
    <cellStyle name="20% - Accent6 2 5 4 2 2" xfId="34431" xr:uid="{00000000-0005-0000-0000-0000E0520000}"/>
    <cellStyle name="20% - Accent6 2 5 4 3" xfId="16225" xr:uid="{00000000-0005-0000-0000-0000E1520000}"/>
    <cellStyle name="20% - Accent6 2 5 4 3 2" xfId="42219" xr:uid="{00000000-0005-0000-0000-0000E2520000}"/>
    <cellStyle name="20% - Accent6 2 5 4 4" xfId="23976" xr:uid="{00000000-0005-0000-0000-0000E3520000}"/>
    <cellStyle name="20% - Accent6 2 5 4 4 2" xfId="49965" xr:uid="{00000000-0005-0000-0000-0000E4520000}"/>
    <cellStyle name="20% - Accent6 2 5 4 5" xfId="29130" xr:uid="{00000000-0005-0000-0000-0000E5520000}"/>
    <cellStyle name="20% - Accent6 2 5 5" xfId="3247" xr:uid="{00000000-0005-0000-0000-0000E6520000}"/>
    <cellStyle name="20% - Accent6 2 5 5 2" xfId="8548" xr:uid="{00000000-0005-0000-0000-0000E7520000}"/>
    <cellStyle name="20% - Accent6 2 5 5 2 2" xfId="34545" xr:uid="{00000000-0005-0000-0000-0000E8520000}"/>
    <cellStyle name="20% - Accent6 2 5 5 3" xfId="16339" xr:uid="{00000000-0005-0000-0000-0000E9520000}"/>
    <cellStyle name="20% - Accent6 2 5 5 3 2" xfId="42333" xr:uid="{00000000-0005-0000-0000-0000EA520000}"/>
    <cellStyle name="20% - Accent6 2 5 5 4" xfId="24090" xr:uid="{00000000-0005-0000-0000-0000EB520000}"/>
    <cellStyle name="20% - Accent6 2 5 5 4 2" xfId="50079" xr:uid="{00000000-0005-0000-0000-0000EC520000}"/>
    <cellStyle name="20% - Accent6 2 5 5 5" xfId="29244" xr:uid="{00000000-0005-0000-0000-0000ED520000}"/>
    <cellStyle name="20% - Accent6 2 5 6" xfId="3361" xr:uid="{00000000-0005-0000-0000-0000EE520000}"/>
    <cellStyle name="20% - Accent6 2 5 6 2" xfId="8661" xr:uid="{00000000-0005-0000-0000-0000EF520000}"/>
    <cellStyle name="20% - Accent6 2 5 6 2 2" xfId="34659" xr:uid="{00000000-0005-0000-0000-0000F0520000}"/>
    <cellStyle name="20% - Accent6 2 5 6 3" xfId="16453" xr:uid="{00000000-0005-0000-0000-0000F1520000}"/>
    <cellStyle name="20% - Accent6 2 5 6 3 2" xfId="42447" xr:uid="{00000000-0005-0000-0000-0000F2520000}"/>
    <cellStyle name="20% - Accent6 2 5 6 4" xfId="24204" xr:uid="{00000000-0005-0000-0000-0000F3520000}"/>
    <cellStyle name="20% - Accent6 2 5 6 4 2" xfId="50193" xr:uid="{00000000-0005-0000-0000-0000F4520000}"/>
    <cellStyle name="20% - Accent6 2 5 6 5" xfId="29358" xr:uid="{00000000-0005-0000-0000-0000F5520000}"/>
    <cellStyle name="20% - Accent6 2 5 7" xfId="3475" xr:uid="{00000000-0005-0000-0000-0000F6520000}"/>
    <cellStyle name="20% - Accent6 2 5 7 2" xfId="8774" xr:uid="{00000000-0005-0000-0000-0000F7520000}"/>
    <cellStyle name="20% - Accent6 2 5 7 2 2" xfId="34773" xr:uid="{00000000-0005-0000-0000-0000F8520000}"/>
    <cellStyle name="20% - Accent6 2 5 7 3" xfId="16567" xr:uid="{00000000-0005-0000-0000-0000F9520000}"/>
    <cellStyle name="20% - Accent6 2 5 7 3 2" xfId="42561" xr:uid="{00000000-0005-0000-0000-0000FA520000}"/>
    <cellStyle name="20% - Accent6 2 5 7 4" xfId="24318" xr:uid="{00000000-0005-0000-0000-0000FB520000}"/>
    <cellStyle name="20% - Accent6 2 5 7 4 2" xfId="50307" xr:uid="{00000000-0005-0000-0000-0000FC520000}"/>
    <cellStyle name="20% - Accent6 2 5 7 5" xfId="29472" xr:uid="{00000000-0005-0000-0000-0000FD520000}"/>
    <cellStyle name="20% - Accent6 2 5 8" xfId="5250" xr:uid="{00000000-0005-0000-0000-0000FE520000}"/>
    <cellStyle name="20% - Accent6 2 5 8 2" xfId="10547" xr:uid="{00000000-0005-0000-0000-0000FF520000}"/>
    <cellStyle name="20% - Accent6 2 5 8 2 2" xfId="36548" xr:uid="{00000000-0005-0000-0000-000000530000}"/>
    <cellStyle name="20% - Accent6 2 5 8 3" xfId="18342" xr:uid="{00000000-0005-0000-0000-000001530000}"/>
    <cellStyle name="20% - Accent6 2 5 8 3 2" xfId="44336" xr:uid="{00000000-0005-0000-0000-000002530000}"/>
    <cellStyle name="20% - Accent6 2 5 8 4" xfId="26093" xr:uid="{00000000-0005-0000-0000-000003530000}"/>
    <cellStyle name="20% - Accent6 2 5 8 4 2" xfId="52082" xr:uid="{00000000-0005-0000-0000-000004530000}"/>
    <cellStyle name="20% - Accent6 2 5 8 5" xfId="31247" xr:uid="{00000000-0005-0000-0000-000005530000}"/>
    <cellStyle name="20% - Accent6 2 5 9" xfId="5833" xr:uid="{00000000-0005-0000-0000-000006530000}"/>
    <cellStyle name="20% - Accent6 2 5 9 2" xfId="31831" xr:uid="{00000000-0005-0000-0000-000007530000}"/>
    <cellStyle name="20% - Accent6 2 6" xfId="82" xr:uid="{00000000-0005-0000-0000-000008530000}"/>
    <cellStyle name="20% - Accent6 2 6 10" xfId="21525" xr:uid="{00000000-0005-0000-0000-000009530000}"/>
    <cellStyle name="20% - Accent6 2 6 10 2" xfId="47514" xr:uid="{00000000-0005-0000-0000-00000A530000}"/>
    <cellStyle name="20% - Accent6 2 6 11" xfId="26679" xr:uid="{00000000-0005-0000-0000-00000B530000}"/>
    <cellStyle name="20% - Accent6 2 6 2" xfId="786" xr:uid="{00000000-0005-0000-0000-00000C530000}"/>
    <cellStyle name="20% - Accent6 2 6 2 2" xfId="6114" xr:uid="{00000000-0005-0000-0000-00000D530000}"/>
    <cellStyle name="20% - Accent6 2 6 2 2 2" xfId="32095" xr:uid="{00000000-0005-0000-0000-00000E530000}"/>
    <cellStyle name="20% - Accent6 2 6 2 3" xfId="13889" xr:uid="{00000000-0005-0000-0000-00000F530000}"/>
    <cellStyle name="20% - Accent6 2 6 2 3 2" xfId="39883" xr:uid="{00000000-0005-0000-0000-000010530000}"/>
    <cellStyle name="20% - Accent6 2 6 2 4" xfId="21639" xr:uid="{00000000-0005-0000-0000-000011530000}"/>
    <cellStyle name="20% - Accent6 2 6 2 4 2" xfId="47628" xr:uid="{00000000-0005-0000-0000-000012530000}"/>
    <cellStyle name="20% - Accent6 2 6 2 5" xfId="26793" xr:uid="{00000000-0005-0000-0000-000013530000}"/>
    <cellStyle name="20% - Accent6 2 6 3" xfId="3137" xr:uid="{00000000-0005-0000-0000-000014530000}"/>
    <cellStyle name="20% - Accent6 2 6 3 2" xfId="8436" xr:uid="{00000000-0005-0000-0000-000015530000}"/>
    <cellStyle name="20% - Accent6 2 6 3 2 2" xfId="34432" xr:uid="{00000000-0005-0000-0000-000016530000}"/>
    <cellStyle name="20% - Accent6 2 6 3 3" xfId="16226" xr:uid="{00000000-0005-0000-0000-000017530000}"/>
    <cellStyle name="20% - Accent6 2 6 3 3 2" xfId="42220" xr:uid="{00000000-0005-0000-0000-000018530000}"/>
    <cellStyle name="20% - Accent6 2 6 3 4" xfId="23977" xr:uid="{00000000-0005-0000-0000-000019530000}"/>
    <cellStyle name="20% - Accent6 2 6 3 4 2" xfId="49966" xr:uid="{00000000-0005-0000-0000-00001A530000}"/>
    <cellStyle name="20% - Accent6 2 6 3 5" xfId="29131" xr:uid="{00000000-0005-0000-0000-00001B530000}"/>
    <cellStyle name="20% - Accent6 2 6 4" xfId="3248" xr:uid="{00000000-0005-0000-0000-00001C530000}"/>
    <cellStyle name="20% - Accent6 2 6 4 2" xfId="8549" xr:uid="{00000000-0005-0000-0000-00001D530000}"/>
    <cellStyle name="20% - Accent6 2 6 4 2 2" xfId="34546" xr:uid="{00000000-0005-0000-0000-00001E530000}"/>
    <cellStyle name="20% - Accent6 2 6 4 3" xfId="16340" xr:uid="{00000000-0005-0000-0000-00001F530000}"/>
    <cellStyle name="20% - Accent6 2 6 4 3 2" xfId="42334" xr:uid="{00000000-0005-0000-0000-000020530000}"/>
    <cellStyle name="20% - Accent6 2 6 4 4" xfId="24091" xr:uid="{00000000-0005-0000-0000-000021530000}"/>
    <cellStyle name="20% - Accent6 2 6 4 4 2" xfId="50080" xr:uid="{00000000-0005-0000-0000-000022530000}"/>
    <cellStyle name="20% - Accent6 2 6 4 5" xfId="29245" xr:uid="{00000000-0005-0000-0000-000023530000}"/>
    <cellStyle name="20% - Accent6 2 6 5" xfId="3362" xr:uid="{00000000-0005-0000-0000-000024530000}"/>
    <cellStyle name="20% - Accent6 2 6 5 2" xfId="8662" xr:uid="{00000000-0005-0000-0000-000025530000}"/>
    <cellStyle name="20% - Accent6 2 6 5 2 2" xfId="34660" xr:uid="{00000000-0005-0000-0000-000026530000}"/>
    <cellStyle name="20% - Accent6 2 6 5 3" xfId="16454" xr:uid="{00000000-0005-0000-0000-000027530000}"/>
    <cellStyle name="20% - Accent6 2 6 5 3 2" xfId="42448" xr:uid="{00000000-0005-0000-0000-000028530000}"/>
    <cellStyle name="20% - Accent6 2 6 5 4" xfId="24205" xr:uid="{00000000-0005-0000-0000-000029530000}"/>
    <cellStyle name="20% - Accent6 2 6 5 4 2" xfId="50194" xr:uid="{00000000-0005-0000-0000-00002A530000}"/>
    <cellStyle name="20% - Accent6 2 6 5 5" xfId="29359" xr:uid="{00000000-0005-0000-0000-00002B530000}"/>
    <cellStyle name="20% - Accent6 2 6 6" xfId="3476" xr:uid="{00000000-0005-0000-0000-00002C530000}"/>
    <cellStyle name="20% - Accent6 2 6 6 2" xfId="8775" xr:uid="{00000000-0005-0000-0000-00002D530000}"/>
    <cellStyle name="20% - Accent6 2 6 6 2 2" xfId="34774" xr:uid="{00000000-0005-0000-0000-00002E530000}"/>
    <cellStyle name="20% - Accent6 2 6 6 3" xfId="16568" xr:uid="{00000000-0005-0000-0000-00002F530000}"/>
    <cellStyle name="20% - Accent6 2 6 6 3 2" xfId="42562" xr:uid="{00000000-0005-0000-0000-000030530000}"/>
    <cellStyle name="20% - Accent6 2 6 6 4" xfId="24319" xr:uid="{00000000-0005-0000-0000-000031530000}"/>
    <cellStyle name="20% - Accent6 2 6 6 4 2" xfId="50308" xr:uid="{00000000-0005-0000-0000-000032530000}"/>
    <cellStyle name="20% - Accent6 2 6 6 5" xfId="29473" xr:uid="{00000000-0005-0000-0000-000033530000}"/>
    <cellStyle name="20% - Accent6 2 6 7" xfId="5834" xr:uid="{00000000-0005-0000-0000-000034530000}"/>
    <cellStyle name="20% - Accent6 2 6 7 2" xfId="31832" xr:uid="{00000000-0005-0000-0000-000035530000}"/>
    <cellStyle name="20% - Accent6 2 6 8" xfId="5974" xr:uid="{00000000-0005-0000-0000-000036530000}"/>
    <cellStyle name="20% - Accent6 2 6 8 2" xfId="31960" xr:uid="{00000000-0005-0000-0000-000037530000}"/>
    <cellStyle name="20% - Accent6 2 6 9" xfId="13748" xr:uid="{00000000-0005-0000-0000-000038530000}"/>
    <cellStyle name="20% - Accent6 2 6 9 2" xfId="39742" xr:uid="{00000000-0005-0000-0000-000039530000}"/>
    <cellStyle name="20% - Accent6 2 7" xfId="781" xr:uid="{00000000-0005-0000-0000-00003A530000}"/>
    <cellStyle name="20% - Accent6 2 7 2" xfId="6109" xr:uid="{00000000-0005-0000-0000-00003B530000}"/>
    <cellStyle name="20% - Accent6 2 7 2 2" xfId="32090" xr:uid="{00000000-0005-0000-0000-00003C530000}"/>
    <cellStyle name="20% - Accent6 2 7 3" xfId="13884" xr:uid="{00000000-0005-0000-0000-00003D530000}"/>
    <cellStyle name="20% - Accent6 2 7 3 2" xfId="39878" xr:uid="{00000000-0005-0000-0000-00003E530000}"/>
    <cellStyle name="20% - Accent6 2 7 4" xfId="21634" xr:uid="{00000000-0005-0000-0000-00003F530000}"/>
    <cellStyle name="20% - Accent6 2 7 4 2" xfId="47623" xr:uid="{00000000-0005-0000-0000-000040530000}"/>
    <cellStyle name="20% - Accent6 2 7 5" xfId="26788" xr:uid="{00000000-0005-0000-0000-000041530000}"/>
    <cellStyle name="20% - Accent6 2 8" xfId="892" xr:uid="{00000000-0005-0000-0000-000042530000}"/>
    <cellStyle name="20% - Accent6 2 8 2" xfId="6205" xr:uid="{00000000-0005-0000-0000-000043530000}"/>
    <cellStyle name="20% - Accent6 2 8 2 2" xfId="32191" xr:uid="{00000000-0005-0000-0000-000044530000}"/>
    <cellStyle name="20% - Accent6 2 8 3" xfId="13985" xr:uid="{00000000-0005-0000-0000-000045530000}"/>
    <cellStyle name="20% - Accent6 2 8 3 2" xfId="39979" xr:uid="{00000000-0005-0000-0000-000046530000}"/>
    <cellStyle name="20% - Accent6 2 8 4" xfId="21736" xr:uid="{00000000-0005-0000-0000-000047530000}"/>
    <cellStyle name="20% - Accent6 2 8 4 2" xfId="47725" xr:uid="{00000000-0005-0000-0000-000048530000}"/>
    <cellStyle name="20% - Accent6 2 8 5" xfId="26890" xr:uid="{00000000-0005-0000-0000-000049530000}"/>
    <cellStyle name="20% - Accent6 2 9" xfId="3132" xr:uid="{00000000-0005-0000-0000-00004A530000}"/>
    <cellStyle name="20% - Accent6 2 9 2" xfId="8431" xr:uid="{00000000-0005-0000-0000-00004B530000}"/>
    <cellStyle name="20% - Accent6 2 9 2 2" xfId="34427" xr:uid="{00000000-0005-0000-0000-00004C530000}"/>
    <cellStyle name="20% - Accent6 2 9 3" xfId="16221" xr:uid="{00000000-0005-0000-0000-00004D530000}"/>
    <cellStyle name="20% - Accent6 2 9 3 2" xfId="42215" xr:uid="{00000000-0005-0000-0000-00004E530000}"/>
    <cellStyle name="20% - Accent6 2 9 4" xfId="23972" xr:uid="{00000000-0005-0000-0000-00004F530000}"/>
    <cellStyle name="20% - Accent6 2 9 4 2" xfId="49961" xr:uid="{00000000-0005-0000-0000-000050530000}"/>
    <cellStyle name="20% - Accent6 2 9 5" xfId="29126" xr:uid="{00000000-0005-0000-0000-000051530000}"/>
    <cellStyle name="20% - Accent6 20" xfId="1136" xr:uid="{00000000-0005-0000-0000-000052530000}"/>
    <cellStyle name="20% - Accent6 20 10" xfId="14228" xr:uid="{00000000-0005-0000-0000-000053530000}"/>
    <cellStyle name="20% - Accent6 20 10 2" xfId="40222" xr:uid="{00000000-0005-0000-0000-000054530000}"/>
    <cellStyle name="20% - Accent6 20 11" xfId="21979" xr:uid="{00000000-0005-0000-0000-000055530000}"/>
    <cellStyle name="20% - Accent6 20 11 2" xfId="47968" xr:uid="{00000000-0005-0000-0000-000056530000}"/>
    <cellStyle name="20% - Accent6 20 12" xfId="27133" xr:uid="{00000000-0005-0000-0000-000057530000}"/>
    <cellStyle name="20% - Accent6 20 2" xfId="1414" xr:uid="{00000000-0005-0000-0000-000058530000}"/>
    <cellStyle name="20% - Accent6 20 2 10" xfId="22256" xr:uid="{00000000-0005-0000-0000-000059530000}"/>
    <cellStyle name="20% - Accent6 20 2 10 2" xfId="48245" xr:uid="{00000000-0005-0000-0000-00005A530000}"/>
    <cellStyle name="20% - Accent6 20 2 11" xfId="27410" xr:uid="{00000000-0005-0000-0000-00005B530000}"/>
    <cellStyle name="20% - Accent6 20 2 2" xfId="1972" xr:uid="{00000000-0005-0000-0000-00005C530000}"/>
    <cellStyle name="20% - Accent6 20 2 2 2" xfId="4658" xr:uid="{00000000-0005-0000-0000-00005D530000}"/>
    <cellStyle name="20% - Accent6 20 2 2 2 2" xfId="9955" xr:uid="{00000000-0005-0000-0000-00005E530000}"/>
    <cellStyle name="20% - Accent6 20 2 2 2 2 2" xfId="35956" xr:uid="{00000000-0005-0000-0000-00005F530000}"/>
    <cellStyle name="20% - Accent6 20 2 2 2 3" xfId="17750" xr:uid="{00000000-0005-0000-0000-000060530000}"/>
    <cellStyle name="20% - Accent6 20 2 2 2 3 2" xfId="43744" xr:uid="{00000000-0005-0000-0000-000061530000}"/>
    <cellStyle name="20% - Accent6 20 2 2 2 4" xfId="25501" xr:uid="{00000000-0005-0000-0000-000062530000}"/>
    <cellStyle name="20% - Accent6 20 2 2 2 4 2" xfId="51490" xr:uid="{00000000-0005-0000-0000-000063530000}"/>
    <cellStyle name="20% - Accent6 20 2 2 2 5" xfId="30655" xr:uid="{00000000-0005-0000-0000-000064530000}"/>
    <cellStyle name="20% - Accent6 20 2 2 3" xfId="12597" xr:uid="{00000000-0005-0000-0000-000065530000}"/>
    <cellStyle name="20% - Accent6 20 2 2 3 2" xfId="20392" xr:uid="{00000000-0005-0000-0000-000066530000}"/>
    <cellStyle name="20% - Accent6 20 2 2 3 2 2" xfId="46386" xr:uid="{00000000-0005-0000-0000-000067530000}"/>
    <cellStyle name="20% - Accent6 20 2 2 3 3" xfId="38598" xr:uid="{00000000-0005-0000-0000-000068530000}"/>
    <cellStyle name="20% - Accent6 20 2 2 4" xfId="7275" xr:uid="{00000000-0005-0000-0000-000069530000}"/>
    <cellStyle name="20% - Accent6 20 2 2 4 2" xfId="33267" xr:uid="{00000000-0005-0000-0000-00006A530000}"/>
    <cellStyle name="20% - Accent6 20 2 2 5" xfId="15061" xr:uid="{00000000-0005-0000-0000-00006B530000}"/>
    <cellStyle name="20% - Accent6 20 2 2 5 2" xfId="41055" xr:uid="{00000000-0005-0000-0000-00006C530000}"/>
    <cellStyle name="20% - Accent6 20 2 2 6" xfId="22812" xr:uid="{00000000-0005-0000-0000-00006D530000}"/>
    <cellStyle name="20% - Accent6 20 2 2 6 2" xfId="48801" xr:uid="{00000000-0005-0000-0000-00006E530000}"/>
    <cellStyle name="20% - Accent6 20 2 2 7" xfId="27966" xr:uid="{00000000-0005-0000-0000-00006F530000}"/>
    <cellStyle name="20% - Accent6 20 2 3" xfId="2528" xr:uid="{00000000-0005-0000-0000-000070530000}"/>
    <cellStyle name="20% - Accent6 20 2 3 2" xfId="5214" xr:uid="{00000000-0005-0000-0000-000071530000}"/>
    <cellStyle name="20% - Accent6 20 2 3 2 2" xfId="10511" xr:uid="{00000000-0005-0000-0000-000072530000}"/>
    <cellStyle name="20% - Accent6 20 2 3 2 2 2" xfId="36512" xr:uid="{00000000-0005-0000-0000-000073530000}"/>
    <cellStyle name="20% - Accent6 20 2 3 2 3" xfId="18306" xr:uid="{00000000-0005-0000-0000-000074530000}"/>
    <cellStyle name="20% - Accent6 20 2 3 2 3 2" xfId="44300" xr:uid="{00000000-0005-0000-0000-000075530000}"/>
    <cellStyle name="20% - Accent6 20 2 3 2 4" xfId="26057" xr:uid="{00000000-0005-0000-0000-000076530000}"/>
    <cellStyle name="20% - Accent6 20 2 3 2 4 2" xfId="52046" xr:uid="{00000000-0005-0000-0000-000077530000}"/>
    <cellStyle name="20% - Accent6 20 2 3 2 5" xfId="31211" xr:uid="{00000000-0005-0000-0000-000078530000}"/>
    <cellStyle name="20% - Accent6 20 2 3 3" xfId="13132" xr:uid="{00000000-0005-0000-0000-000079530000}"/>
    <cellStyle name="20% - Accent6 20 2 3 3 2" xfId="20927" xr:uid="{00000000-0005-0000-0000-00007A530000}"/>
    <cellStyle name="20% - Accent6 20 2 3 3 2 2" xfId="46921" xr:uid="{00000000-0005-0000-0000-00007B530000}"/>
    <cellStyle name="20% - Accent6 20 2 3 3 3" xfId="39133" xr:uid="{00000000-0005-0000-0000-00007C530000}"/>
    <cellStyle name="20% - Accent6 20 2 3 4" xfId="7827" xr:uid="{00000000-0005-0000-0000-00007D530000}"/>
    <cellStyle name="20% - Accent6 20 2 3 4 2" xfId="33823" xr:uid="{00000000-0005-0000-0000-00007E530000}"/>
    <cellStyle name="20% - Accent6 20 2 3 5" xfId="15617" xr:uid="{00000000-0005-0000-0000-00007F530000}"/>
    <cellStyle name="20% - Accent6 20 2 3 5 2" xfId="41611" xr:uid="{00000000-0005-0000-0000-000080530000}"/>
    <cellStyle name="20% - Accent6 20 2 3 6" xfId="23368" xr:uid="{00000000-0005-0000-0000-000081530000}"/>
    <cellStyle name="20% - Accent6 20 2 3 6 2" xfId="49357" xr:uid="{00000000-0005-0000-0000-000082530000}"/>
    <cellStyle name="20% - Accent6 20 2 3 7" xfId="28522" xr:uid="{00000000-0005-0000-0000-000083530000}"/>
    <cellStyle name="20% - Accent6 20 2 4" xfId="3084" xr:uid="{00000000-0005-0000-0000-000084530000}"/>
    <cellStyle name="20% - Accent6 20 2 4 2" xfId="5770" xr:uid="{00000000-0005-0000-0000-000085530000}"/>
    <cellStyle name="20% - Accent6 20 2 4 2 2" xfId="11067" xr:uid="{00000000-0005-0000-0000-000086530000}"/>
    <cellStyle name="20% - Accent6 20 2 4 2 2 2" xfId="37068" xr:uid="{00000000-0005-0000-0000-000087530000}"/>
    <cellStyle name="20% - Accent6 20 2 4 2 3" xfId="18862" xr:uid="{00000000-0005-0000-0000-000088530000}"/>
    <cellStyle name="20% - Accent6 20 2 4 2 3 2" xfId="44856" xr:uid="{00000000-0005-0000-0000-000089530000}"/>
    <cellStyle name="20% - Accent6 20 2 4 2 4" xfId="26613" xr:uid="{00000000-0005-0000-0000-00008A530000}"/>
    <cellStyle name="20% - Accent6 20 2 4 2 4 2" xfId="52602" xr:uid="{00000000-0005-0000-0000-00008B530000}"/>
    <cellStyle name="20% - Accent6 20 2 4 2 5" xfId="31767" xr:uid="{00000000-0005-0000-0000-00008C530000}"/>
    <cellStyle name="20% - Accent6 20 2 4 3" xfId="13671" xr:uid="{00000000-0005-0000-0000-00008D530000}"/>
    <cellStyle name="20% - Accent6 20 2 4 3 2" xfId="21466" xr:uid="{00000000-0005-0000-0000-00008E530000}"/>
    <cellStyle name="20% - Accent6 20 2 4 3 2 2" xfId="47460" xr:uid="{00000000-0005-0000-0000-00008F530000}"/>
    <cellStyle name="20% - Accent6 20 2 4 3 3" xfId="39672" xr:uid="{00000000-0005-0000-0000-000090530000}"/>
    <cellStyle name="20% - Accent6 20 2 4 4" xfId="8383" xr:uid="{00000000-0005-0000-0000-000091530000}"/>
    <cellStyle name="20% - Accent6 20 2 4 4 2" xfId="34379" xr:uid="{00000000-0005-0000-0000-000092530000}"/>
    <cellStyle name="20% - Accent6 20 2 4 5" xfId="16173" xr:uid="{00000000-0005-0000-0000-000093530000}"/>
    <cellStyle name="20% - Accent6 20 2 4 5 2" xfId="42167" xr:uid="{00000000-0005-0000-0000-000094530000}"/>
    <cellStyle name="20% - Accent6 20 2 4 6" xfId="23924" xr:uid="{00000000-0005-0000-0000-000095530000}"/>
    <cellStyle name="20% - Accent6 20 2 4 6 2" xfId="49913" xr:uid="{00000000-0005-0000-0000-000096530000}"/>
    <cellStyle name="20% - Accent6 20 2 4 7" xfId="29078" xr:uid="{00000000-0005-0000-0000-000097530000}"/>
    <cellStyle name="20% - Accent6 20 2 5" xfId="4102" xr:uid="{00000000-0005-0000-0000-000098530000}"/>
    <cellStyle name="20% - Accent6 20 2 5 2" xfId="9400" xr:uid="{00000000-0005-0000-0000-000099530000}"/>
    <cellStyle name="20% - Accent6 20 2 5 2 2" xfId="35400" xr:uid="{00000000-0005-0000-0000-00009A530000}"/>
    <cellStyle name="20% - Accent6 20 2 5 3" xfId="17194" xr:uid="{00000000-0005-0000-0000-00009B530000}"/>
    <cellStyle name="20% - Accent6 20 2 5 3 2" xfId="43188" xr:uid="{00000000-0005-0000-0000-00009C530000}"/>
    <cellStyle name="20% - Accent6 20 2 5 4" xfId="24945" xr:uid="{00000000-0005-0000-0000-00009D530000}"/>
    <cellStyle name="20% - Accent6 20 2 5 4 2" xfId="50934" xr:uid="{00000000-0005-0000-0000-00009E530000}"/>
    <cellStyle name="20% - Accent6 20 2 5 5" xfId="30099" xr:uid="{00000000-0005-0000-0000-00009F530000}"/>
    <cellStyle name="20% - Accent6 20 2 6" xfId="11572" xr:uid="{00000000-0005-0000-0000-0000A0530000}"/>
    <cellStyle name="20% - Accent6 20 2 6 2" xfId="19367" xr:uid="{00000000-0005-0000-0000-0000A1530000}"/>
    <cellStyle name="20% - Accent6 20 2 6 2 2" xfId="45361" xr:uid="{00000000-0005-0000-0000-0000A2530000}"/>
    <cellStyle name="20% - Accent6 20 2 6 3" xfId="37573" xr:uid="{00000000-0005-0000-0000-0000A3530000}"/>
    <cellStyle name="20% - Accent6 20 2 7" xfId="12078" xr:uid="{00000000-0005-0000-0000-0000A4530000}"/>
    <cellStyle name="20% - Accent6 20 2 7 2" xfId="19873" xr:uid="{00000000-0005-0000-0000-0000A5530000}"/>
    <cellStyle name="20% - Accent6 20 2 7 2 2" xfId="45867" xr:uid="{00000000-0005-0000-0000-0000A6530000}"/>
    <cellStyle name="20% - Accent6 20 2 7 3" xfId="38079" xr:uid="{00000000-0005-0000-0000-0000A7530000}"/>
    <cellStyle name="20% - Accent6 20 2 8" xfId="6724" xr:uid="{00000000-0005-0000-0000-0000A8530000}"/>
    <cellStyle name="20% - Accent6 20 2 8 2" xfId="32711" xr:uid="{00000000-0005-0000-0000-0000A9530000}"/>
    <cellStyle name="20% - Accent6 20 2 9" xfId="14505" xr:uid="{00000000-0005-0000-0000-0000AA530000}"/>
    <cellStyle name="20% - Accent6 20 2 9 2" xfId="40499" xr:uid="{00000000-0005-0000-0000-0000AB530000}"/>
    <cellStyle name="20% - Accent6 20 3" xfId="1695" xr:uid="{00000000-0005-0000-0000-0000AC530000}"/>
    <cellStyle name="20% - Accent6 20 3 2" xfId="4381" xr:uid="{00000000-0005-0000-0000-0000AD530000}"/>
    <cellStyle name="20% - Accent6 20 3 2 2" xfId="9678" xr:uid="{00000000-0005-0000-0000-0000AE530000}"/>
    <cellStyle name="20% - Accent6 20 3 2 2 2" xfId="35679" xr:uid="{00000000-0005-0000-0000-0000AF530000}"/>
    <cellStyle name="20% - Accent6 20 3 2 3" xfId="17473" xr:uid="{00000000-0005-0000-0000-0000B0530000}"/>
    <cellStyle name="20% - Accent6 20 3 2 3 2" xfId="43467" xr:uid="{00000000-0005-0000-0000-0000B1530000}"/>
    <cellStyle name="20% - Accent6 20 3 2 4" xfId="25224" xr:uid="{00000000-0005-0000-0000-0000B2530000}"/>
    <cellStyle name="20% - Accent6 20 3 2 4 2" xfId="51213" xr:uid="{00000000-0005-0000-0000-0000B3530000}"/>
    <cellStyle name="20% - Accent6 20 3 2 5" xfId="30378" xr:uid="{00000000-0005-0000-0000-0000B4530000}"/>
    <cellStyle name="20% - Accent6 20 3 3" xfId="12338" xr:uid="{00000000-0005-0000-0000-0000B5530000}"/>
    <cellStyle name="20% - Accent6 20 3 3 2" xfId="20133" xr:uid="{00000000-0005-0000-0000-0000B6530000}"/>
    <cellStyle name="20% - Accent6 20 3 3 2 2" xfId="46127" xr:uid="{00000000-0005-0000-0000-0000B7530000}"/>
    <cellStyle name="20% - Accent6 20 3 3 3" xfId="38339" xr:uid="{00000000-0005-0000-0000-0000B8530000}"/>
    <cellStyle name="20% - Accent6 20 3 4" xfId="7000" xr:uid="{00000000-0005-0000-0000-0000B9530000}"/>
    <cellStyle name="20% - Accent6 20 3 4 2" xfId="32990" xr:uid="{00000000-0005-0000-0000-0000BA530000}"/>
    <cellStyle name="20% - Accent6 20 3 5" xfId="14784" xr:uid="{00000000-0005-0000-0000-0000BB530000}"/>
    <cellStyle name="20% - Accent6 20 3 5 2" xfId="40778" xr:uid="{00000000-0005-0000-0000-0000BC530000}"/>
    <cellStyle name="20% - Accent6 20 3 6" xfId="22535" xr:uid="{00000000-0005-0000-0000-0000BD530000}"/>
    <cellStyle name="20% - Accent6 20 3 6 2" xfId="48524" xr:uid="{00000000-0005-0000-0000-0000BE530000}"/>
    <cellStyle name="20% - Accent6 20 3 7" xfId="27689" xr:uid="{00000000-0005-0000-0000-0000BF530000}"/>
    <cellStyle name="20% - Accent6 20 4" xfId="2251" xr:uid="{00000000-0005-0000-0000-0000C0530000}"/>
    <cellStyle name="20% - Accent6 20 4 2" xfId="4937" xr:uid="{00000000-0005-0000-0000-0000C1530000}"/>
    <cellStyle name="20% - Accent6 20 4 2 2" xfId="10234" xr:uid="{00000000-0005-0000-0000-0000C2530000}"/>
    <cellStyle name="20% - Accent6 20 4 2 2 2" xfId="36235" xr:uid="{00000000-0005-0000-0000-0000C3530000}"/>
    <cellStyle name="20% - Accent6 20 4 2 3" xfId="18029" xr:uid="{00000000-0005-0000-0000-0000C4530000}"/>
    <cellStyle name="20% - Accent6 20 4 2 3 2" xfId="44023" xr:uid="{00000000-0005-0000-0000-0000C5530000}"/>
    <cellStyle name="20% - Accent6 20 4 2 4" xfId="25780" xr:uid="{00000000-0005-0000-0000-0000C6530000}"/>
    <cellStyle name="20% - Accent6 20 4 2 4 2" xfId="51769" xr:uid="{00000000-0005-0000-0000-0000C7530000}"/>
    <cellStyle name="20% - Accent6 20 4 2 5" xfId="30934" xr:uid="{00000000-0005-0000-0000-0000C8530000}"/>
    <cellStyle name="20% - Accent6 20 4 3" xfId="12857" xr:uid="{00000000-0005-0000-0000-0000C9530000}"/>
    <cellStyle name="20% - Accent6 20 4 3 2" xfId="20652" xr:uid="{00000000-0005-0000-0000-0000CA530000}"/>
    <cellStyle name="20% - Accent6 20 4 3 2 2" xfId="46646" xr:uid="{00000000-0005-0000-0000-0000CB530000}"/>
    <cellStyle name="20% - Accent6 20 4 3 3" xfId="38858" xr:uid="{00000000-0005-0000-0000-0000CC530000}"/>
    <cellStyle name="20% - Accent6 20 4 4" xfId="7552" xr:uid="{00000000-0005-0000-0000-0000CD530000}"/>
    <cellStyle name="20% - Accent6 20 4 4 2" xfId="33546" xr:uid="{00000000-0005-0000-0000-0000CE530000}"/>
    <cellStyle name="20% - Accent6 20 4 5" xfId="15340" xr:uid="{00000000-0005-0000-0000-0000CF530000}"/>
    <cellStyle name="20% - Accent6 20 4 5 2" xfId="41334" xr:uid="{00000000-0005-0000-0000-0000D0530000}"/>
    <cellStyle name="20% - Accent6 20 4 6" xfId="23091" xr:uid="{00000000-0005-0000-0000-0000D1530000}"/>
    <cellStyle name="20% - Accent6 20 4 6 2" xfId="49080" xr:uid="{00000000-0005-0000-0000-0000D2530000}"/>
    <cellStyle name="20% - Accent6 20 4 7" xfId="28245" xr:uid="{00000000-0005-0000-0000-0000D3530000}"/>
    <cellStyle name="20% - Accent6 20 5" xfId="2807" xr:uid="{00000000-0005-0000-0000-0000D4530000}"/>
    <cellStyle name="20% - Accent6 20 5 2" xfId="5493" xr:uid="{00000000-0005-0000-0000-0000D5530000}"/>
    <cellStyle name="20% - Accent6 20 5 2 2" xfId="10790" xr:uid="{00000000-0005-0000-0000-0000D6530000}"/>
    <cellStyle name="20% - Accent6 20 5 2 2 2" xfId="36791" xr:uid="{00000000-0005-0000-0000-0000D7530000}"/>
    <cellStyle name="20% - Accent6 20 5 2 3" xfId="18585" xr:uid="{00000000-0005-0000-0000-0000D8530000}"/>
    <cellStyle name="20% - Accent6 20 5 2 3 2" xfId="44579" xr:uid="{00000000-0005-0000-0000-0000D9530000}"/>
    <cellStyle name="20% - Accent6 20 5 2 4" xfId="26336" xr:uid="{00000000-0005-0000-0000-0000DA530000}"/>
    <cellStyle name="20% - Accent6 20 5 2 4 2" xfId="52325" xr:uid="{00000000-0005-0000-0000-0000DB530000}"/>
    <cellStyle name="20% - Accent6 20 5 2 5" xfId="31490" xr:uid="{00000000-0005-0000-0000-0000DC530000}"/>
    <cellStyle name="20% - Accent6 20 5 3" xfId="13394" xr:uid="{00000000-0005-0000-0000-0000DD530000}"/>
    <cellStyle name="20% - Accent6 20 5 3 2" xfId="21189" xr:uid="{00000000-0005-0000-0000-0000DE530000}"/>
    <cellStyle name="20% - Accent6 20 5 3 2 2" xfId="47183" xr:uid="{00000000-0005-0000-0000-0000DF530000}"/>
    <cellStyle name="20% - Accent6 20 5 3 3" xfId="39395" xr:uid="{00000000-0005-0000-0000-0000E0530000}"/>
    <cellStyle name="20% - Accent6 20 5 4" xfId="8106" xr:uid="{00000000-0005-0000-0000-0000E1530000}"/>
    <cellStyle name="20% - Accent6 20 5 4 2" xfId="34102" xr:uid="{00000000-0005-0000-0000-0000E2530000}"/>
    <cellStyle name="20% - Accent6 20 5 5" xfId="15896" xr:uid="{00000000-0005-0000-0000-0000E3530000}"/>
    <cellStyle name="20% - Accent6 20 5 5 2" xfId="41890" xr:uid="{00000000-0005-0000-0000-0000E4530000}"/>
    <cellStyle name="20% - Accent6 20 5 6" xfId="23647" xr:uid="{00000000-0005-0000-0000-0000E5530000}"/>
    <cellStyle name="20% - Accent6 20 5 6 2" xfId="49636" xr:uid="{00000000-0005-0000-0000-0000E6530000}"/>
    <cellStyle name="20% - Accent6 20 5 7" xfId="28801" xr:uid="{00000000-0005-0000-0000-0000E7530000}"/>
    <cellStyle name="20% - Accent6 20 6" xfId="3825" xr:uid="{00000000-0005-0000-0000-0000E8530000}"/>
    <cellStyle name="20% - Accent6 20 6 2" xfId="9123" xr:uid="{00000000-0005-0000-0000-0000E9530000}"/>
    <cellStyle name="20% - Accent6 20 6 2 2" xfId="35123" xr:uid="{00000000-0005-0000-0000-0000EA530000}"/>
    <cellStyle name="20% - Accent6 20 6 3" xfId="16917" xr:uid="{00000000-0005-0000-0000-0000EB530000}"/>
    <cellStyle name="20% - Accent6 20 6 3 2" xfId="42911" xr:uid="{00000000-0005-0000-0000-0000EC530000}"/>
    <cellStyle name="20% - Accent6 20 6 4" xfId="24668" xr:uid="{00000000-0005-0000-0000-0000ED530000}"/>
    <cellStyle name="20% - Accent6 20 6 4 2" xfId="50657" xr:uid="{00000000-0005-0000-0000-0000EE530000}"/>
    <cellStyle name="20% - Accent6 20 6 5" xfId="29822" xr:uid="{00000000-0005-0000-0000-0000EF530000}"/>
    <cellStyle name="20% - Accent6 20 7" xfId="11317" xr:uid="{00000000-0005-0000-0000-0000F0530000}"/>
    <cellStyle name="20% - Accent6 20 7 2" xfId="19112" xr:uid="{00000000-0005-0000-0000-0000F1530000}"/>
    <cellStyle name="20% - Accent6 20 7 2 2" xfId="45106" xr:uid="{00000000-0005-0000-0000-0000F2530000}"/>
    <cellStyle name="20% - Accent6 20 7 3" xfId="37318" xr:uid="{00000000-0005-0000-0000-0000F3530000}"/>
    <cellStyle name="20% - Accent6 20 8" xfId="11817" xr:uid="{00000000-0005-0000-0000-0000F4530000}"/>
    <cellStyle name="20% - Accent6 20 8 2" xfId="19612" xr:uid="{00000000-0005-0000-0000-0000F5530000}"/>
    <cellStyle name="20% - Accent6 20 8 2 2" xfId="45606" xr:uid="{00000000-0005-0000-0000-0000F6530000}"/>
    <cellStyle name="20% - Accent6 20 8 3" xfId="37818" xr:uid="{00000000-0005-0000-0000-0000F7530000}"/>
    <cellStyle name="20% - Accent6 20 9" xfId="6447" xr:uid="{00000000-0005-0000-0000-0000F8530000}"/>
    <cellStyle name="20% - Accent6 20 9 2" xfId="32434" xr:uid="{00000000-0005-0000-0000-0000F9530000}"/>
    <cellStyle name="20% - Accent6 21" xfId="1143" xr:uid="{00000000-0005-0000-0000-0000FA530000}"/>
    <cellStyle name="20% - Accent6 21 10" xfId="14235" xr:uid="{00000000-0005-0000-0000-0000FB530000}"/>
    <cellStyle name="20% - Accent6 21 10 2" xfId="40229" xr:uid="{00000000-0005-0000-0000-0000FC530000}"/>
    <cellStyle name="20% - Accent6 21 11" xfId="21986" xr:uid="{00000000-0005-0000-0000-0000FD530000}"/>
    <cellStyle name="20% - Accent6 21 11 2" xfId="47975" xr:uid="{00000000-0005-0000-0000-0000FE530000}"/>
    <cellStyle name="20% - Accent6 21 12" xfId="27140" xr:uid="{00000000-0005-0000-0000-0000FF530000}"/>
    <cellStyle name="20% - Accent6 21 2" xfId="1421" xr:uid="{00000000-0005-0000-0000-000000540000}"/>
    <cellStyle name="20% - Accent6 21 2 10" xfId="22263" xr:uid="{00000000-0005-0000-0000-000001540000}"/>
    <cellStyle name="20% - Accent6 21 2 10 2" xfId="48252" xr:uid="{00000000-0005-0000-0000-000002540000}"/>
    <cellStyle name="20% - Accent6 21 2 11" xfId="27417" xr:uid="{00000000-0005-0000-0000-000003540000}"/>
    <cellStyle name="20% - Accent6 21 2 2" xfId="1979" xr:uid="{00000000-0005-0000-0000-000004540000}"/>
    <cellStyle name="20% - Accent6 21 2 2 2" xfId="4665" xr:uid="{00000000-0005-0000-0000-000005540000}"/>
    <cellStyle name="20% - Accent6 21 2 2 2 2" xfId="9962" xr:uid="{00000000-0005-0000-0000-000006540000}"/>
    <cellStyle name="20% - Accent6 21 2 2 2 2 2" xfId="35963" xr:uid="{00000000-0005-0000-0000-000007540000}"/>
    <cellStyle name="20% - Accent6 21 2 2 2 3" xfId="17757" xr:uid="{00000000-0005-0000-0000-000008540000}"/>
    <cellStyle name="20% - Accent6 21 2 2 2 3 2" xfId="43751" xr:uid="{00000000-0005-0000-0000-000009540000}"/>
    <cellStyle name="20% - Accent6 21 2 2 2 4" xfId="25508" xr:uid="{00000000-0005-0000-0000-00000A540000}"/>
    <cellStyle name="20% - Accent6 21 2 2 2 4 2" xfId="51497" xr:uid="{00000000-0005-0000-0000-00000B540000}"/>
    <cellStyle name="20% - Accent6 21 2 2 2 5" xfId="30662" xr:uid="{00000000-0005-0000-0000-00000C540000}"/>
    <cellStyle name="20% - Accent6 21 2 2 3" xfId="12604" xr:uid="{00000000-0005-0000-0000-00000D540000}"/>
    <cellStyle name="20% - Accent6 21 2 2 3 2" xfId="20399" xr:uid="{00000000-0005-0000-0000-00000E540000}"/>
    <cellStyle name="20% - Accent6 21 2 2 3 2 2" xfId="46393" xr:uid="{00000000-0005-0000-0000-00000F540000}"/>
    <cellStyle name="20% - Accent6 21 2 2 3 3" xfId="38605" xr:uid="{00000000-0005-0000-0000-000010540000}"/>
    <cellStyle name="20% - Accent6 21 2 2 4" xfId="7282" xr:uid="{00000000-0005-0000-0000-000011540000}"/>
    <cellStyle name="20% - Accent6 21 2 2 4 2" xfId="33274" xr:uid="{00000000-0005-0000-0000-000012540000}"/>
    <cellStyle name="20% - Accent6 21 2 2 5" xfId="15068" xr:uid="{00000000-0005-0000-0000-000013540000}"/>
    <cellStyle name="20% - Accent6 21 2 2 5 2" xfId="41062" xr:uid="{00000000-0005-0000-0000-000014540000}"/>
    <cellStyle name="20% - Accent6 21 2 2 6" xfId="22819" xr:uid="{00000000-0005-0000-0000-000015540000}"/>
    <cellStyle name="20% - Accent6 21 2 2 6 2" xfId="48808" xr:uid="{00000000-0005-0000-0000-000016540000}"/>
    <cellStyle name="20% - Accent6 21 2 2 7" xfId="27973" xr:uid="{00000000-0005-0000-0000-000017540000}"/>
    <cellStyle name="20% - Accent6 21 2 3" xfId="2535" xr:uid="{00000000-0005-0000-0000-000018540000}"/>
    <cellStyle name="20% - Accent6 21 2 3 2" xfId="5221" xr:uid="{00000000-0005-0000-0000-000019540000}"/>
    <cellStyle name="20% - Accent6 21 2 3 2 2" xfId="10518" xr:uid="{00000000-0005-0000-0000-00001A540000}"/>
    <cellStyle name="20% - Accent6 21 2 3 2 2 2" xfId="36519" xr:uid="{00000000-0005-0000-0000-00001B540000}"/>
    <cellStyle name="20% - Accent6 21 2 3 2 3" xfId="18313" xr:uid="{00000000-0005-0000-0000-00001C540000}"/>
    <cellStyle name="20% - Accent6 21 2 3 2 3 2" xfId="44307" xr:uid="{00000000-0005-0000-0000-00001D540000}"/>
    <cellStyle name="20% - Accent6 21 2 3 2 4" xfId="26064" xr:uid="{00000000-0005-0000-0000-00001E540000}"/>
    <cellStyle name="20% - Accent6 21 2 3 2 4 2" xfId="52053" xr:uid="{00000000-0005-0000-0000-00001F540000}"/>
    <cellStyle name="20% - Accent6 21 2 3 2 5" xfId="31218" xr:uid="{00000000-0005-0000-0000-000020540000}"/>
    <cellStyle name="20% - Accent6 21 2 3 3" xfId="13139" xr:uid="{00000000-0005-0000-0000-000021540000}"/>
    <cellStyle name="20% - Accent6 21 2 3 3 2" xfId="20934" xr:uid="{00000000-0005-0000-0000-000022540000}"/>
    <cellStyle name="20% - Accent6 21 2 3 3 2 2" xfId="46928" xr:uid="{00000000-0005-0000-0000-000023540000}"/>
    <cellStyle name="20% - Accent6 21 2 3 3 3" xfId="39140" xr:uid="{00000000-0005-0000-0000-000024540000}"/>
    <cellStyle name="20% - Accent6 21 2 3 4" xfId="7834" xr:uid="{00000000-0005-0000-0000-000025540000}"/>
    <cellStyle name="20% - Accent6 21 2 3 4 2" xfId="33830" xr:uid="{00000000-0005-0000-0000-000026540000}"/>
    <cellStyle name="20% - Accent6 21 2 3 5" xfId="15624" xr:uid="{00000000-0005-0000-0000-000027540000}"/>
    <cellStyle name="20% - Accent6 21 2 3 5 2" xfId="41618" xr:uid="{00000000-0005-0000-0000-000028540000}"/>
    <cellStyle name="20% - Accent6 21 2 3 6" xfId="23375" xr:uid="{00000000-0005-0000-0000-000029540000}"/>
    <cellStyle name="20% - Accent6 21 2 3 6 2" xfId="49364" xr:uid="{00000000-0005-0000-0000-00002A540000}"/>
    <cellStyle name="20% - Accent6 21 2 3 7" xfId="28529" xr:uid="{00000000-0005-0000-0000-00002B540000}"/>
    <cellStyle name="20% - Accent6 21 2 4" xfId="3091" xr:uid="{00000000-0005-0000-0000-00002C540000}"/>
    <cellStyle name="20% - Accent6 21 2 4 2" xfId="5777" xr:uid="{00000000-0005-0000-0000-00002D540000}"/>
    <cellStyle name="20% - Accent6 21 2 4 2 2" xfId="11074" xr:uid="{00000000-0005-0000-0000-00002E540000}"/>
    <cellStyle name="20% - Accent6 21 2 4 2 2 2" xfId="37075" xr:uid="{00000000-0005-0000-0000-00002F540000}"/>
    <cellStyle name="20% - Accent6 21 2 4 2 3" xfId="18869" xr:uid="{00000000-0005-0000-0000-000030540000}"/>
    <cellStyle name="20% - Accent6 21 2 4 2 3 2" xfId="44863" xr:uid="{00000000-0005-0000-0000-000031540000}"/>
    <cellStyle name="20% - Accent6 21 2 4 2 4" xfId="26620" xr:uid="{00000000-0005-0000-0000-000032540000}"/>
    <cellStyle name="20% - Accent6 21 2 4 2 4 2" xfId="52609" xr:uid="{00000000-0005-0000-0000-000033540000}"/>
    <cellStyle name="20% - Accent6 21 2 4 2 5" xfId="31774" xr:uid="{00000000-0005-0000-0000-000034540000}"/>
    <cellStyle name="20% - Accent6 21 2 4 3" xfId="13678" xr:uid="{00000000-0005-0000-0000-000035540000}"/>
    <cellStyle name="20% - Accent6 21 2 4 3 2" xfId="21473" xr:uid="{00000000-0005-0000-0000-000036540000}"/>
    <cellStyle name="20% - Accent6 21 2 4 3 2 2" xfId="47467" xr:uid="{00000000-0005-0000-0000-000037540000}"/>
    <cellStyle name="20% - Accent6 21 2 4 3 3" xfId="39679" xr:uid="{00000000-0005-0000-0000-000038540000}"/>
    <cellStyle name="20% - Accent6 21 2 4 4" xfId="8390" xr:uid="{00000000-0005-0000-0000-000039540000}"/>
    <cellStyle name="20% - Accent6 21 2 4 4 2" xfId="34386" xr:uid="{00000000-0005-0000-0000-00003A540000}"/>
    <cellStyle name="20% - Accent6 21 2 4 5" xfId="16180" xr:uid="{00000000-0005-0000-0000-00003B540000}"/>
    <cellStyle name="20% - Accent6 21 2 4 5 2" xfId="42174" xr:uid="{00000000-0005-0000-0000-00003C540000}"/>
    <cellStyle name="20% - Accent6 21 2 4 6" xfId="23931" xr:uid="{00000000-0005-0000-0000-00003D540000}"/>
    <cellStyle name="20% - Accent6 21 2 4 6 2" xfId="49920" xr:uid="{00000000-0005-0000-0000-00003E540000}"/>
    <cellStyle name="20% - Accent6 21 2 4 7" xfId="29085" xr:uid="{00000000-0005-0000-0000-00003F540000}"/>
    <cellStyle name="20% - Accent6 21 2 5" xfId="4109" xr:uid="{00000000-0005-0000-0000-000040540000}"/>
    <cellStyle name="20% - Accent6 21 2 5 2" xfId="9407" xr:uid="{00000000-0005-0000-0000-000041540000}"/>
    <cellStyle name="20% - Accent6 21 2 5 2 2" xfId="35407" xr:uid="{00000000-0005-0000-0000-000042540000}"/>
    <cellStyle name="20% - Accent6 21 2 5 3" xfId="17201" xr:uid="{00000000-0005-0000-0000-000043540000}"/>
    <cellStyle name="20% - Accent6 21 2 5 3 2" xfId="43195" xr:uid="{00000000-0005-0000-0000-000044540000}"/>
    <cellStyle name="20% - Accent6 21 2 5 4" xfId="24952" xr:uid="{00000000-0005-0000-0000-000045540000}"/>
    <cellStyle name="20% - Accent6 21 2 5 4 2" xfId="50941" xr:uid="{00000000-0005-0000-0000-000046540000}"/>
    <cellStyle name="20% - Accent6 21 2 5 5" xfId="30106" xr:uid="{00000000-0005-0000-0000-000047540000}"/>
    <cellStyle name="20% - Accent6 21 2 6" xfId="11579" xr:uid="{00000000-0005-0000-0000-000048540000}"/>
    <cellStyle name="20% - Accent6 21 2 6 2" xfId="19374" xr:uid="{00000000-0005-0000-0000-000049540000}"/>
    <cellStyle name="20% - Accent6 21 2 6 2 2" xfId="45368" xr:uid="{00000000-0005-0000-0000-00004A540000}"/>
    <cellStyle name="20% - Accent6 21 2 6 3" xfId="37580" xr:uid="{00000000-0005-0000-0000-00004B540000}"/>
    <cellStyle name="20% - Accent6 21 2 7" xfId="12085" xr:uid="{00000000-0005-0000-0000-00004C540000}"/>
    <cellStyle name="20% - Accent6 21 2 7 2" xfId="19880" xr:uid="{00000000-0005-0000-0000-00004D540000}"/>
    <cellStyle name="20% - Accent6 21 2 7 2 2" xfId="45874" xr:uid="{00000000-0005-0000-0000-00004E540000}"/>
    <cellStyle name="20% - Accent6 21 2 7 3" xfId="38086" xr:uid="{00000000-0005-0000-0000-00004F540000}"/>
    <cellStyle name="20% - Accent6 21 2 8" xfId="6731" xr:uid="{00000000-0005-0000-0000-000050540000}"/>
    <cellStyle name="20% - Accent6 21 2 8 2" xfId="32718" xr:uid="{00000000-0005-0000-0000-000051540000}"/>
    <cellStyle name="20% - Accent6 21 2 9" xfId="14512" xr:uid="{00000000-0005-0000-0000-000052540000}"/>
    <cellStyle name="20% - Accent6 21 2 9 2" xfId="40506" xr:uid="{00000000-0005-0000-0000-000053540000}"/>
    <cellStyle name="20% - Accent6 21 3" xfId="1702" xr:uid="{00000000-0005-0000-0000-000054540000}"/>
    <cellStyle name="20% - Accent6 21 3 2" xfId="4388" xr:uid="{00000000-0005-0000-0000-000055540000}"/>
    <cellStyle name="20% - Accent6 21 3 2 2" xfId="9685" xr:uid="{00000000-0005-0000-0000-000056540000}"/>
    <cellStyle name="20% - Accent6 21 3 2 2 2" xfId="35686" xr:uid="{00000000-0005-0000-0000-000057540000}"/>
    <cellStyle name="20% - Accent6 21 3 2 3" xfId="17480" xr:uid="{00000000-0005-0000-0000-000058540000}"/>
    <cellStyle name="20% - Accent6 21 3 2 3 2" xfId="43474" xr:uid="{00000000-0005-0000-0000-000059540000}"/>
    <cellStyle name="20% - Accent6 21 3 2 4" xfId="25231" xr:uid="{00000000-0005-0000-0000-00005A540000}"/>
    <cellStyle name="20% - Accent6 21 3 2 4 2" xfId="51220" xr:uid="{00000000-0005-0000-0000-00005B540000}"/>
    <cellStyle name="20% - Accent6 21 3 2 5" xfId="30385" xr:uid="{00000000-0005-0000-0000-00005C540000}"/>
    <cellStyle name="20% - Accent6 21 3 3" xfId="12345" xr:uid="{00000000-0005-0000-0000-00005D540000}"/>
    <cellStyle name="20% - Accent6 21 3 3 2" xfId="20140" xr:uid="{00000000-0005-0000-0000-00005E540000}"/>
    <cellStyle name="20% - Accent6 21 3 3 2 2" xfId="46134" xr:uid="{00000000-0005-0000-0000-00005F540000}"/>
    <cellStyle name="20% - Accent6 21 3 3 3" xfId="38346" xr:uid="{00000000-0005-0000-0000-000060540000}"/>
    <cellStyle name="20% - Accent6 21 3 4" xfId="7007" xr:uid="{00000000-0005-0000-0000-000061540000}"/>
    <cellStyle name="20% - Accent6 21 3 4 2" xfId="32997" xr:uid="{00000000-0005-0000-0000-000062540000}"/>
    <cellStyle name="20% - Accent6 21 3 5" xfId="14791" xr:uid="{00000000-0005-0000-0000-000063540000}"/>
    <cellStyle name="20% - Accent6 21 3 5 2" xfId="40785" xr:uid="{00000000-0005-0000-0000-000064540000}"/>
    <cellStyle name="20% - Accent6 21 3 6" xfId="22542" xr:uid="{00000000-0005-0000-0000-000065540000}"/>
    <cellStyle name="20% - Accent6 21 3 6 2" xfId="48531" xr:uid="{00000000-0005-0000-0000-000066540000}"/>
    <cellStyle name="20% - Accent6 21 3 7" xfId="27696" xr:uid="{00000000-0005-0000-0000-000067540000}"/>
    <cellStyle name="20% - Accent6 21 4" xfId="2258" xr:uid="{00000000-0005-0000-0000-000068540000}"/>
    <cellStyle name="20% - Accent6 21 4 2" xfId="4944" xr:uid="{00000000-0005-0000-0000-000069540000}"/>
    <cellStyle name="20% - Accent6 21 4 2 2" xfId="10241" xr:uid="{00000000-0005-0000-0000-00006A540000}"/>
    <cellStyle name="20% - Accent6 21 4 2 2 2" xfId="36242" xr:uid="{00000000-0005-0000-0000-00006B540000}"/>
    <cellStyle name="20% - Accent6 21 4 2 3" xfId="18036" xr:uid="{00000000-0005-0000-0000-00006C540000}"/>
    <cellStyle name="20% - Accent6 21 4 2 3 2" xfId="44030" xr:uid="{00000000-0005-0000-0000-00006D540000}"/>
    <cellStyle name="20% - Accent6 21 4 2 4" xfId="25787" xr:uid="{00000000-0005-0000-0000-00006E540000}"/>
    <cellStyle name="20% - Accent6 21 4 2 4 2" xfId="51776" xr:uid="{00000000-0005-0000-0000-00006F540000}"/>
    <cellStyle name="20% - Accent6 21 4 2 5" xfId="30941" xr:uid="{00000000-0005-0000-0000-000070540000}"/>
    <cellStyle name="20% - Accent6 21 4 3" xfId="12864" xr:uid="{00000000-0005-0000-0000-000071540000}"/>
    <cellStyle name="20% - Accent6 21 4 3 2" xfId="20659" xr:uid="{00000000-0005-0000-0000-000072540000}"/>
    <cellStyle name="20% - Accent6 21 4 3 2 2" xfId="46653" xr:uid="{00000000-0005-0000-0000-000073540000}"/>
    <cellStyle name="20% - Accent6 21 4 3 3" xfId="38865" xr:uid="{00000000-0005-0000-0000-000074540000}"/>
    <cellStyle name="20% - Accent6 21 4 4" xfId="7559" xr:uid="{00000000-0005-0000-0000-000075540000}"/>
    <cellStyle name="20% - Accent6 21 4 4 2" xfId="33553" xr:uid="{00000000-0005-0000-0000-000076540000}"/>
    <cellStyle name="20% - Accent6 21 4 5" xfId="15347" xr:uid="{00000000-0005-0000-0000-000077540000}"/>
    <cellStyle name="20% - Accent6 21 4 5 2" xfId="41341" xr:uid="{00000000-0005-0000-0000-000078540000}"/>
    <cellStyle name="20% - Accent6 21 4 6" xfId="23098" xr:uid="{00000000-0005-0000-0000-000079540000}"/>
    <cellStyle name="20% - Accent6 21 4 6 2" xfId="49087" xr:uid="{00000000-0005-0000-0000-00007A540000}"/>
    <cellStyle name="20% - Accent6 21 4 7" xfId="28252" xr:uid="{00000000-0005-0000-0000-00007B540000}"/>
    <cellStyle name="20% - Accent6 21 5" xfId="2814" xr:uid="{00000000-0005-0000-0000-00007C540000}"/>
    <cellStyle name="20% - Accent6 21 5 2" xfId="5500" xr:uid="{00000000-0005-0000-0000-00007D540000}"/>
    <cellStyle name="20% - Accent6 21 5 2 2" xfId="10797" xr:uid="{00000000-0005-0000-0000-00007E540000}"/>
    <cellStyle name="20% - Accent6 21 5 2 2 2" xfId="36798" xr:uid="{00000000-0005-0000-0000-00007F540000}"/>
    <cellStyle name="20% - Accent6 21 5 2 3" xfId="18592" xr:uid="{00000000-0005-0000-0000-000080540000}"/>
    <cellStyle name="20% - Accent6 21 5 2 3 2" xfId="44586" xr:uid="{00000000-0005-0000-0000-000081540000}"/>
    <cellStyle name="20% - Accent6 21 5 2 4" xfId="26343" xr:uid="{00000000-0005-0000-0000-000082540000}"/>
    <cellStyle name="20% - Accent6 21 5 2 4 2" xfId="52332" xr:uid="{00000000-0005-0000-0000-000083540000}"/>
    <cellStyle name="20% - Accent6 21 5 2 5" xfId="31497" xr:uid="{00000000-0005-0000-0000-000084540000}"/>
    <cellStyle name="20% - Accent6 21 5 3" xfId="13401" xr:uid="{00000000-0005-0000-0000-000085540000}"/>
    <cellStyle name="20% - Accent6 21 5 3 2" xfId="21196" xr:uid="{00000000-0005-0000-0000-000086540000}"/>
    <cellStyle name="20% - Accent6 21 5 3 2 2" xfId="47190" xr:uid="{00000000-0005-0000-0000-000087540000}"/>
    <cellStyle name="20% - Accent6 21 5 3 3" xfId="39402" xr:uid="{00000000-0005-0000-0000-000088540000}"/>
    <cellStyle name="20% - Accent6 21 5 4" xfId="8113" xr:uid="{00000000-0005-0000-0000-000089540000}"/>
    <cellStyle name="20% - Accent6 21 5 4 2" xfId="34109" xr:uid="{00000000-0005-0000-0000-00008A540000}"/>
    <cellStyle name="20% - Accent6 21 5 5" xfId="15903" xr:uid="{00000000-0005-0000-0000-00008B540000}"/>
    <cellStyle name="20% - Accent6 21 5 5 2" xfId="41897" xr:uid="{00000000-0005-0000-0000-00008C540000}"/>
    <cellStyle name="20% - Accent6 21 5 6" xfId="23654" xr:uid="{00000000-0005-0000-0000-00008D540000}"/>
    <cellStyle name="20% - Accent6 21 5 6 2" xfId="49643" xr:uid="{00000000-0005-0000-0000-00008E540000}"/>
    <cellStyle name="20% - Accent6 21 5 7" xfId="28808" xr:uid="{00000000-0005-0000-0000-00008F540000}"/>
    <cellStyle name="20% - Accent6 21 6" xfId="3832" xr:uid="{00000000-0005-0000-0000-000090540000}"/>
    <cellStyle name="20% - Accent6 21 6 2" xfId="9130" xr:uid="{00000000-0005-0000-0000-000091540000}"/>
    <cellStyle name="20% - Accent6 21 6 2 2" xfId="35130" xr:uid="{00000000-0005-0000-0000-000092540000}"/>
    <cellStyle name="20% - Accent6 21 6 3" xfId="16924" xr:uid="{00000000-0005-0000-0000-000093540000}"/>
    <cellStyle name="20% - Accent6 21 6 3 2" xfId="42918" xr:uid="{00000000-0005-0000-0000-000094540000}"/>
    <cellStyle name="20% - Accent6 21 6 4" xfId="24675" xr:uid="{00000000-0005-0000-0000-000095540000}"/>
    <cellStyle name="20% - Accent6 21 6 4 2" xfId="50664" xr:uid="{00000000-0005-0000-0000-000096540000}"/>
    <cellStyle name="20% - Accent6 21 6 5" xfId="29829" xr:uid="{00000000-0005-0000-0000-000097540000}"/>
    <cellStyle name="20% - Accent6 21 7" xfId="11324" xr:uid="{00000000-0005-0000-0000-000098540000}"/>
    <cellStyle name="20% - Accent6 21 7 2" xfId="19119" xr:uid="{00000000-0005-0000-0000-000099540000}"/>
    <cellStyle name="20% - Accent6 21 7 2 2" xfId="45113" xr:uid="{00000000-0005-0000-0000-00009A540000}"/>
    <cellStyle name="20% - Accent6 21 7 3" xfId="37325" xr:uid="{00000000-0005-0000-0000-00009B540000}"/>
    <cellStyle name="20% - Accent6 21 8" xfId="11824" xr:uid="{00000000-0005-0000-0000-00009C540000}"/>
    <cellStyle name="20% - Accent6 21 8 2" xfId="19619" xr:uid="{00000000-0005-0000-0000-00009D540000}"/>
    <cellStyle name="20% - Accent6 21 8 2 2" xfId="45613" xr:uid="{00000000-0005-0000-0000-00009E540000}"/>
    <cellStyle name="20% - Accent6 21 8 3" xfId="37825" xr:uid="{00000000-0005-0000-0000-00009F540000}"/>
    <cellStyle name="20% - Accent6 21 9" xfId="6454" xr:uid="{00000000-0005-0000-0000-0000A0540000}"/>
    <cellStyle name="20% - Accent6 21 9 2" xfId="32441" xr:uid="{00000000-0005-0000-0000-0000A1540000}"/>
    <cellStyle name="20% - Accent6 22" xfId="1157" xr:uid="{00000000-0005-0000-0000-0000A2540000}"/>
    <cellStyle name="20% - Accent6 22 10" xfId="21999" xr:uid="{00000000-0005-0000-0000-0000A3540000}"/>
    <cellStyle name="20% - Accent6 22 10 2" xfId="47988" xr:uid="{00000000-0005-0000-0000-0000A4540000}"/>
    <cellStyle name="20% - Accent6 22 11" xfId="27153" xr:uid="{00000000-0005-0000-0000-0000A5540000}"/>
    <cellStyle name="20% - Accent6 22 2" xfId="1715" xr:uid="{00000000-0005-0000-0000-0000A6540000}"/>
    <cellStyle name="20% - Accent6 22 2 2" xfId="4401" xr:uid="{00000000-0005-0000-0000-0000A7540000}"/>
    <cellStyle name="20% - Accent6 22 2 2 2" xfId="9698" xr:uid="{00000000-0005-0000-0000-0000A8540000}"/>
    <cellStyle name="20% - Accent6 22 2 2 2 2" xfId="35699" xr:uid="{00000000-0005-0000-0000-0000A9540000}"/>
    <cellStyle name="20% - Accent6 22 2 2 3" xfId="17493" xr:uid="{00000000-0005-0000-0000-0000AA540000}"/>
    <cellStyle name="20% - Accent6 22 2 2 3 2" xfId="43487" xr:uid="{00000000-0005-0000-0000-0000AB540000}"/>
    <cellStyle name="20% - Accent6 22 2 2 4" xfId="25244" xr:uid="{00000000-0005-0000-0000-0000AC540000}"/>
    <cellStyle name="20% - Accent6 22 2 2 4 2" xfId="51233" xr:uid="{00000000-0005-0000-0000-0000AD540000}"/>
    <cellStyle name="20% - Accent6 22 2 2 5" xfId="30398" xr:uid="{00000000-0005-0000-0000-0000AE540000}"/>
    <cellStyle name="20% - Accent6 22 2 3" xfId="12358" xr:uid="{00000000-0005-0000-0000-0000AF540000}"/>
    <cellStyle name="20% - Accent6 22 2 3 2" xfId="20153" xr:uid="{00000000-0005-0000-0000-0000B0540000}"/>
    <cellStyle name="20% - Accent6 22 2 3 2 2" xfId="46147" xr:uid="{00000000-0005-0000-0000-0000B1540000}"/>
    <cellStyle name="20% - Accent6 22 2 3 3" xfId="38359" xr:uid="{00000000-0005-0000-0000-0000B2540000}"/>
    <cellStyle name="20% - Accent6 22 2 4" xfId="7020" xr:uid="{00000000-0005-0000-0000-0000B3540000}"/>
    <cellStyle name="20% - Accent6 22 2 4 2" xfId="33010" xr:uid="{00000000-0005-0000-0000-0000B4540000}"/>
    <cellStyle name="20% - Accent6 22 2 5" xfId="14804" xr:uid="{00000000-0005-0000-0000-0000B5540000}"/>
    <cellStyle name="20% - Accent6 22 2 5 2" xfId="40798" xr:uid="{00000000-0005-0000-0000-0000B6540000}"/>
    <cellStyle name="20% - Accent6 22 2 6" xfId="22555" xr:uid="{00000000-0005-0000-0000-0000B7540000}"/>
    <cellStyle name="20% - Accent6 22 2 6 2" xfId="48544" xr:uid="{00000000-0005-0000-0000-0000B8540000}"/>
    <cellStyle name="20% - Accent6 22 2 7" xfId="27709" xr:uid="{00000000-0005-0000-0000-0000B9540000}"/>
    <cellStyle name="20% - Accent6 22 3" xfId="2271" xr:uid="{00000000-0005-0000-0000-0000BA540000}"/>
    <cellStyle name="20% - Accent6 22 3 2" xfId="4957" xr:uid="{00000000-0005-0000-0000-0000BB540000}"/>
    <cellStyle name="20% - Accent6 22 3 2 2" xfId="10254" xr:uid="{00000000-0005-0000-0000-0000BC540000}"/>
    <cellStyle name="20% - Accent6 22 3 2 2 2" xfId="36255" xr:uid="{00000000-0005-0000-0000-0000BD540000}"/>
    <cellStyle name="20% - Accent6 22 3 2 3" xfId="18049" xr:uid="{00000000-0005-0000-0000-0000BE540000}"/>
    <cellStyle name="20% - Accent6 22 3 2 3 2" xfId="44043" xr:uid="{00000000-0005-0000-0000-0000BF540000}"/>
    <cellStyle name="20% - Accent6 22 3 2 4" xfId="25800" xr:uid="{00000000-0005-0000-0000-0000C0540000}"/>
    <cellStyle name="20% - Accent6 22 3 2 4 2" xfId="51789" xr:uid="{00000000-0005-0000-0000-0000C1540000}"/>
    <cellStyle name="20% - Accent6 22 3 2 5" xfId="30954" xr:uid="{00000000-0005-0000-0000-0000C2540000}"/>
    <cellStyle name="20% - Accent6 22 3 3" xfId="12877" xr:uid="{00000000-0005-0000-0000-0000C3540000}"/>
    <cellStyle name="20% - Accent6 22 3 3 2" xfId="20672" xr:uid="{00000000-0005-0000-0000-0000C4540000}"/>
    <cellStyle name="20% - Accent6 22 3 3 2 2" xfId="46666" xr:uid="{00000000-0005-0000-0000-0000C5540000}"/>
    <cellStyle name="20% - Accent6 22 3 3 3" xfId="38878" xr:uid="{00000000-0005-0000-0000-0000C6540000}"/>
    <cellStyle name="20% - Accent6 22 3 4" xfId="7572" xr:uid="{00000000-0005-0000-0000-0000C7540000}"/>
    <cellStyle name="20% - Accent6 22 3 4 2" xfId="33566" xr:uid="{00000000-0005-0000-0000-0000C8540000}"/>
    <cellStyle name="20% - Accent6 22 3 5" xfId="15360" xr:uid="{00000000-0005-0000-0000-0000C9540000}"/>
    <cellStyle name="20% - Accent6 22 3 5 2" xfId="41354" xr:uid="{00000000-0005-0000-0000-0000CA540000}"/>
    <cellStyle name="20% - Accent6 22 3 6" xfId="23111" xr:uid="{00000000-0005-0000-0000-0000CB540000}"/>
    <cellStyle name="20% - Accent6 22 3 6 2" xfId="49100" xr:uid="{00000000-0005-0000-0000-0000CC540000}"/>
    <cellStyle name="20% - Accent6 22 3 7" xfId="28265" xr:uid="{00000000-0005-0000-0000-0000CD540000}"/>
    <cellStyle name="20% - Accent6 22 4" xfId="2827" xr:uid="{00000000-0005-0000-0000-0000CE540000}"/>
    <cellStyle name="20% - Accent6 22 4 2" xfId="5513" xr:uid="{00000000-0005-0000-0000-0000CF540000}"/>
    <cellStyle name="20% - Accent6 22 4 2 2" xfId="10810" xr:uid="{00000000-0005-0000-0000-0000D0540000}"/>
    <cellStyle name="20% - Accent6 22 4 2 2 2" xfId="36811" xr:uid="{00000000-0005-0000-0000-0000D1540000}"/>
    <cellStyle name="20% - Accent6 22 4 2 3" xfId="18605" xr:uid="{00000000-0005-0000-0000-0000D2540000}"/>
    <cellStyle name="20% - Accent6 22 4 2 3 2" xfId="44599" xr:uid="{00000000-0005-0000-0000-0000D3540000}"/>
    <cellStyle name="20% - Accent6 22 4 2 4" xfId="26356" xr:uid="{00000000-0005-0000-0000-0000D4540000}"/>
    <cellStyle name="20% - Accent6 22 4 2 4 2" xfId="52345" xr:uid="{00000000-0005-0000-0000-0000D5540000}"/>
    <cellStyle name="20% - Accent6 22 4 2 5" xfId="31510" xr:uid="{00000000-0005-0000-0000-0000D6540000}"/>
    <cellStyle name="20% - Accent6 22 4 3" xfId="13414" xr:uid="{00000000-0005-0000-0000-0000D7540000}"/>
    <cellStyle name="20% - Accent6 22 4 3 2" xfId="21209" xr:uid="{00000000-0005-0000-0000-0000D8540000}"/>
    <cellStyle name="20% - Accent6 22 4 3 2 2" xfId="47203" xr:uid="{00000000-0005-0000-0000-0000D9540000}"/>
    <cellStyle name="20% - Accent6 22 4 3 3" xfId="39415" xr:uid="{00000000-0005-0000-0000-0000DA540000}"/>
    <cellStyle name="20% - Accent6 22 4 4" xfId="8126" xr:uid="{00000000-0005-0000-0000-0000DB540000}"/>
    <cellStyle name="20% - Accent6 22 4 4 2" xfId="34122" xr:uid="{00000000-0005-0000-0000-0000DC540000}"/>
    <cellStyle name="20% - Accent6 22 4 5" xfId="15916" xr:uid="{00000000-0005-0000-0000-0000DD540000}"/>
    <cellStyle name="20% - Accent6 22 4 5 2" xfId="41910" xr:uid="{00000000-0005-0000-0000-0000DE540000}"/>
    <cellStyle name="20% - Accent6 22 4 6" xfId="23667" xr:uid="{00000000-0005-0000-0000-0000DF540000}"/>
    <cellStyle name="20% - Accent6 22 4 6 2" xfId="49656" xr:uid="{00000000-0005-0000-0000-0000E0540000}"/>
    <cellStyle name="20% - Accent6 22 4 7" xfId="28821" xr:uid="{00000000-0005-0000-0000-0000E1540000}"/>
    <cellStyle name="20% - Accent6 22 5" xfId="3845" xr:uid="{00000000-0005-0000-0000-0000E2540000}"/>
    <cellStyle name="20% - Accent6 22 5 2" xfId="9143" xr:uid="{00000000-0005-0000-0000-0000E3540000}"/>
    <cellStyle name="20% - Accent6 22 5 2 2" xfId="35143" xr:uid="{00000000-0005-0000-0000-0000E4540000}"/>
    <cellStyle name="20% - Accent6 22 5 3" xfId="16937" xr:uid="{00000000-0005-0000-0000-0000E5540000}"/>
    <cellStyle name="20% - Accent6 22 5 3 2" xfId="42931" xr:uid="{00000000-0005-0000-0000-0000E6540000}"/>
    <cellStyle name="20% - Accent6 22 5 4" xfId="24688" xr:uid="{00000000-0005-0000-0000-0000E7540000}"/>
    <cellStyle name="20% - Accent6 22 5 4 2" xfId="50677" xr:uid="{00000000-0005-0000-0000-0000E8540000}"/>
    <cellStyle name="20% - Accent6 22 5 5" xfId="29842" xr:uid="{00000000-0005-0000-0000-0000E9540000}"/>
    <cellStyle name="20% - Accent6 22 6" xfId="11337" xr:uid="{00000000-0005-0000-0000-0000EA540000}"/>
    <cellStyle name="20% - Accent6 22 6 2" xfId="19132" xr:uid="{00000000-0005-0000-0000-0000EB540000}"/>
    <cellStyle name="20% - Accent6 22 6 2 2" xfId="45126" xr:uid="{00000000-0005-0000-0000-0000EC540000}"/>
    <cellStyle name="20% - Accent6 22 6 3" xfId="37338" xr:uid="{00000000-0005-0000-0000-0000ED540000}"/>
    <cellStyle name="20% - Accent6 22 7" xfId="11837" xr:uid="{00000000-0005-0000-0000-0000EE540000}"/>
    <cellStyle name="20% - Accent6 22 7 2" xfId="19632" xr:uid="{00000000-0005-0000-0000-0000EF540000}"/>
    <cellStyle name="20% - Accent6 22 7 2 2" xfId="45626" xr:uid="{00000000-0005-0000-0000-0000F0540000}"/>
    <cellStyle name="20% - Accent6 22 7 3" xfId="37838" xr:uid="{00000000-0005-0000-0000-0000F1540000}"/>
    <cellStyle name="20% - Accent6 22 8" xfId="6467" xr:uid="{00000000-0005-0000-0000-0000F2540000}"/>
    <cellStyle name="20% - Accent6 22 8 2" xfId="32454" xr:uid="{00000000-0005-0000-0000-0000F3540000}"/>
    <cellStyle name="20% - Accent6 22 9" xfId="14248" xr:uid="{00000000-0005-0000-0000-0000F4540000}"/>
    <cellStyle name="20% - Accent6 22 9 2" xfId="40242" xr:uid="{00000000-0005-0000-0000-0000F5540000}"/>
    <cellStyle name="20% - Accent6 23" xfId="1438" xr:uid="{00000000-0005-0000-0000-0000F6540000}"/>
    <cellStyle name="20% - Accent6 23 2" xfId="4124" xr:uid="{00000000-0005-0000-0000-0000F7540000}"/>
    <cellStyle name="20% - Accent6 23 2 2" xfId="9422" xr:uid="{00000000-0005-0000-0000-0000F8540000}"/>
    <cellStyle name="20% - Accent6 23 2 2 2" xfId="35422" xr:uid="{00000000-0005-0000-0000-0000F9540000}"/>
    <cellStyle name="20% - Accent6 23 2 3" xfId="17216" xr:uid="{00000000-0005-0000-0000-0000FA540000}"/>
    <cellStyle name="20% - Accent6 23 2 3 2" xfId="43210" xr:uid="{00000000-0005-0000-0000-0000FB540000}"/>
    <cellStyle name="20% - Accent6 23 2 4" xfId="24967" xr:uid="{00000000-0005-0000-0000-0000FC540000}"/>
    <cellStyle name="20% - Accent6 23 2 4 2" xfId="50956" xr:uid="{00000000-0005-0000-0000-0000FD540000}"/>
    <cellStyle name="20% - Accent6 23 2 5" xfId="30121" xr:uid="{00000000-0005-0000-0000-0000FE540000}"/>
    <cellStyle name="20% - Accent6 23 3" xfId="12099" xr:uid="{00000000-0005-0000-0000-0000FF540000}"/>
    <cellStyle name="20% - Accent6 23 3 2" xfId="19894" xr:uid="{00000000-0005-0000-0000-000000550000}"/>
    <cellStyle name="20% - Accent6 23 3 2 2" xfId="45888" xr:uid="{00000000-0005-0000-0000-000001550000}"/>
    <cellStyle name="20% - Accent6 23 3 3" xfId="38100" xr:uid="{00000000-0005-0000-0000-000002550000}"/>
    <cellStyle name="20% - Accent6 23 4" xfId="6744" xr:uid="{00000000-0005-0000-0000-000003550000}"/>
    <cellStyle name="20% - Accent6 23 4 2" xfId="32733" xr:uid="{00000000-0005-0000-0000-000004550000}"/>
    <cellStyle name="20% - Accent6 23 5" xfId="14527" xr:uid="{00000000-0005-0000-0000-000005550000}"/>
    <cellStyle name="20% - Accent6 23 5 2" xfId="40521" xr:uid="{00000000-0005-0000-0000-000006550000}"/>
    <cellStyle name="20% - Accent6 23 6" xfId="22278" xr:uid="{00000000-0005-0000-0000-000007550000}"/>
    <cellStyle name="20% - Accent6 23 6 2" xfId="48267" xr:uid="{00000000-0005-0000-0000-000008550000}"/>
    <cellStyle name="20% - Accent6 23 7" xfId="27432" xr:uid="{00000000-0005-0000-0000-000009550000}"/>
    <cellStyle name="20% - Accent6 24" xfId="1994" xr:uid="{00000000-0005-0000-0000-00000A550000}"/>
    <cellStyle name="20% - Accent6 24 2" xfId="4680" xr:uid="{00000000-0005-0000-0000-00000B550000}"/>
    <cellStyle name="20% - Accent6 24 2 2" xfId="9977" xr:uid="{00000000-0005-0000-0000-00000C550000}"/>
    <cellStyle name="20% - Accent6 24 2 2 2" xfId="35978" xr:uid="{00000000-0005-0000-0000-00000D550000}"/>
    <cellStyle name="20% - Accent6 24 2 3" xfId="17772" xr:uid="{00000000-0005-0000-0000-00000E550000}"/>
    <cellStyle name="20% - Accent6 24 2 3 2" xfId="43766" xr:uid="{00000000-0005-0000-0000-00000F550000}"/>
    <cellStyle name="20% - Accent6 24 2 4" xfId="25523" xr:uid="{00000000-0005-0000-0000-000010550000}"/>
    <cellStyle name="20% - Accent6 24 2 4 2" xfId="51512" xr:uid="{00000000-0005-0000-0000-000011550000}"/>
    <cellStyle name="20% - Accent6 24 2 5" xfId="30677" xr:uid="{00000000-0005-0000-0000-000012550000}"/>
    <cellStyle name="20% - Accent6 24 3" xfId="12616" xr:uid="{00000000-0005-0000-0000-000013550000}"/>
    <cellStyle name="20% - Accent6 24 3 2" xfId="20411" xr:uid="{00000000-0005-0000-0000-000014550000}"/>
    <cellStyle name="20% - Accent6 24 3 2 2" xfId="46405" xr:uid="{00000000-0005-0000-0000-000015550000}"/>
    <cellStyle name="20% - Accent6 24 3 3" xfId="38617" xr:uid="{00000000-0005-0000-0000-000016550000}"/>
    <cellStyle name="20% - Accent6 24 4" xfId="7296" xr:uid="{00000000-0005-0000-0000-000017550000}"/>
    <cellStyle name="20% - Accent6 24 4 2" xfId="33289" xr:uid="{00000000-0005-0000-0000-000018550000}"/>
    <cellStyle name="20% - Accent6 24 5" xfId="15083" xr:uid="{00000000-0005-0000-0000-000019550000}"/>
    <cellStyle name="20% - Accent6 24 5 2" xfId="41077" xr:uid="{00000000-0005-0000-0000-00001A550000}"/>
    <cellStyle name="20% - Accent6 24 6" xfId="22834" xr:uid="{00000000-0005-0000-0000-00001B550000}"/>
    <cellStyle name="20% - Accent6 24 6 2" xfId="48823" xr:uid="{00000000-0005-0000-0000-00001C550000}"/>
    <cellStyle name="20% - Accent6 24 7" xfId="27988" xr:uid="{00000000-0005-0000-0000-00001D550000}"/>
    <cellStyle name="20% - Accent6 25" xfId="2550" xr:uid="{00000000-0005-0000-0000-00001E550000}"/>
    <cellStyle name="20% - Accent6 25 2" xfId="5236" xr:uid="{00000000-0005-0000-0000-00001F550000}"/>
    <cellStyle name="20% - Accent6 25 2 2" xfId="10533" xr:uid="{00000000-0005-0000-0000-000020550000}"/>
    <cellStyle name="20% - Accent6 25 2 2 2" xfId="36534" xr:uid="{00000000-0005-0000-0000-000021550000}"/>
    <cellStyle name="20% - Accent6 25 2 3" xfId="18328" xr:uid="{00000000-0005-0000-0000-000022550000}"/>
    <cellStyle name="20% - Accent6 25 2 3 2" xfId="44322" xr:uid="{00000000-0005-0000-0000-000023550000}"/>
    <cellStyle name="20% - Accent6 25 2 4" xfId="26079" xr:uid="{00000000-0005-0000-0000-000024550000}"/>
    <cellStyle name="20% - Accent6 25 2 4 2" xfId="52068" xr:uid="{00000000-0005-0000-0000-000025550000}"/>
    <cellStyle name="20% - Accent6 25 2 5" xfId="31233" xr:uid="{00000000-0005-0000-0000-000026550000}"/>
    <cellStyle name="20% - Accent6 25 3" xfId="13152" xr:uid="{00000000-0005-0000-0000-000027550000}"/>
    <cellStyle name="20% - Accent6 25 3 2" xfId="20947" xr:uid="{00000000-0005-0000-0000-000028550000}"/>
    <cellStyle name="20% - Accent6 25 3 2 2" xfId="46941" xr:uid="{00000000-0005-0000-0000-000029550000}"/>
    <cellStyle name="20% - Accent6 25 3 3" xfId="39153" xr:uid="{00000000-0005-0000-0000-00002A550000}"/>
    <cellStyle name="20% - Accent6 25 4" xfId="7849" xr:uid="{00000000-0005-0000-0000-00002B550000}"/>
    <cellStyle name="20% - Accent6 25 4 2" xfId="33845" xr:uid="{00000000-0005-0000-0000-00002C550000}"/>
    <cellStyle name="20% - Accent6 25 5" xfId="15639" xr:uid="{00000000-0005-0000-0000-00002D550000}"/>
    <cellStyle name="20% - Accent6 25 5 2" xfId="41633" xr:uid="{00000000-0005-0000-0000-00002E550000}"/>
    <cellStyle name="20% - Accent6 25 6" xfId="23390" xr:uid="{00000000-0005-0000-0000-00002F550000}"/>
    <cellStyle name="20% - Accent6 25 6 2" xfId="49379" xr:uid="{00000000-0005-0000-0000-000030550000}"/>
    <cellStyle name="20% - Accent6 25 7" xfId="28544" xr:uid="{00000000-0005-0000-0000-000031550000}"/>
    <cellStyle name="20% - Accent6 26" xfId="877" xr:uid="{00000000-0005-0000-0000-000032550000}"/>
    <cellStyle name="20% - Accent6 26 2" xfId="6191" xr:uid="{00000000-0005-0000-0000-000033550000}"/>
    <cellStyle name="20% - Accent6 26 2 2" xfId="32177" xr:uid="{00000000-0005-0000-0000-000034550000}"/>
    <cellStyle name="20% - Accent6 26 3" xfId="13971" xr:uid="{00000000-0005-0000-0000-000035550000}"/>
    <cellStyle name="20% - Accent6 26 3 2" xfId="39965" xr:uid="{00000000-0005-0000-0000-000036550000}"/>
    <cellStyle name="20% - Accent6 26 4" xfId="21722" xr:uid="{00000000-0005-0000-0000-000037550000}"/>
    <cellStyle name="20% - Accent6 26 4 2" xfId="47711" xr:uid="{00000000-0005-0000-0000-000038550000}"/>
    <cellStyle name="20% - Accent6 26 5" xfId="26876" xr:uid="{00000000-0005-0000-0000-000039550000}"/>
    <cellStyle name="20% - Accent6 27" xfId="3131" xr:uid="{00000000-0005-0000-0000-00003A550000}"/>
    <cellStyle name="20% - Accent6 27 2" xfId="8430" xr:uid="{00000000-0005-0000-0000-00003B550000}"/>
    <cellStyle name="20% - Accent6 27 2 2" xfId="34426" xr:uid="{00000000-0005-0000-0000-00003C550000}"/>
    <cellStyle name="20% - Accent6 27 3" xfId="16220" xr:uid="{00000000-0005-0000-0000-00003D550000}"/>
    <cellStyle name="20% - Accent6 27 3 2" xfId="42214" xr:uid="{00000000-0005-0000-0000-00003E550000}"/>
    <cellStyle name="20% - Accent6 27 4" xfId="23971" xr:uid="{00000000-0005-0000-0000-00003F550000}"/>
    <cellStyle name="20% - Accent6 27 4 2" xfId="49960" xr:uid="{00000000-0005-0000-0000-000040550000}"/>
    <cellStyle name="20% - Accent6 27 5" xfId="29125" xr:uid="{00000000-0005-0000-0000-000041550000}"/>
    <cellStyle name="20% - Accent6 28" xfId="3242" xr:uid="{00000000-0005-0000-0000-000042550000}"/>
    <cellStyle name="20% - Accent6 28 2" xfId="8543" xr:uid="{00000000-0005-0000-0000-000043550000}"/>
    <cellStyle name="20% - Accent6 28 2 2" xfId="34540" xr:uid="{00000000-0005-0000-0000-000044550000}"/>
    <cellStyle name="20% - Accent6 28 3" xfId="16334" xr:uid="{00000000-0005-0000-0000-000045550000}"/>
    <cellStyle name="20% - Accent6 28 3 2" xfId="42328" xr:uid="{00000000-0005-0000-0000-000046550000}"/>
    <cellStyle name="20% - Accent6 28 4" xfId="24085" xr:uid="{00000000-0005-0000-0000-000047550000}"/>
    <cellStyle name="20% - Accent6 28 4 2" xfId="50074" xr:uid="{00000000-0005-0000-0000-000048550000}"/>
    <cellStyle name="20% - Accent6 28 5" xfId="29239" xr:uid="{00000000-0005-0000-0000-000049550000}"/>
    <cellStyle name="20% - Accent6 29" xfId="3356" xr:uid="{00000000-0005-0000-0000-00004A550000}"/>
    <cellStyle name="20% - Accent6 29 2" xfId="8656" xr:uid="{00000000-0005-0000-0000-00004B550000}"/>
    <cellStyle name="20% - Accent6 29 2 2" xfId="34654" xr:uid="{00000000-0005-0000-0000-00004C550000}"/>
    <cellStyle name="20% - Accent6 29 3" xfId="16448" xr:uid="{00000000-0005-0000-0000-00004D550000}"/>
    <cellStyle name="20% - Accent6 29 3 2" xfId="42442" xr:uid="{00000000-0005-0000-0000-00004E550000}"/>
    <cellStyle name="20% - Accent6 29 4" xfId="24199" xr:uid="{00000000-0005-0000-0000-00004F550000}"/>
    <cellStyle name="20% - Accent6 29 4 2" xfId="50188" xr:uid="{00000000-0005-0000-0000-000050550000}"/>
    <cellStyle name="20% - Accent6 29 5" xfId="29353" xr:uid="{00000000-0005-0000-0000-000051550000}"/>
    <cellStyle name="20% - Accent6 3" xfId="780" xr:uid="{00000000-0005-0000-0000-000052550000}"/>
    <cellStyle name="20% - Accent6 3 10" xfId="13883" xr:uid="{00000000-0005-0000-0000-000053550000}"/>
    <cellStyle name="20% - Accent6 3 10 2" xfId="39877" xr:uid="{00000000-0005-0000-0000-000054550000}"/>
    <cellStyle name="20% - Accent6 3 11" xfId="21633" xr:uid="{00000000-0005-0000-0000-000055550000}"/>
    <cellStyle name="20% - Accent6 3 11 2" xfId="47622" xr:uid="{00000000-0005-0000-0000-000056550000}"/>
    <cellStyle name="20% - Accent6 3 12" xfId="26787" xr:uid="{00000000-0005-0000-0000-000057550000}"/>
    <cellStyle name="20% - Accent6 3 2" xfId="1184" xr:uid="{00000000-0005-0000-0000-000058550000}"/>
    <cellStyle name="20% - Accent6 3 2 10" xfId="22026" xr:uid="{00000000-0005-0000-0000-000059550000}"/>
    <cellStyle name="20% - Accent6 3 2 10 2" xfId="48015" xr:uid="{00000000-0005-0000-0000-00005A550000}"/>
    <cellStyle name="20% - Accent6 3 2 11" xfId="27180" xr:uid="{00000000-0005-0000-0000-00005B550000}"/>
    <cellStyle name="20% - Accent6 3 2 2" xfId="1742" xr:uid="{00000000-0005-0000-0000-00005C550000}"/>
    <cellStyle name="20% - Accent6 3 2 2 2" xfId="4428" xr:uid="{00000000-0005-0000-0000-00005D550000}"/>
    <cellStyle name="20% - Accent6 3 2 2 2 2" xfId="9725" xr:uid="{00000000-0005-0000-0000-00005E550000}"/>
    <cellStyle name="20% - Accent6 3 2 2 2 2 2" xfId="35726" xr:uid="{00000000-0005-0000-0000-00005F550000}"/>
    <cellStyle name="20% - Accent6 3 2 2 2 3" xfId="17520" xr:uid="{00000000-0005-0000-0000-000060550000}"/>
    <cellStyle name="20% - Accent6 3 2 2 2 3 2" xfId="43514" xr:uid="{00000000-0005-0000-0000-000061550000}"/>
    <cellStyle name="20% - Accent6 3 2 2 2 4" xfId="25271" xr:uid="{00000000-0005-0000-0000-000062550000}"/>
    <cellStyle name="20% - Accent6 3 2 2 2 4 2" xfId="51260" xr:uid="{00000000-0005-0000-0000-000063550000}"/>
    <cellStyle name="20% - Accent6 3 2 2 2 5" xfId="30425" xr:uid="{00000000-0005-0000-0000-000064550000}"/>
    <cellStyle name="20% - Accent6 3 2 2 3" xfId="12370" xr:uid="{00000000-0005-0000-0000-000065550000}"/>
    <cellStyle name="20% - Accent6 3 2 2 3 2" xfId="20165" xr:uid="{00000000-0005-0000-0000-000066550000}"/>
    <cellStyle name="20% - Accent6 3 2 2 3 2 2" xfId="46159" xr:uid="{00000000-0005-0000-0000-000067550000}"/>
    <cellStyle name="20% - Accent6 3 2 2 3 3" xfId="38371" xr:uid="{00000000-0005-0000-0000-000068550000}"/>
    <cellStyle name="20% - Accent6 3 2 2 4" xfId="7047" xr:uid="{00000000-0005-0000-0000-000069550000}"/>
    <cellStyle name="20% - Accent6 3 2 2 4 2" xfId="33037" xr:uid="{00000000-0005-0000-0000-00006A550000}"/>
    <cellStyle name="20% - Accent6 3 2 2 5" xfId="14831" xr:uid="{00000000-0005-0000-0000-00006B550000}"/>
    <cellStyle name="20% - Accent6 3 2 2 5 2" xfId="40825" xr:uid="{00000000-0005-0000-0000-00006C550000}"/>
    <cellStyle name="20% - Accent6 3 2 2 6" xfId="22582" xr:uid="{00000000-0005-0000-0000-00006D550000}"/>
    <cellStyle name="20% - Accent6 3 2 2 6 2" xfId="48571" xr:uid="{00000000-0005-0000-0000-00006E550000}"/>
    <cellStyle name="20% - Accent6 3 2 2 7" xfId="27736" xr:uid="{00000000-0005-0000-0000-00006F550000}"/>
    <cellStyle name="20% - Accent6 3 2 3" xfId="2298" xr:uid="{00000000-0005-0000-0000-000070550000}"/>
    <cellStyle name="20% - Accent6 3 2 3 2" xfId="4984" xr:uid="{00000000-0005-0000-0000-000071550000}"/>
    <cellStyle name="20% - Accent6 3 2 3 2 2" xfId="10281" xr:uid="{00000000-0005-0000-0000-000072550000}"/>
    <cellStyle name="20% - Accent6 3 2 3 2 2 2" xfId="36282" xr:uid="{00000000-0005-0000-0000-000073550000}"/>
    <cellStyle name="20% - Accent6 3 2 3 2 3" xfId="18076" xr:uid="{00000000-0005-0000-0000-000074550000}"/>
    <cellStyle name="20% - Accent6 3 2 3 2 3 2" xfId="44070" xr:uid="{00000000-0005-0000-0000-000075550000}"/>
    <cellStyle name="20% - Accent6 3 2 3 2 4" xfId="25827" xr:uid="{00000000-0005-0000-0000-000076550000}"/>
    <cellStyle name="20% - Accent6 3 2 3 2 4 2" xfId="51816" xr:uid="{00000000-0005-0000-0000-000077550000}"/>
    <cellStyle name="20% - Accent6 3 2 3 2 5" xfId="30981" xr:uid="{00000000-0005-0000-0000-000078550000}"/>
    <cellStyle name="20% - Accent6 3 2 3 3" xfId="12904" xr:uid="{00000000-0005-0000-0000-000079550000}"/>
    <cellStyle name="20% - Accent6 3 2 3 3 2" xfId="20699" xr:uid="{00000000-0005-0000-0000-00007A550000}"/>
    <cellStyle name="20% - Accent6 3 2 3 3 2 2" xfId="46693" xr:uid="{00000000-0005-0000-0000-00007B550000}"/>
    <cellStyle name="20% - Accent6 3 2 3 3 3" xfId="38905" xr:uid="{00000000-0005-0000-0000-00007C550000}"/>
    <cellStyle name="20% - Accent6 3 2 3 4" xfId="7599" xr:uid="{00000000-0005-0000-0000-00007D550000}"/>
    <cellStyle name="20% - Accent6 3 2 3 4 2" xfId="33593" xr:uid="{00000000-0005-0000-0000-00007E550000}"/>
    <cellStyle name="20% - Accent6 3 2 3 5" xfId="15387" xr:uid="{00000000-0005-0000-0000-00007F550000}"/>
    <cellStyle name="20% - Accent6 3 2 3 5 2" xfId="41381" xr:uid="{00000000-0005-0000-0000-000080550000}"/>
    <cellStyle name="20% - Accent6 3 2 3 6" xfId="23138" xr:uid="{00000000-0005-0000-0000-000081550000}"/>
    <cellStyle name="20% - Accent6 3 2 3 6 2" xfId="49127" xr:uid="{00000000-0005-0000-0000-000082550000}"/>
    <cellStyle name="20% - Accent6 3 2 3 7" xfId="28292" xr:uid="{00000000-0005-0000-0000-000083550000}"/>
    <cellStyle name="20% - Accent6 3 2 4" xfId="2854" xr:uid="{00000000-0005-0000-0000-000084550000}"/>
    <cellStyle name="20% - Accent6 3 2 4 2" xfId="5540" xr:uid="{00000000-0005-0000-0000-000085550000}"/>
    <cellStyle name="20% - Accent6 3 2 4 2 2" xfId="10837" xr:uid="{00000000-0005-0000-0000-000086550000}"/>
    <cellStyle name="20% - Accent6 3 2 4 2 2 2" xfId="36838" xr:uid="{00000000-0005-0000-0000-000087550000}"/>
    <cellStyle name="20% - Accent6 3 2 4 2 3" xfId="18632" xr:uid="{00000000-0005-0000-0000-000088550000}"/>
    <cellStyle name="20% - Accent6 3 2 4 2 3 2" xfId="44626" xr:uid="{00000000-0005-0000-0000-000089550000}"/>
    <cellStyle name="20% - Accent6 3 2 4 2 4" xfId="26383" xr:uid="{00000000-0005-0000-0000-00008A550000}"/>
    <cellStyle name="20% - Accent6 3 2 4 2 4 2" xfId="52372" xr:uid="{00000000-0005-0000-0000-00008B550000}"/>
    <cellStyle name="20% - Accent6 3 2 4 2 5" xfId="31537" xr:uid="{00000000-0005-0000-0000-00008C550000}"/>
    <cellStyle name="20% - Accent6 3 2 4 3" xfId="13441" xr:uid="{00000000-0005-0000-0000-00008D550000}"/>
    <cellStyle name="20% - Accent6 3 2 4 3 2" xfId="21236" xr:uid="{00000000-0005-0000-0000-00008E550000}"/>
    <cellStyle name="20% - Accent6 3 2 4 3 2 2" xfId="47230" xr:uid="{00000000-0005-0000-0000-00008F550000}"/>
    <cellStyle name="20% - Accent6 3 2 4 3 3" xfId="39442" xr:uid="{00000000-0005-0000-0000-000090550000}"/>
    <cellStyle name="20% - Accent6 3 2 4 4" xfId="8153" xr:uid="{00000000-0005-0000-0000-000091550000}"/>
    <cellStyle name="20% - Accent6 3 2 4 4 2" xfId="34149" xr:uid="{00000000-0005-0000-0000-000092550000}"/>
    <cellStyle name="20% - Accent6 3 2 4 5" xfId="15943" xr:uid="{00000000-0005-0000-0000-000093550000}"/>
    <cellStyle name="20% - Accent6 3 2 4 5 2" xfId="41937" xr:uid="{00000000-0005-0000-0000-000094550000}"/>
    <cellStyle name="20% - Accent6 3 2 4 6" xfId="23694" xr:uid="{00000000-0005-0000-0000-000095550000}"/>
    <cellStyle name="20% - Accent6 3 2 4 6 2" xfId="49683" xr:uid="{00000000-0005-0000-0000-000096550000}"/>
    <cellStyle name="20% - Accent6 3 2 4 7" xfId="28848" xr:uid="{00000000-0005-0000-0000-000097550000}"/>
    <cellStyle name="20% - Accent6 3 2 5" xfId="3872" xr:uid="{00000000-0005-0000-0000-000098550000}"/>
    <cellStyle name="20% - Accent6 3 2 5 2" xfId="9170" xr:uid="{00000000-0005-0000-0000-000099550000}"/>
    <cellStyle name="20% - Accent6 3 2 5 2 2" xfId="35170" xr:uid="{00000000-0005-0000-0000-00009A550000}"/>
    <cellStyle name="20% - Accent6 3 2 5 3" xfId="16964" xr:uid="{00000000-0005-0000-0000-00009B550000}"/>
    <cellStyle name="20% - Accent6 3 2 5 3 2" xfId="42958" xr:uid="{00000000-0005-0000-0000-00009C550000}"/>
    <cellStyle name="20% - Accent6 3 2 5 4" xfId="24715" xr:uid="{00000000-0005-0000-0000-00009D550000}"/>
    <cellStyle name="20% - Accent6 3 2 5 4 2" xfId="50704" xr:uid="{00000000-0005-0000-0000-00009E550000}"/>
    <cellStyle name="20% - Accent6 3 2 5 5" xfId="29869" xr:uid="{00000000-0005-0000-0000-00009F550000}"/>
    <cellStyle name="20% - Accent6 3 2 6" xfId="11349" xr:uid="{00000000-0005-0000-0000-0000A0550000}"/>
    <cellStyle name="20% - Accent6 3 2 6 2" xfId="19144" xr:uid="{00000000-0005-0000-0000-0000A1550000}"/>
    <cellStyle name="20% - Accent6 3 2 6 2 2" xfId="45138" xr:uid="{00000000-0005-0000-0000-0000A2550000}"/>
    <cellStyle name="20% - Accent6 3 2 6 3" xfId="37350" xr:uid="{00000000-0005-0000-0000-0000A3550000}"/>
    <cellStyle name="20% - Accent6 3 2 7" xfId="11849" xr:uid="{00000000-0005-0000-0000-0000A4550000}"/>
    <cellStyle name="20% - Accent6 3 2 7 2" xfId="19644" xr:uid="{00000000-0005-0000-0000-0000A5550000}"/>
    <cellStyle name="20% - Accent6 3 2 7 2 2" xfId="45638" xr:uid="{00000000-0005-0000-0000-0000A6550000}"/>
    <cellStyle name="20% - Accent6 3 2 7 3" xfId="37850" xr:uid="{00000000-0005-0000-0000-0000A7550000}"/>
    <cellStyle name="20% - Accent6 3 2 8" xfId="6494" xr:uid="{00000000-0005-0000-0000-0000A8550000}"/>
    <cellStyle name="20% - Accent6 3 2 8 2" xfId="32481" xr:uid="{00000000-0005-0000-0000-0000A9550000}"/>
    <cellStyle name="20% - Accent6 3 2 9" xfId="14275" xr:uid="{00000000-0005-0000-0000-0000AA550000}"/>
    <cellStyle name="20% - Accent6 3 2 9 2" xfId="40269" xr:uid="{00000000-0005-0000-0000-0000AB550000}"/>
    <cellStyle name="20% - Accent6 3 3" xfId="1465" xr:uid="{00000000-0005-0000-0000-0000AC550000}"/>
    <cellStyle name="20% - Accent6 3 3 2" xfId="4151" xr:uid="{00000000-0005-0000-0000-0000AD550000}"/>
    <cellStyle name="20% - Accent6 3 3 2 2" xfId="9449" xr:uid="{00000000-0005-0000-0000-0000AE550000}"/>
    <cellStyle name="20% - Accent6 3 3 2 2 2" xfId="35449" xr:uid="{00000000-0005-0000-0000-0000AF550000}"/>
    <cellStyle name="20% - Accent6 3 3 2 3" xfId="17243" xr:uid="{00000000-0005-0000-0000-0000B0550000}"/>
    <cellStyle name="20% - Accent6 3 3 2 3 2" xfId="43237" xr:uid="{00000000-0005-0000-0000-0000B1550000}"/>
    <cellStyle name="20% - Accent6 3 3 2 4" xfId="24994" xr:uid="{00000000-0005-0000-0000-0000B2550000}"/>
    <cellStyle name="20% - Accent6 3 3 2 4 2" xfId="50983" xr:uid="{00000000-0005-0000-0000-0000B3550000}"/>
    <cellStyle name="20% - Accent6 3 3 2 5" xfId="30148" xr:uid="{00000000-0005-0000-0000-0000B4550000}"/>
    <cellStyle name="20% - Accent6 3 3 3" xfId="12111" xr:uid="{00000000-0005-0000-0000-0000B5550000}"/>
    <cellStyle name="20% - Accent6 3 3 3 2" xfId="19906" xr:uid="{00000000-0005-0000-0000-0000B6550000}"/>
    <cellStyle name="20% - Accent6 3 3 3 2 2" xfId="45900" xr:uid="{00000000-0005-0000-0000-0000B7550000}"/>
    <cellStyle name="20% - Accent6 3 3 3 3" xfId="38112" xr:uid="{00000000-0005-0000-0000-0000B8550000}"/>
    <cellStyle name="20% - Accent6 3 3 4" xfId="6771" xr:uid="{00000000-0005-0000-0000-0000B9550000}"/>
    <cellStyle name="20% - Accent6 3 3 4 2" xfId="32760" xr:uid="{00000000-0005-0000-0000-0000BA550000}"/>
    <cellStyle name="20% - Accent6 3 3 5" xfId="14554" xr:uid="{00000000-0005-0000-0000-0000BB550000}"/>
    <cellStyle name="20% - Accent6 3 3 5 2" xfId="40548" xr:uid="{00000000-0005-0000-0000-0000BC550000}"/>
    <cellStyle name="20% - Accent6 3 3 6" xfId="22305" xr:uid="{00000000-0005-0000-0000-0000BD550000}"/>
    <cellStyle name="20% - Accent6 3 3 6 2" xfId="48294" xr:uid="{00000000-0005-0000-0000-0000BE550000}"/>
    <cellStyle name="20% - Accent6 3 3 7" xfId="27459" xr:uid="{00000000-0005-0000-0000-0000BF550000}"/>
    <cellStyle name="20% - Accent6 3 4" xfId="2021" xr:uid="{00000000-0005-0000-0000-0000C0550000}"/>
    <cellStyle name="20% - Accent6 3 4 2" xfId="4707" xr:uid="{00000000-0005-0000-0000-0000C1550000}"/>
    <cellStyle name="20% - Accent6 3 4 2 2" xfId="10004" xr:uid="{00000000-0005-0000-0000-0000C2550000}"/>
    <cellStyle name="20% - Accent6 3 4 2 2 2" xfId="36005" xr:uid="{00000000-0005-0000-0000-0000C3550000}"/>
    <cellStyle name="20% - Accent6 3 4 2 3" xfId="17799" xr:uid="{00000000-0005-0000-0000-0000C4550000}"/>
    <cellStyle name="20% - Accent6 3 4 2 3 2" xfId="43793" xr:uid="{00000000-0005-0000-0000-0000C5550000}"/>
    <cellStyle name="20% - Accent6 3 4 2 4" xfId="25550" xr:uid="{00000000-0005-0000-0000-0000C6550000}"/>
    <cellStyle name="20% - Accent6 3 4 2 4 2" xfId="51539" xr:uid="{00000000-0005-0000-0000-0000C7550000}"/>
    <cellStyle name="20% - Accent6 3 4 2 5" xfId="30704" xr:uid="{00000000-0005-0000-0000-0000C8550000}"/>
    <cellStyle name="20% - Accent6 3 4 3" xfId="12630" xr:uid="{00000000-0005-0000-0000-0000C9550000}"/>
    <cellStyle name="20% - Accent6 3 4 3 2" xfId="20425" xr:uid="{00000000-0005-0000-0000-0000CA550000}"/>
    <cellStyle name="20% - Accent6 3 4 3 2 2" xfId="46419" xr:uid="{00000000-0005-0000-0000-0000CB550000}"/>
    <cellStyle name="20% - Accent6 3 4 3 3" xfId="38631" xr:uid="{00000000-0005-0000-0000-0000CC550000}"/>
    <cellStyle name="20% - Accent6 3 4 4" xfId="7323" xr:uid="{00000000-0005-0000-0000-0000CD550000}"/>
    <cellStyle name="20% - Accent6 3 4 4 2" xfId="33316" xr:uid="{00000000-0005-0000-0000-0000CE550000}"/>
    <cellStyle name="20% - Accent6 3 4 5" xfId="15110" xr:uid="{00000000-0005-0000-0000-0000CF550000}"/>
    <cellStyle name="20% - Accent6 3 4 5 2" xfId="41104" xr:uid="{00000000-0005-0000-0000-0000D0550000}"/>
    <cellStyle name="20% - Accent6 3 4 6" xfId="22861" xr:uid="{00000000-0005-0000-0000-0000D1550000}"/>
    <cellStyle name="20% - Accent6 3 4 6 2" xfId="48850" xr:uid="{00000000-0005-0000-0000-0000D2550000}"/>
    <cellStyle name="20% - Accent6 3 4 7" xfId="28015" xr:uid="{00000000-0005-0000-0000-0000D3550000}"/>
    <cellStyle name="20% - Accent6 3 5" xfId="2577" xr:uid="{00000000-0005-0000-0000-0000D4550000}"/>
    <cellStyle name="20% - Accent6 3 5 2" xfId="5263" xr:uid="{00000000-0005-0000-0000-0000D5550000}"/>
    <cellStyle name="20% - Accent6 3 5 2 2" xfId="10560" xr:uid="{00000000-0005-0000-0000-0000D6550000}"/>
    <cellStyle name="20% - Accent6 3 5 2 2 2" xfId="36561" xr:uid="{00000000-0005-0000-0000-0000D7550000}"/>
    <cellStyle name="20% - Accent6 3 5 2 3" xfId="18355" xr:uid="{00000000-0005-0000-0000-0000D8550000}"/>
    <cellStyle name="20% - Accent6 3 5 2 3 2" xfId="44349" xr:uid="{00000000-0005-0000-0000-0000D9550000}"/>
    <cellStyle name="20% - Accent6 3 5 2 4" xfId="26106" xr:uid="{00000000-0005-0000-0000-0000DA550000}"/>
    <cellStyle name="20% - Accent6 3 5 2 4 2" xfId="52095" xr:uid="{00000000-0005-0000-0000-0000DB550000}"/>
    <cellStyle name="20% - Accent6 3 5 2 5" xfId="31260" xr:uid="{00000000-0005-0000-0000-0000DC550000}"/>
    <cellStyle name="20% - Accent6 3 5 3" xfId="13166" xr:uid="{00000000-0005-0000-0000-0000DD550000}"/>
    <cellStyle name="20% - Accent6 3 5 3 2" xfId="20961" xr:uid="{00000000-0005-0000-0000-0000DE550000}"/>
    <cellStyle name="20% - Accent6 3 5 3 2 2" xfId="46955" xr:uid="{00000000-0005-0000-0000-0000DF550000}"/>
    <cellStyle name="20% - Accent6 3 5 3 3" xfId="39167" xr:uid="{00000000-0005-0000-0000-0000E0550000}"/>
    <cellStyle name="20% - Accent6 3 5 4" xfId="7876" xr:uid="{00000000-0005-0000-0000-0000E1550000}"/>
    <cellStyle name="20% - Accent6 3 5 4 2" xfId="33872" xr:uid="{00000000-0005-0000-0000-0000E2550000}"/>
    <cellStyle name="20% - Accent6 3 5 5" xfId="15666" xr:uid="{00000000-0005-0000-0000-0000E3550000}"/>
    <cellStyle name="20% - Accent6 3 5 5 2" xfId="41660" xr:uid="{00000000-0005-0000-0000-0000E4550000}"/>
    <cellStyle name="20% - Accent6 3 5 6" xfId="23417" xr:uid="{00000000-0005-0000-0000-0000E5550000}"/>
    <cellStyle name="20% - Accent6 3 5 6 2" xfId="49406" xr:uid="{00000000-0005-0000-0000-0000E6550000}"/>
    <cellStyle name="20% - Accent6 3 5 7" xfId="28571" xr:uid="{00000000-0005-0000-0000-0000E7550000}"/>
    <cellStyle name="20% - Accent6 3 6" xfId="905" xr:uid="{00000000-0005-0000-0000-0000E8550000}"/>
    <cellStyle name="20% - Accent6 3 6 2" xfId="6218" xr:uid="{00000000-0005-0000-0000-0000E9550000}"/>
    <cellStyle name="20% - Accent6 3 6 2 2" xfId="32204" xr:uid="{00000000-0005-0000-0000-0000EA550000}"/>
    <cellStyle name="20% - Accent6 3 6 3" xfId="13998" xr:uid="{00000000-0005-0000-0000-0000EB550000}"/>
    <cellStyle name="20% - Accent6 3 6 3 2" xfId="39992" xr:uid="{00000000-0005-0000-0000-0000EC550000}"/>
    <cellStyle name="20% - Accent6 3 6 4" xfId="21749" xr:uid="{00000000-0005-0000-0000-0000ED550000}"/>
    <cellStyle name="20% - Accent6 3 6 4 2" xfId="47738" xr:uid="{00000000-0005-0000-0000-0000EE550000}"/>
    <cellStyle name="20% - Accent6 3 6 5" xfId="26903" xr:uid="{00000000-0005-0000-0000-0000EF550000}"/>
    <cellStyle name="20% - Accent6 3 7" xfId="3595" xr:uid="{00000000-0005-0000-0000-0000F0550000}"/>
    <cellStyle name="20% - Accent6 3 7 2" xfId="8893" xr:uid="{00000000-0005-0000-0000-0000F1550000}"/>
    <cellStyle name="20% - Accent6 3 7 2 2" xfId="34893" xr:uid="{00000000-0005-0000-0000-0000F2550000}"/>
    <cellStyle name="20% - Accent6 3 7 3" xfId="16687" xr:uid="{00000000-0005-0000-0000-0000F3550000}"/>
    <cellStyle name="20% - Accent6 3 7 3 2" xfId="42681" xr:uid="{00000000-0005-0000-0000-0000F4550000}"/>
    <cellStyle name="20% - Accent6 3 7 4" xfId="24438" xr:uid="{00000000-0005-0000-0000-0000F5550000}"/>
    <cellStyle name="20% - Accent6 3 7 4 2" xfId="50427" xr:uid="{00000000-0005-0000-0000-0000F6550000}"/>
    <cellStyle name="20% - Accent6 3 7 5" xfId="29592" xr:uid="{00000000-0005-0000-0000-0000F7550000}"/>
    <cellStyle name="20% - Accent6 3 8" xfId="11592" xr:uid="{00000000-0005-0000-0000-0000F8550000}"/>
    <cellStyle name="20% - Accent6 3 8 2" xfId="19387" xr:uid="{00000000-0005-0000-0000-0000F9550000}"/>
    <cellStyle name="20% - Accent6 3 8 2 2" xfId="45381" xr:uid="{00000000-0005-0000-0000-0000FA550000}"/>
    <cellStyle name="20% - Accent6 3 8 3" xfId="37593" xr:uid="{00000000-0005-0000-0000-0000FB550000}"/>
    <cellStyle name="20% - Accent6 3 9" xfId="6108" xr:uid="{00000000-0005-0000-0000-0000FC550000}"/>
    <cellStyle name="20% - Accent6 3 9 2" xfId="32089" xr:uid="{00000000-0005-0000-0000-0000FD550000}"/>
    <cellStyle name="20% - Accent6 30" xfId="3470" xr:uid="{00000000-0005-0000-0000-0000FE550000}"/>
    <cellStyle name="20% - Accent6 30 2" xfId="8769" xr:uid="{00000000-0005-0000-0000-0000FF550000}"/>
    <cellStyle name="20% - Accent6 30 2 2" xfId="34768" xr:uid="{00000000-0005-0000-0000-000000560000}"/>
    <cellStyle name="20% - Accent6 30 3" xfId="16562" xr:uid="{00000000-0005-0000-0000-000001560000}"/>
    <cellStyle name="20% - Accent6 30 3 2" xfId="42556" xr:uid="{00000000-0005-0000-0000-000002560000}"/>
    <cellStyle name="20% - Accent6 30 4" xfId="24313" xr:uid="{00000000-0005-0000-0000-000003560000}"/>
    <cellStyle name="20% - Accent6 30 4 2" xfId="50302" xr:uid="{00000000-0005-0000-0000-000004560000}"/>
    <cellStyle name="20% - Accent6 30 5" xfId="29467" xr:uid="{00000000-0005-0000-0000-000005560000}"/>
    <cellStyle name="20% - Accent6 31" xfId="3568" xr:uid="{00000000-0005-0000-0000-000006560000}"/>
    <cellStyle name="20% - Accent6 31 2" xfId="8866" xr:uid="{00000000-0005-0000-0000-000007560000}"/>
    <cellStyle name="20% - Accent6 31 2 2" xfId="34866" xr:uid="{00000000-0005-0000-0000-000008560000}"/>
    <cellStyle name="20% - Accent6 31 3" xfId="16660" xr:uid="{00000000-0005-0000-0000-000009560000}"/>
    <cellStyle name="20% - Accent6 31 3 2" xfId="42654" xr:uid="{00000000-0005-0000-0000-00000A560000}"/>
    <cellStyle name="20% - Accent6 31 4" xfId="24411" xr:uid="{00000000-0005-0000-0000-00000B560000}"/>
    <cellStyle name="20% - Accent6 31 4 2" xfId="50400" xr:uid="{00000000-0005-0000-0000-00000C560000}"/>
    <cellStyle name="20% - Accent6 31 5" xfId="29565" xr:uid="{00000000-0005-0000-0000-00000D560000}"/>
    <cellStyle name="20% - Accent6 32" xfId="5828" xr:uid="{00000000-0005-0000-0000-00000E560000}"/>
    <cellStyle name="20% - Accent6 32 2" xfId="31826" xr:uid="{00000000-0005-0000-0000-00000F560000}"/>
    <cellStyle name="20% - Accent6 33" xfId="5936" xr:uid="{00000000-0005-0000-0000-000010560000}"/>
    <cellStyle name="20% - Accent6 33 2" xfId="31923" xr:uid="{00000000-0005-0000-0000-000011560000}"/>
    <cellStyle name="20% - Accent6 34" xfId="13711" xr:uid="{00000000-0005-0000-0000-000012560000}"/>
    <cellStyle name="20% - Accent6 34 2" xfId="39705" xr:uid="{00000000-0005-0000-0000-000013560000}"/>
    <cellStyle name="20% - Accent6 35" xfId="21519" xr:uid="{00000000-0005-0000-0000-000014560000}"/>
    <cellStyle name="20% - Accent6 35 2" xfId="47508" xr:uid="{00000000-0005-0000-0000-000015560000}"/>
    <cellStyle name="20% - Accent6 36" xfId="26673" xr:uid="{00000000-0005-0000-0000-000016560000}"/>
    <cellStyle name="20% - Accent6 4" xfId="918" xr:uid="{00000000-0005-0000-0000-000017560000}"/>
    <cellStyle name="20% - Accent6 4 10" xfId="14011" xr:uid="{00000000-0005-0000-0000-000018560000}"/>
    <cellStyle name="20% - Accent6 4 10 2" xfId="40005" xr:uid="{00000000-0005-0000-0000-000019560000}"/>
    <cellStyle name="20% - Accent6 4 11" xfId="21762" xr:uid="{00000000-0005-0000-0000-00001A560000}"/>
    <cellStyle name="20% - Accent6 4 11 2" xfId="47751" xr:uid="{00000000-0005-0000-0000-00001B560000}"/>
    <cellStyle name="20% - Accent6 4 12" xfId="26916" xr:uid="{00000000-0005-0000-0000-00001C560000}"/>
    <cellStyle name="20% - Accent6 4 2" xfId="1197" xr:uid="{00000000-0005-0000-0000-00001D560000}"/>
    <cellStyle name="20% - Accent6 4 2 10" xfId="22039" xr:uid="{00000000-0005-0000-0000-00001E560000}"/>
    <cellStyle name="20% - Accent6 4 2 10 2" xfId="48028" xr:uid="{00000000-0005-0000-0000-00001F560000}"/>
    <cellStyle name="20% - Accent6 4 2 11" xfId="27193" xr:uid="{00000000-0005-0000-0000-000020560000}"/>
    <cellStyle name="20% - Accent6 4 2 2" xfId="1755" xr:uid="{00000000-0005-0000-0000-000021560000}"/>
    <cellStyle name="20% - Accent6 4 2 2 2" xfId="4441" xr:uid="{00000000-0005-0000-0000-000022560000}"/>
    <cellStyle name="20% - Accent6 4 2 2 2 2" xfId="9738" xr:uid="{00000000-0005-0000-0000-000023560000}"/>
    <cellStyle name="20% - Accent6 4 2 2 2 2 2" xfId="35739" xr:uid="{00000000-0005-0000-0000-000024560000}"/>
    <cellStyle name="20% - Accent6 4 2 2 2 3" xfId="17533" xr:uid="{00000000-0005-0000-0000-000025560000}"/>
    <cellStyle name="20% - Accent6 4 2 2 2 3 2" xfId="43527" xr:uid="{00000000-0005-0000-0000-000026560000}"/>
    <cellStyle name="20% - Accent6 4 2 2 2 4" xfId="25284" xr:uid="{00000000-0005-0000-0000-000027560000}"/>
    <cellStyle name="20% - Accent6 4 2 2 2 4 2" xfId="51273" xr:uid="{00000000-0005-0000-0000-000028560000}"/>
    <cellStyle name="20% - Accent6 4 2 2 2 5" xfId="30438" xr:uid="{00000000-0005-0000-0000-000029560000}"/>
    <cellStyle name="20% - Accent6 4 2 2 3" xfId="12383" xr:uid="{00000000-0005-0000-0000-00002A560000}"/>
    <cellStyle name="20% - Accent6 4 2 2 3 2" xfId="20178" xr:uid="{00000000-0005-0000-0000-00002B560000}"/>
    <cellStyle name="20% - Accent6 4 2 2 3 2 2" xfId="46172" xr:uid="{00000000-0005-0000-0000-00002C560000}"/>
    <cellStyle name="20% - Accent6 4 2 2 3 3" xfId="38384" xr:uid="{00000000-0005-0000-0000-00002D560000}"/>
    <cellStyle name="20% - Accent6 4 2 2 4" xfId="7060" xr:uid="{00000000-0005-0000-0000-00002E560000}"/>
    <cellStyle name="20% - Accent6 4 2 2 4 2" xfId="33050" xr:uid="{00000000-0005-0000-0000-00002F560000}"/>
    <cellStyle name="20% - Accent6 4 2 2 5" xfId="14844" xr:uid="{00000000-0005-0000-0000-000030560000}"/>
    <cellStyle name="20% - Accent6 4 2 2 5 2" xfId="40838" xr:uid="{00000000-0005-0000-0000-000031560000}"/>
    <cellStyle name="20% - Accent6 4 2 2 6" xfId="22595" xr:uid="{00000000-0005-0000-0000-000032560000}"/>
    <cellStyle name="20% - Accent6 4 2 2 6 2" xfId="48584" xr:uid="{00000000-0005-0000-0000-000033560000}"/>
    <cellStyle name="20% - Accent6 4 2 2 7" xfId="27749" xr:uid="{00000000-0005-0000-0000-000034560000}"/>
    <cellStyle name="20% - Accent6 4 2 3" xfId="2311" xr:uid="{00000000-0005-0000-0000-000035560000}"/>
    <cellStyle name="20% - Accent6 4 2 3 2" xfId="4997" xr:uid="{00000000-0005-0000-0000-000036560000}"/>
    <cellStyle name="20% - Accent6 4 2 3 2 2" xfId="10294" xr:uid="{00000000-0005-0000-0000-000037560000}"/>
    <cellStyle name="20% - Accent6 4 2 3 2 2 2" xfId="36295" xr:uid="{00000000-0005-0000-0000-000038560000}"/>
    <cellStyle name="20% - Accent6 4 2 3 2 3" xfId="18089" xr:uid="{00000000-0005-0000-0000-000039560000}"/>
    <cellStyle name="20% - Accent6 4 2 3 2 3 2" xfId="44083" xr:uid="{00000000-0005-0000-0000-00003A560000}"/>
    <cellStyle name="20% - Accent6 4 2 3 2 4" xfId="25840" xr:uid="{00000000-0005-0000-0000-00003B560000}"/>
    <cellStyle name="20% - Accent6 4 2 3 2 4 2" xfId="51829" xr:uid="{00000000-0005-0000-0000-00003C560000}"/>
    <cellStyle name="20% - Accent6 4 2 3 2 5" xfId="30994" xr:uid="{00000000-0005-0000-0000-00003D560000}"/>
    <cellStyle name="20% - Accent6 4 2 3 3" xfId="12917" xr:uid="{00000000-0005-0000-0000-00003E560000}"/>
    <cellStyle name="20% - Accent6 4 2 3 3 2" xfId="20712" xr:uid="{00000000-0005-0000-0000-00003F560000}"/>
    <cellStyle name="20% - Accent6 4 2 3 3 2 2" xfId="46706" xr:uid="{00000000-0005-0000-0000-000040560000}"/>
    <cellStyle name="20% - Accent6 4 2 3 3 3" xfId="38918" xr:uid="{00000000-0005-0000-0000-000041560000}"/>
    <cellStyle name="20% - Accent6 4 2 3 4" xfId="7612" xr:uid="{00000000-0005-0000-0000-000042560000}"/>
    <cellStyle name="20% - Accent6 4 2 3 4 2" xfId="33606" xr:uid="{00000000-0005-0000-0000-000043560000}"/>
    <cellStyle name="20% - Accent6 4 2 3 5" xfId="15400" xr:uid="{00000000-0005-0000-0000-000044560000}"/>
    <cellStyle name="20% - Accent6 4 2 3 5 2" xfId="41394" xr:uid="{00000000-0005-0000-0000-000045560000}"/>
    <cellStyle name="20% - Accent6 4 2 3 6" xfId="23151" xr:uid="{00000000-0005-0000-0000-000046560000}"/>
    <cellStyle name="20% - Accent6 4 2 3 6 2" xfId="49140" xr:uid="{00000000-0005-0000-0000-000047560000}"/>
    <cellStyle name="20% - Accent6 4 2 3 7" xfId="28305" xr:uid="{00000000-0005-0000-0000-000048560000}"/>
    <cellStyle name="20% - Accent6 4 2 4" xfId="2867" xr:uid="{00000000-0005-0000-0000-000049560000}"/>
    <cellStyle name="20% - Accent6 4 2 4 2" xfId="5553" xr:uid="{00000000-0005-0000-0000-00004A560000}"/>
    <cellStyle name="20% - Accent6 4 2 4 2 2" xfId="10850" xr:uid="{00000000-0005-0000-0000-00004B560000}"/>
    <cellStyle name="20% - Accent6 4 2 4 2 2 2" xfId="36851" xr:uid="{00000000-0005-0000-0000-00004C560000}"/>
    <cellStyle name="20% - Accent6 4 2 4 2 3" xfId="18645" xr:uid="{00000000-0005-0000-0000-00004D560000}"/>
    <cellStyle name="20% - Accent6 4 2 4 2 3 2" xfId="44639" xr:uid="{00000000-0005-0000-0000-00004E560000}"/>
    <cellStyle name="20% - Accent6 4 2 4 2 4" xfId="26396" xr:uid="{00000000-0005-0000-0000-00004F560000}"/>
    <cellStyle name="20% - Accent6 4 2 4 2 4 2" xfId="52385" xr:uid="{00000000-0005-0000-0000-000050560000}"/>
    <cellStyle name="20% - Accent6 4 2 4 2 5" xfId="31550" xr:uid="{00000000-0005-0000-0000-000051560000}"/>
    <cellStyle name="20% - Accent6 4 2 4 3" xfId="13454" xr:uid="{00000000-0005-0000-0000-000052560000}"/>
    <cellStyle name="20% - Accent6 4 2 4 3 2" xfId="21249" xr:uid="{00000000-0005-0000-0000-000053560000}"/>
    <cellStyle name="20% - Accent6 4 2 4 3 2 2" xfId="47243" xr:uid="{00000000-0005-0000-0000-000054560000}"/>
    <cellStyle name="20% - Accent6 4 2 4 3 3" xfId="39455" xr:uid="{00000000-0005-0000-0000-000055560000}"/>
    <cellStyle name="20% - Accent6 4 2 4 4" xfId="8166" xr:uid="{00000000-0005-0000-0000-000056560000}"/>
    <cellStyle name="20% - Accent6 4 2 4 4 2" xfId="34162" xr:uid="{00000000-0005-0000-0000-000057560000}"/>
    <cellStyle name="20% - Accent6 4 2 4 5" xfId="15956" xr:uid="{00000000-0005-0000-0000-000058560000}"/>
    <cellStyle name="20% - Accent6 4 2 4 5 2" xfId="41950" xr:uid="{00000000-0005-0000-0000-000059560000}"/>
    <cellStyle name="20% - Accent6 4 2 4 6" xfId="23707" xr:uid="{00000000-0005-0000-0000-00005A560000}"/>
    <cellStyle name="20% - Accent6 4 2 4 6 2" xfId="49696" xr:uid="{00000000-0005-0000-0000-00005B560000}"/>
    <cellStyle name="20% - Accent6 4 2 4 7" xfId="28861" xr:uid="{00000000-0005-0000-0000-00005C560000}"/>
    <cellStyle name="20% - Accent6 4 2 5" xfId="3885" xr:uid="{00000000-0005-0000-0000-00005D560000}"/>
    <cellStyle name="20% - Accent6 4 2 5 2" xfId="9183" xr:uid="{00000000-0005-0000-0000-00005E560000}"/>
    <cellStyle name="20% - Accent6 4 2 5 2 2" xfId="35183" xr:uid="{00000000-0005-0000-0000-00005F560000}"/>
    <cellStyle name="20% - Accent6 4 2 5 3" xfId="16977" xr:uid="{00000000-0005-0000-0000-000060560000}"/>
    <cellStyle name="20% - Accent6 4 2 5 3 2" xfId="42971" xr:uid="{00000000-0005-0000-0000-000061560000}"/>
    <cellStyle name="20% - Accent6 4 2 5 4" xfId="24728" xr:uid="{00000000-0005-0000-0000-000062560000}"/>
    <cellStyle name="20% - Accent6 4 2 5 4 2" xfId="50717" xr:uid="{00000000-0005-0000-0000-000063560000}"/>
    <cellStyle name="20% - Accent6 4 2 5 5" xfId="29882" xr:uid="{00000000-0005-0000-0000-000064560000}"/>
    <cellStyle name="20% - Accent6 4 2 6" xfId="11361" xr:uid="{00000000-0005-0000-0000-000065560000}"/>
    <cellStyle name="20% - Accent6 4 2 6 2" xfId="19156" xr:uid="{00000000-0005-0000-0000-000066560000}"/>
    <cellStyle name="20% - Accent6 4 2 6 2 2" xfId="45150" xr:uid="{00000000-0005-0000-0000-000067560000}"/>
    <cellStyle name="20% - Accent6 4 2 6 3" xfId="37362" xr:uid="{00000000-0005-0000-0000-000068560000}"/>
    <cellStyle name="20% - Accent6 4 2 7" xfId="11862" xr:uid="{00000000-0005-0000-0000-000069560000}"/>
    <cellStyle name="20% - Accent6 4 2 7 2" xfId="19657" xr:uid="{00000000-0005-0000-0000-00006A560000}"/>
    <cellStyle name="20% - Accent6 4 2 7 2 2" xfId="45651" xr:uid="{00000000-0005-0000-0000-00006B560000}"/>
    <cellStyle name="20% - Accent6 4 2 7 3" xfId="37863" xr:uid="{00000000-0005-0000-0000-00006C560000}"/>
    <cellStyle name="20% - Accent6 4 2 8" xfId="6507" xr:uid="{00000000-0005-0000-0000-00006D560000}"/>
    <cellStyle name="20% - Accent6 4 2 8 2" xfId="32494" xr:uid="{00000000-0005-0000-0000-00006E560000}"/>
    <cellStyle name="20% - Accent6 4 2 9" xfId="14288" xr:uid="{00000000-0005-0000-0000-00006F560000}"/>
    <cellStyle name="20% - Accent6 4 2 9 2" xfId="40282" xr:uid="{00000000-0005-0000-0000-000070560000}"/>
    <cellStyle name="20% - Accent6 4 3" xfId="1478" xr:uid="{00000000-0005-0000-0000-000071560000}"/>
    <cellStyle name="20% - Accent6 4 3 2" xfId="4164" xr:uid="{00000000-0005-0000-0000-000072560000}"/>
    <cellStyle name="20% - Accent6 4 3 2 2" xfId="9462" xr:uid="{00000000-0005-0000-0000-000073560000}"/>
    <cellStyle name="20% - Accent6 4 3 2 2 2" xfId="35462" xr:uid="{00000000-0005-0000-0000-000074560000}"/>
    <cellStyle name="20% - Accent6 4 3 2 3" xfId="17256" xr:uid="{00000000-0005-0000-0000-000075560000}"/>
    <cellStyle name="20% - Accent6 4 3 2 3 2" xfId="43250" xr:uid="{00000000-0005-0000-0000-000076560000}"/>
    <cellStyle name="20% - Accent6 4 3 2 4" xfId="25007" xr:uid="{00000000-0005-0000-0000-000077560000}"/>
    <cellStyle name="20% - Accent6 4 3 2 4 2" xfId="50996" xr:uid="{00000000-0005-0000-0000-000078560000}"/>
    <cellStyle name="20% - Accent6 4 3 2 5" xfId="30161" xr:uid="{00000000-0005-0000-0000-000079560000}"/>
    <cellStyle name="20% - Accent6 4 3 3" xfId="12124" xr:uid="{00000000-0005-0000-0000-00007A560000}"/>
    <cellStyle name="20% - Accent6 4 3 3 2" xfId="19919" xr:uid="{00000000-0005-0000-0000-00007B560000}"/>
    <cellStyle name="20% - Accent6 4 3 3 2 2" xfId="45913" xr:uid="{00000000-0005-0000-0000-00007C560000}"/>
    <cellStyle name="20% - Accent6 4 3 3 3" xfId="38125" xr:uid="{00000000-0005-0000-0000-00007D560000}"/>
    <cellStyle name="20% - Accent6 4 3 4" xfId="6784" xr:uid="{00000000-0005-0000-0000-00007E560000}"/>
    <cellStyle name="20% - Accent6 4 3 4 2" xfId="32773" xr:uid="{00000000-0005-0000-0000-00007F560000}"/>
    <cellStyle name="20% - Accent6 4 3 5" xfId="14567" xr:uid="{00000000-0005-0000-0000-000080560000}"/>
    <cellStyle name="20% - Accent6 4 3 5 2" xfId="40561" xr:uid="{00000000-0005-0000-0000-000081560000}"/>
    <cellStyle name="20% - Accent6 4 3 6" xfId="22318" xr:uid="{00000000-0005-0000-0000-000082560000}"/>
    <cellStyle name="20% - Accent6 4 3 6 2" xfId="48307" xr:uid="{00000000-0005-0000-0000-000083560000}"/>
    <cellStyle name="20% - Accent6 4 3 7" xfId="27472" xr:uid="{00000000-0005-0000-0000-000084560000}"/>
    <cellStyle name="20% - Accent6 4 4" xfId="2034" xr:uid="{00000000-0005-0000-0000-000085560000}"/>
    <cellStyle name="20% - Accent6 4 4 2" xfId="4720" xr:uid="{00000000-0005-0000-0000-000086560000}"/>
    <cellStyle name="20% - Accent6 4 4 2 2" xfId="10017" xr:uid="{00000000-0005-0000-0000-000087560000}"/>
    <cellStyle name="20% - Accent6 4 4 2 2 2" xfId="36018" xr:uid="{00000000-0005-0000-0000-000088560000}"/>
    <cellStyle name="20% - Accent6 4 4 2 3" xfId="17812" xr:uid="{00000000-0005-0000-0000-000089560000}"/>
    <cellStyle name="20% - Accent6 4 4 2 3 2" xfId="43806" xr:uid="{00000000-0005-0000-0000-00008A560000}"/>
    <cellStyle name="20% - Accent6 4 4 2 4" xfId="25563" xr:uid="{00000000-0005-0000-0000-00008B560000}"/>
    <cellStyle name="20% - Accent6 4 4 2 4 2" xfId="51552" xr:uid="{00000000-0005-0000-0000-00008C560000}"/>
    <cellStyle name="20% - Accent6 4 4 2 5" xfId="30717" xr:uid="{00000000-0005-0000-0000-00008D560000}"/>
    <cellStyle name="20% - Accent6 4 4 3" xfId="12643" xr:uid="{00000000-0005-0000-0000-00008E560000}"/>
    <cellStyle name="20% - Accent6 4 4 3 2" xfId="20438" xr:uid="{00000000-0005-0000-0000-00008F560000}"/>
    <cellStyle name="20% - Accent6 4 4 3 2 2" xfId="46432" xr:uid="{00000000-0005-0000-0000-000090560000}"/>
    <cellStyle name="20% - Accent6 4 4 3 3" xfId="38644" xr:uid="{00000000-0005-0000-0000-000091560000}"/>
    <cellStyle name="20% - Accent6 4 4 4" xfId="7336" xr:uid="{00000000-0005-0000-0000-000092560000}"/>
    <cellStyle name="20% - Accent6 4 4 4 2" xfId="33329" xr:uid="{00000000-0005-0000-0000-000093560000}"/>
    <cellStyle name="20% - Accent6 4 4 5" xfId="15123" xr:uid="{00000000-0005-0000-0000-000094560000}"/>
    <cellStyle name="20% - Accent6 4 4 5 2" xfId="41117" xr:uid="{00000000-0005-0000-0000-000095560000}"/>
    <cellStyle name="20% - Accent6 4 4 6" xfId="22874" xr:uid="{00000000-0005-0000-0000-000096560000}"/>
    <cellStyle name="20% - Accent6 4 4 6 2" xfId="48863" xr:uid="{00000000-0005-0000-0000-000097560000}"/>
    <cellStyle name="20% - Accent6 4 4 7" xfId="28028" xr:uid="{00000000-0005-0000-0000-000098560000}"/>
    <cellStyle name="20% - Accent6 4 5" xfId="2590" xr:uid="{00000000-0005-0000-0000-000099560000}"/>
    <cellStyle name="20% - Accent6 4 5 2" xfId="5276" xr:uid="{00000000-0005-0000-0000-00009A560000}"/>
    <cellStyle name="20% - Accent6 4 5 2 2" xfId="10573" xr:uid="{00000000-0005-0000-0000-00009B560000}"/>
    <cellStyle name="20% - Accent6 4 5 2 2 2" xfId="36574" xr:uid="{00000000-0005-0000-0000-00009C560000}"/>
    <cellStyle name="20% - Accent6 4 5 2 3" xfId="18368" xr:uid="{00000000-0005-0000-0000-00009D560000}"/>
    <cellStyle name="20% - Accent6 4 5 2 3 2" xfId="44362" xr:uid="{00000000-0005-0000-0000-00009E560000}"/>
    <cellStyle name="20% - Accent6 4 5 2 4" xfId="26119" xr:uid="{00000000-0005-0000-0000-00009F560000}"/>
    <cellStyle name="20% - Accent6 4 5 2 4 2" xfId="52108" xr:uid="{00000000-0005-0000-0000-0000A0560000}"/>
    <cellStyle name="20% - Accent6 4 5 2 5" xfId="31273" xr:uid="{00000000-0005-0000-0000-0000A1560000}"/>
    <cellStyle name="20% - Accent6 4 5 3" xfId="13179" xr:uid="{00000000-0005-0000-0000-0000A2560000}"/>
    <cellStyle name="20% - Accent6 4 5 3 2" xfId="20974" xr:uid="{00000000-0005-0000-0000-0000A3560000}"/>
    <cellStyle name="20% - Accent6 4 5 3 2 2" xfId="46968" xr:uid="{00000000-0005-0000-0000-0000A4560000}"/>
    <cellStyle name="20% - Accent6 4 5 3 3" xfId="39180" xr:uid="{00000000-0005-0000-0000-0000A5560000}"/>
    <cellStyle name="20% - Accent6 4 5 4" xfId="7889" xr:uid="{00000000-0005-0000-0000-0000A6560000}"/>
    <cellStyle name="20% - Accent6 4 5 4 2" xfId="33885" xr:uid="{00000000-0005-0000-0000-0000A7560000}"/>
    <cellStyle name="20% - Accent6 4 5 5" xfId="15679" xr:uid="{00000000-0005-0000-0000-0000A8560000}"/>
    <cellStyle name="20% - Accent6 4 5 5 2" xfId="41673" xr:uid="{00000000-0005-0000-0000-0000A9560000}"/>
    <cellStyle name="20% - Accent6 4 5 6" xfId="23430" xr:uid="{00000000-0005-0000-0000-0000AA560000}"/>
    <cellStyle name="20% - Accent6 4 5 6 2" xfId="49419" xr:uid="{00000000-0005-0000-0000-0000AB560000}"/>
    <cellStyle name="20% - Accent6 4 5 7" xfId="28584" xr:uid="{00000000-0005-0000-0000-0000AC560000}"/>
    <cellStyle name="20% - Accent6 4 6" xfId="3608" xr:uid="{00000000-0005-0000-0000-0000AD560000}"/>
    <cellStyle name="20% - Accent6 4 6 2" xfId="8906" xr:uid="{00000000-0005-0000-0000-0000AE560000}"/>
    <cellStyle name="20% - Accent6 4 6 2 2" xfId="34906" xr:uid="{00000000-0005-0000-0000-0000AF560000}"/>
    <cellStyle name="20% - Accent6 4 6 3" xfId="16700" xr:uid="{00000000-0005-0000-0000-0000B0560000}"/>
    <cellStyle name="20% - Accent6 4 6 3 2" xfId="42694" xr:uid="{00000000-0005-0000-0000-0000B1560000}"/>
    <cellStyle name="20% - Accent6 4 6 4" xfId="24451" xr:uid="{00000000-0005-0000-0000-0000B2560000}"/>
    <cellStyle name="20% - Accent6 4 6 4 2" xfId="50440" xr:uid="{00000000-0005-0000-0000-0000B3560000}"/>
    <cellStyle name="20% - Accent6 4 6 5" xfId="29605" xr:uid="{00000000-0005-0000-0000-0000B4560000}"/>
    <cellStyle name="20% - Accent6 4 7" xfId="11104" xr:uid="{00000000-0005-0000-0000-0000B5560000}"/>
    <cellStyle name="20% - Accent6 4 7 2" xfId="18899" xr:uid="{00000000-0005-0000-0000-0000B6560000}"/>
    <cellStyle name="20% - Accent6 4 7 2 2" xfId="44893" xr:uid="{00000000-0005-0000-0000-0000B7560000}"/>
    <cellStyle name="20% - Accent6 4 7 3" xfId="37105" xr:uid="{00000000-0005-0000-0000-0000B8560000}"/>
    <cellStyle name="20% - Accent6 4 8" xfId="11604" xr:uid="{00000000-0005-0000-0000-0000B9560000}"/>
    <cellStyle name="20% - Accent6 4 8 2" xfId="19399" xr:uid="{00000000-0005-0000-0000-0000BA560000}"/>
    <cellStyle name="20% - Accent6 4 8 2 2" xfId="45393" xr:uid="{00000000-0005-0000-0000-0000BB560000}"/>
    <cellStyle name="20% - Accent6 4 8 3" xfId="37605" xr:uid="{00000000-0005-0000-0000-0000BC560000}"/>
    <cellStyle name="20% - Accent6 4 9" xfId="6231" xr:uid="{00000000-0005-0000-0000-0000BD560000}"/>
    <cellStyle name="20% - Accent6 4 9 2" xfId="32217" xr:uid="{00000000-0005-0000-0000-0000BE560000}"/>
    <cellStyle name="20% - Accent6 5" xfId="933" xr:uid="{00000000-0005-0000-0000-0000BF560000}"/>
    <cellStyle name="20% - Accent6 5 10" xfId="14025" xr:uid="{00000000-0005-0000-0000-0000C0560000}"/>
    <cellStyle name="20% - Accent6 5 10 2" xfId="40019" xr:uid="{00000000-0005-0000-0000-0000C1560000}"/>
    <cellStyle name="20% - Accent6 5 11" xfId="21776" xr:uid="{00000000-0005-0000-0000-0000C2560000}"/>
    <cellStyle name="20% - Accent6 5 11 2" xfId="47765" xr:uid="{00000000-0005-0000-0000-0000C3560000}"/>
    <cellStyle name="20% - Accent6 5 12" xfId="26930" xr:uid="{00000000-0005-0000-0000-0000C4560000}"/>
    <cellStyle name="20% - Accent6 5 2" xfId="1211" xr:uid="{00000000-0005-0000-0000-0000C5560000}"/>
    <cellStyle name="20% - Accent6 5 2 10" xfId="22053" xr:uid="{00000000-0005-0000-0000-0000C6560000}"/>
    <cellStyle name="20% - Accent6 5 2 10 2" xfId="48042" xr:uid="{00000000-0005-0000-0000-0000C7560000}"/>
    <cellStyle name="20% - Accent6 5 2 11" xfId="27207" xr:uid="{00000000-0005-0000-0000-0000C8560000}"/>
    <cellStyle name="20% - Accent6 5 2 2" xfId="1769" xr:uid="{00000000-0005-0000-0000-0000C9560000}"/>
    <cellStyle name="20% - Accent6 5 2 2 2" xfId="4455" xr:uid="{00000000-0005-0000-0000-0000CA560000}"/>
    <cellStyle name="20% - Accent6 5 2 2 2 2" xfId="9752" xr:uid="{00000000-0005-0000-0000-0000CB560000}"/>
    <cellStyle name="20% - Accent6 5 2 2 2 2 2" xfId="35753" xr:uid="{00000000-0005-0000-0000-0000CC560000}"/>
    <cellStyle name="20% - Accent6 5 2 2 2 3" xfId="17547" xr:uid="{00000000-0005-0000-0000-0000CD560000}"/>
    <cellStyle name="20% - Accent6 5 2 2 2 3 2" xfId="43541" xr:uid="{00000000-0005-0000-0000-0000CE560000}"/>
    <cellStyle name="20% - Accent6 5 2 2 2 4" xfId="25298" xr:uid="{00000000-0005-0000-0000-0000CF560000}"/>
    <cellStyle name="20% - Accent6 5 2 2 2 4 2" xfId="51287" xr:uid="{00000000-0005-0000-0000-0000D0560000}"/>
    <cellStyle name="20% - Accent6 5 2 2 2 5" xfId="30452" xr:uid="{00000000-0005-0000-0000-0000D1560000}"/>
    <cellStyle name="20% - Accent6 5 2 2 3" xfId="12396" xr:uid="{00000000-0005-0000-0000-0000D2560000}"/>
    <cellStyle name="20% - Accent6 5 2 2 3 2" xfId="20191" xr:uid="{00000000-0005-0000-0000-0000D3560000}"/>
    <cellStyle name="20% - Accent6 5 2 2 3 2 2" xfId="46185" xr:uid="{00000000-0005-0000-0000-0000D4560000}"/>
    <cellStyle name="20% - Accent6 5 2 2 3 3" xfId="38397" xr:uid="{00000000-0005-0000-0000-0000D5560000}"/>
    <cellStyle name="20% - Accent6 5 2 2 4" xfId="7073" xr:uid="{00000000-0005-0000-0000-0000D6560000}"/>
    <cellStyle name="20% - Accent6 5 2 2 4 2" xfId="33064" xr:uid="{00000000-0005-0000-0000-0000D7560000}"/>
    <cellStyle name="20% - Accent6 5 2 2 5" xfId="14858" xr:uid="{00000000-0005-0000-0000-0000D8560000}"/>
    <cellStyle name="20% - Accent6 5 2 2 5 2" xfId="40852" xr:uid="{00000000-0005-0000-0000-0000D9560000}"/>
    <cellStyle name="20% - Accent6 5 2 2 6" xfId="22609" xr:uid="{00000000-0005-0000-0000-0000DA560000}"/>
    <cellStyle name="20% - Accent6 5 2 2 6 2" xfId="48598" xr:uid="{00000000-0005-0000-0000-0000DB560000}"/>
    <cellStyle name="20% - Accent6 5 2 2 7" xfId="27763" xr:uid="{00000000-0005-0000-0000-0000DC560000}"/>
    <cellStyle name="20% - Accent6 5 2 3" xfId="2325" xr:uid="{00000000-0005-0000-0000-0000DD560000}"/>
    <cellStyle name="20% - Accent6 5 2 3 2" xfId="5011" xr:uid="{00000000-0005-0000-0000-0000DE560000}"/>
    <cellStyle name="20% - Accent6 5 2 3 2 2" xfId="10308" xr:uid="{00000000-0005-0000-0000-0000DF560000}"/>
    <cellStyle name="20% - Accent6 5 2 3 2 2 2" xfId="36309" xr:uid="{00000000-0005-0000-0000-0000E0560000}"/>
    <cellStyle name="20% - Accent6 5 2 3 2 3" xfId="18103" xr:uid="{00000000-0005-0000-0000-0000E1560000}"/>
    <cellStyle name="20% - Accent6 5 2 3 2 3 2" xfId="44097" xr:uid="{00000000-0005-0000-0000-0000E2560000}"/>
    <cellStyle name="20% - Accent6 5 2 3 2 4" xfId="25854" xr:uid="{00000000-0005-0000-0000-0000E3560000}"/>
    <cellStyle name="20% - Accent6 5 2 3 2 4 2" xfId="51843" xr:uid="{00000000-0005-0000-0000-0000E4560000}"/>
    <cellStyle name="20% - Accent6 5 2 3 2 5" xfId="31008" xr:uid="{00000000-0005-0000-0000-0000E5560000}"/>
    <cellStyle name="20% - Accent6 5 2 3 3" xfId="12930" xr:uid="{00000000-0005-0000-0000-0000E6560000}"/>
    <cellStyle name="20% - Accent6 5 2 3 3 2" xfId="20725" xr:uid="{00000000-0005-0000-0000-0000E7560000}"/>
    <cellStyle name="20% - Accent6 5 2 3 3 2 2" xfId="46719" xr:uid="{00000000-0005-0000-0000-0000E8560000}"/>
    <cellStyle name="20% - Accent6 5 2 3 3 3" xfId="38931" xr:uid="{00000000-0005-0000-0000-0000E9560000}"/>
    <cellStyle name="20% - Accent6 5 2 3 4" xfId="7625" xr:uid="{00000000-0005-0000-0000-0000EA560000}"/>
    <cellStyle name="20% - Accent6 5 2 3 4 2" xfId="33620" xr:uid="{00000000-0005-0000-0000-0000EB560000}"/>
    <cellStyle name="20% - Accent6 5 2 3 5" xfId="15414" xr:uid="{00000000-0005-0000-0000-0000EC560000}"/>
    <cellStyle name="20% - Accent6 5 2 3 5 2" xfId="41408" xr:uid="{00000000-0005-0000-0000-0000ED560000}"/>
    <cellStyle name="20% - Accent6 5 2 3 6" xfId="23165" xr:uid="{00000000-0005-0000-0000-0000EE560000}"/>
    <cellStyle name="20% - Accent6 5 2 3 6 2" xfId="49154" xr:uid="{00000000-0005-0000-0000-0000EF560000}"/>
    <cellStyle name="20% - Accent6 5 2 3 7" xfId="28319" xr:uid="{00000000-0005-0000-0000-0000F0560000}"/>
    <cellStyle name="20% - Accent6 5 2 4" xfId="2881" xr:uid="{00000000-0005-0000-0000-0000F1560000}"/>
    <cellStyle name="20% - Accent6 5 2 4 2" xfId="5567" xr:uid="{00000000-0005-0000-0000-0000F2560000}"/>
    <cellStyle name="20% - Accent6 5 2 4 2 2" xfId="10864" xr:uid="{00000000-0005-0000-0000-0000F3560000}"/>
    <cellStyle name="20% - Accent6 5 2 4 2 2 2" xfId="36865" xr:uid="{00000000-0005-0000-0000-0000F4560000}"/>
    <cellStyle name="20% - Accent6 5 2 4 2 3" xfId="18659" xr:uid="{00000000-0005-0000-0000-0000F5560000}"/>
    <cellStyle name="20% - Accent6 5 2 4 2 3 2" xfId="44653" xr:uid="{00000000-0005-0000-0000-0000F6560000}"/>
    <cellStyle name="20% - Accent6 5 2 4 2 4" xfId="26410" xr:uid="{00000000-0005-0000-0000-0000F7560000}"/>
    <cellStyle name="20% - Accent6 5 2 4 2 4 2" xfId="52399" xr:uid="{00000000-0005-0000-0000-0000F8560000}"/>
    <cellStyle name="20% - Accent6 5 2 4 2 5" xfId="31564" xr:uid="{00000000-0005-0000-0000-0000F9560000}"/>
    <cellStyle name="20% - Accent6 5 2 4 3" xfId="13468" xr:uid="{00000000-0005-0000-0000-0000FA560000}"/>
    <cellStyle name="20% - Accent6 5 2 4 3 2" xfId="21263" xr:uid="{00000000-0005-0000-0000-0000FB560000}"/>
    <cellStyle name="20% - Accent6 5 2 4 3 2 2" xfId="47257" xr:uid="{00000000-0005-0000-0000-0000FC560000}"/>
    <cellStyle name="20% - Accent6 5 2 4 3 3" xfId="39469" xr:uid="{00000000-0005-0000-0000-0000FD560000}"/>
    <cellStyle name="20% - Accent6 5 2 4 4" xfId="8180" xr:uid="{00000000-0005-0000-0000-0000FE560000}"/>
    <cellStyle name="20% - Accent6 5 2 4 4 2" xfId="34176" xr:uid="{00000000-0005-0000-0000-0000FF560000}"/>
    <cellStyle name="20% - Accent6 5 2 4 5" xfId="15970" xr:uid="{00000000-0005-0000-0000-000000570000}"/>
    <cellStyle name="20% - Accent6 5 2 4 5 2" xfId="41964" xr:uid="{00000000-0005-0000-0000-000001570000}"/>
    <cellStyle name="20% - Accent6 5 2 4 6" xfId="23721" xr:uid="{00000000-0005-0000-0000-000002570000}"/>
    <cellStyle name="20% - Accent6 5 2 4 6 2" xfId="49710" xr:uid="{00000000-0005-0000-0000-000003570000}"/>
    <cellStyle name="20% - Accent6 5 2 4 7" xfId="28875" xr:uid="{00000000-0005-0000-0000-000004570000}"/>
    <cellStyle name="20% - Accent6 5 2 5" xfId="3899" xr:uid="{00000000-0005-0000-0000-000005570000}"/>
    <cellStyle name="20% - Accent6 5 2 5 2" xfId="9197" xr:uid="{00000000-0005-0000-0000-000006570000}"/>
    <cellStyle name="20% - Accent6 5 2 5 2 2" xfId="35197" xr:uid="{00000000-0005-0000-0000-000007570000}"/>
    <cellStyle name="20% - Accent6 5 2 5 3" xfId="16991" xr:uid="{00000000-0005-0000-0000-000008570000}"/>
    <cellStyle name="20% - Accent6 5 2 5 3 2" xfId="42985" xr:uid="{00000000-0005-0000-0000-000009570000}"/>
    <cellStyle name="20% - Accent6 5 2 5 4" xfId="24742" xr:uid="{00000000-0005-0000-0000-00000A570000}"/>
    <cellStyle name="20% - Accent6 5 2 5 4 2" xfId="50731" xr:uid="{00000000-0005-0000-0000-00000B570000}"/>
    <cellStyle name="20% - Accent6 5 2 5 5" xfId="29896" xr:uid="{00000000-0005-0000-0000-00000C570000}"/>
    <cellStyle name="20% - Accent6 5 2 6" xfId="11373" xr:uid="{00000000-0005-0000-0000-00000D570000}"/>
    <cellStyle name="20% - Accent6 5 2 6 2" xfId="19168" xr:uid="{00000000-0005-0000-0000-00000E570000}"/>
    <cellStyle name="20% - Accent6 5 2 6 2 2" xfId="45162" xr:uid="{00000000-0005-0000-0000-00000F570000}"/>
    <cellStyle name="20% - Accent6 5 2 6 3" xfId="37374" xr:uid="{00000000-0005-0000-0000-000010570000}"/>
    <cellStyle name="20% - Accent6 5 2 7" xfId="11876" xr:uid="{00000000-0005-0000-0000-000011570000}"/>
    <cellStyle name="20% - Accent6 5 2 7 2" xfId="19671" xr:uid="{00000000-0005-0000-0000-000012570000}"/>
    <cellStyle name="20% - Accent6 5 2 7 2 2" xfId="45665" xr:uid="{00000000-0005-0000-0000-000013570000}"/>
    <cellStyle name="20% - Accent6 5 2 7 3" xfId="37877" xr:uid="{00000000-0005-0000-0000-000014570000}"/>
    <cellStyle name="20% - Accent6 5 2 8" xfId="6521" xr:uid="{00000000-0005-0000-0000-000015570000}"/>
    <cellStyle name="20% - Accent6 5 2 8 2" xfId="32508" xr:uid="{00000000-0005-0000-0000-000016570000}"/>
    <cellStyle name="20% - Accent6 5 2 9" xfId="14302" xr:uid="{00000000-0005-0000-0000-000017570000}"/>
    <cellStyle name="20% - Accent6 5 2 9 2" xfId="40296" xr:uid="{00000000-0005-0000-0000-000018570000}"/>
    <cellStyle name="20% - Accent6 5 3" xfId="1492" xr:uid="{00000000-0005-0000-0000-000019570000}"/>
    <cellStyle name="20% - Accent6 5 3 2" xfId="4178" xr:uid="{00000000-0005-0000-0000-00001A570000}"/>
    <cellStyle name="20% - Accent6 5 3 2 2" xfId="9475" xr:uid="{00000000-0005-0000-0000-00001B570000}"/>
    <cellStyle name="20% - Accent6 5 3 2 2 2" xfId="35476" xr:uid="{00000000-0005-0000-0000-00001C570000}"/>
    <cellStyle name="20% - Accent6 5 3 2 3" xfId="17270" xr:uid="{00000000-0005-0000-0000-00001D570000}"/>
    <cellStyle name="20% - Accent6 5 3 2 3 2" xfId="43264" xr:uid="{00000000-0005-0000-0000-00001E570000}"/>
    <cellStyle name="20% - Accent6 5 3 2 4" xfId="25021" xr:uid="{00000000-0005-0000-0000-00001F570000}"/>
    <cellStyle name="20% - Accent6 5 3 2 4 2" xfId="51010" xr:uid="{00000000-0005-0000-0000-000020570000}"/>
    <cellStyle name="20% - Accent6 5 3 2 5" xfId="30175" xr:uid="{00000000-0005-0000-0000-000021570000}"/>
    <cellStyle name="20% - Accent6 5 3 3" xfId="12137" xr:uid="{00000000-0005-0000-0000-000022570000}"/>
    <cellStyle name="20% - Accent6 5 3 3 2" xfId="19932" xr:uid="{00000000-0005-0000-0000-000023570000}"/>
    <cellStyle name="20% - Accent6 5 3 3 2 2" xfId="45926" xr:uid="{00000000-0005-0000-0000-000024570000}"/>
    <cellStyle name="20% - Accent6 5 3 3 3" xfId="38138" xr:uid="{00000000-0005-0000-0000-000025570000}"/>
    <cellStyle name="20% - Accent6 5 3 4" xfId="6797" xr:uid="{00000000-0005-0000-0000-000026570000}"/>
    <cellStyle name="20% - Accent6 5 3 4 2" xfId="32787" xr:uid="{00000000-0005-0000-0000-000027570000}"/>
    <cellStyle name="20% - Accent6 5 3 5" xfId="14581" xr:uid="{00000000-0005-0000-0000-000028570000}"/>
    <cellStyle name="20% - Accent6 5 3 5 2" xfId="40575" xr:uid="{00000000-0005-0000-0000-000029570000}"/>
    <cellStyle name="20% - Accent6 5 3 6" xfId="22332" xr:uid="{00000000-0005-0000-0000-00002A570000}"/>
    <cellStyle name="20% - Accent6 5 3 6 2" xfId="48321" xr:uid="{00000000-0005-0000-0000-00002B570000}"/>
    <cellStyle name="20% - Accent6 5 3 7" xfId="27486" xr:uid="{00000000-0005-0000-0000-00002C570000}"/>
    <cellStyle name="20% - Accent6 5 4" xfId="2048" xr:uid="{00000000-0005-0000-0000-00002D570000}"/>
    <cellStyle name="20% - Accent6 5 4 2" xfId="4734" xr:uid="{00000000-0005-0000-0000-00002E570000}"/>
    <cellStyle name="20% - Accent6 5 4 2 2" xfId="10031" xr:uid="{00000000-0005-0000-0000-00002F570000}"/>
    <cellStyle name="20% - Accent6 5 4 2 2 2" xfId="36032" xr:uid="{00000000-0005-0000-0000-000030570000}"/>
    <cellStyle name="20% - Accent6 5 4 2 3" xfId="17826" xr:uid="{00000000-0005-0000-0000-000031570000}"/>
    <cellStyle name="20% - Accent6 5 4 2 3 2" xfId="43820" xr:uid="{00000000-0005-0000-0000-000032570000}"/>
    <cellStyle name="20% - Accent6 5 4 2 4" xfId="25577" xr:uid="{00000000-0005-0000-0000-000033570000}"/>
    <cellStyle name="20% - Accent6 5 4 2 4 2" xfId="51566" xr:uid="{00000000-0005-0000-0000-000034570000}"/>
    <cellStyle name="20% - Accent6 5 4 2 5" xfId="30731" xr:uid="{00000000-0005-0000-0000-000035570000}"/>
    <cellStyle name="20% - Accent6 5 4 3" xfId="12656" xr:uid="{00000000-0005-0000-0000-000036570000}"/>
    <cellStyle name="20% - Accent6 5 4 3 2" xfId="20451" xr:uid="{00000000-0005-0000-0000-000037570000}"/>
    <cellStyle name="20% - Accent6 5 4 3 2 2" xfId="46445" xr:uid="{00000000-0005-0000-0000-000038570000}"/>
    <cellStyle name="20% - Accent6 5 4 3 3" xfId="38657" xr:uid="{00000000-0005-0000-0000-000039570000}"/>
    <cellStyle name="20% - Accent6 5 4 4" xfId="7350" xr:uid="{00000000-0005-0000-0000-00003A570000}"/>
    <cellStyle name="20% - Accent6 5 4 4 2" xfId="33343" xr:uid="{00000000-0005-0000-0000-00003B570000}"/>
    <cellStyle name="20% - Accent6 5 4 5" xfId="15137" xr:uid="{00000000-0005-0000-0000-00003C570000}"/>
    <cellStyle name="20% - Accent6 5 4 5 2" xfId="41131" xr:uid="{00000000-0005-0000-0000-00003D570000}"/>
    <cellStyle name="20% - Accent6 5 4 6" xfId="22888" xr:uid="{00000000-0005-0000-0000-00003E570000}"/>
    <cellStyle name="20% - Accent6 5 4 6 2" xfId="48877" xr:uid="{00000000-0005-0000-0000-00003F570000}"/>
    <cellStyle name="20% - Accent6 5 4 7" xfId="28042" xr:uid="{00000000-0005-0000-0000-000040570000}"/>
    <cellStyle name="20% - Accent6 5 5" xfId="2604" xr:uid="{00000000-0005-0000-0000-000041570000}"/>
    <cellStyle name="20% - Accent6 5 5 2" xfId="5290" xr:uid="{00000000-0005-0000-0000-000042570000}"/>
    <cellStyle name="20% - Accent6 5 5 2 2" xfId="10587" xr:uid="{00000000-0005-0000-0000-000043570000}"/>
    <cellStyle name="20% - Accent6 5 5 2 2 2" xfId="36588" xr:uid="{00000000-0005-0000-0000-000044570000}"/>
    <cellStyle name="20% - Accent6 5 5 2 3" xfId="18382" xr:uid="{00000000-0005-0000-0000-000045570000}"/>
    <cellStyle name="20% - Accent6 5 5 2 3 2" xfId="44376" xr:uid="{00000000-0005-0000-0000-000046570000}"/>
    <cellStyle name="20% - Accent6 5 5 2 4" xfId="26133" xr:uid="{00000000-0005-0000-0000-000047570000}"/>
    <cellStyle name="20% - Accent6 5 5 2 4 2" xfId="52122" xr:uid="{00000000-0005-0000-0000-000048570000}"/>
    <cellStyle name="20% - Accent6 5 5 2 5" xfId="31287" xr:uid="{00000000-0005-0000-0000-000049570000}"/>
    <cellStyle name="20% - Accent6 5 5 3" xfId="13192" xr:uid="{00000000-0005-0000-0000-00004A570000}"/>
    <cellStyle name="20% - Accent6 5 5 3 2" xfId="20987" xr:uid="{00000000-0005-0000-0000-00004B570000}"/>
    <cellStyle name="20% - Accent6 5 5 3 2 2" xfId="46981" xr:uid="{00000000-0005-0000-0000-00004C570000}"/>
    <cellStyle name="20% - Accent6 5 5 3 3" xfId="39193" xr:uid="{00000000-0005-0000-0000-00004D570000}"/>
    <cellStyle name="20% - Accent6 5 5 4" xfId="7903" xr:uid="{00000000-0005-0000-0000-00004E570000}"/>
    <cellStyle name="20% - Accent6 5 5 4 2" xfId="33899" xr:uid="{00000000-0005-0000-0000-00004F570000}"/>
    <cellStyle name="20% - Accent6 5 5 5" xfId="15693" xr:uid="{00000000-0005-0000-0000-000050570000}"/>
    <cellStyle name="20% - Accent6 5 5 5 2" xfId="41687" xr:uid="{00000000-0005-0000-0000-000051570000}"/>
    <cellStyle name="20% - Accent6 5 5 6" xfId="23444" xr:uid="{00000000-0005-0000-0000-000052570000}"/>
    <cellStyle name="20% - Accent6 5 5 6 2" xfId="49433" xr:uid="{00000000-0005-0000-0000-000053570000}"/>
    <cellStyle name="20% - Accent6 5 5 7" xfId="28598" xr:uid="{00000000-0005-0000-0000-000054570000}"/>
    <cellStyle name="20% - Accent6 5 6" xfId="3622" xr:uid="{00000000-0005-0000-0000-000055570000}"/>
    <cellStyle name="20% - Accent6 5 6 2" xfId="8920" xr:uid="{00000000-0005-0000-0000-000056570000}"/>
    <cellStyle name="20% - Accent6 5 6 2 2" xfId="34920" xr:uid="{00000000-0005-0000-0000-000057570000}"/>
    <cellStyle name="20% - Accent6 5 6 3" xfId="16714" xr:uid="{00000000-0005-0000-0000-000058570000}"/>
    <cellStyle name="20% - Accent6 5 6 3 2" xfId="42708" xr:uid="{00000000-0005-0000-0000-000059570000}"/>
    <cellStyle name="20% - Accent6 5 6 4" xfId="24465" xr:uid="{00000000-0005-0000-0000-00005A570000}"/>
    <cellStyle name="20% - Accent6 5 6 4 2" xfId="50454" xr:uid="{00000000-0005-0000-0000-00005B570000}"/>
    <cellStyle name="20% - Accent6 5 6 5" xfId="29619" xr:uid="{00000000-0005-0000-0000-00005C570000}"/>
    <cellStyle name="20% - Accent6 5 7" xfId="11117" xr:uid="{00000000-0005-0000-0000-00005D570000}"/>
    <cellStyle name="20% - Accent6 5 7 2" xfId="18912" xr:uid="{00000000-0005-0000-0000-00005E570000}"/>
    <cellStyle name="20% - Accent6 5 7 2 2" xfId="44906" xr:uid="{00000000-0005-0000-0000-00005F570000}"/>
    <cellStyle name="20% - Accent6 5 7 3" xfId="37118" xr:uid="{00000000-0005-0000-0000-000060570000}"/>
    <cellStyle name="20% - Accent6 5 8" xfId="11617" xr:uid="{00000000-0005-0000-0000-000061570000}"/>
    <cellStyle name="20% - Accent6 5 8 2" xfId="19412" xr:uid="{00000000-0005-0000-0000-000062570000}"/>
    <cellStyle name="20% - Accent6 5 8 2 2" xfId="45406" xr:uid="{00000000-0005-0000-0000-000063570000}"/>
    <cellStyle name="20% - Accent6 5 8 3" xfId="37618" xr:uid="{00000000-0005-0000-0000-000064570000}"/>
    <cellStyle name="20% - Accent6 5 9" xfId="6245" xr:uid="{00000000-0005-0000-0000-000065570000}"/>
    <cellStyle name="20% - Accent6 5 9 2" xfId="32231" xr:uid="{00000000-0005-0000-0000-000066570000}"/>
    <cellStyle name="20% - Accent6 6" xfId="947" xr:uid="{00000000-0005-0000-0000-000067570000}"/>
    <cellStyle name="20% - Accent6 6 10" xfId="14039" xr:uid="{00000000-0005-0000-0000-000068570000}"/>
    <cellStyle name="20% - Accent6 6 10 2" xfId="40033" xr:uid="{00000000-0005-0000-0000-000069570000}"/>
    <cellStyle name="20% - Accent6 6 11" xfId="21790" xr:uid="{00000000-0005-0000-0000-00006A570000}"/>
    <cellStyle name="20% - Accent6 6 11 2" xfId="47779" xr:uid="{00000000-0005-0000-0000-00006B570000}"/>
    <cellStyle name="20% - Accent6 6 12" xfId="26944" xr:uid="{00000000-0005-0000-0000-00006C570000}"/>
    <cellStyle name="20% - Accent6 6 2" xfId="1225" xr:uid="{00000000-0005-0000-0000-00006D570000}"/>
    <cellStyle name="20% - Accent6 6 2 10" xfId="22067" xr:uid="{00000000-0005-0000-0000-00006E570000}"/>
    <cellStyle name="20% - Accent6 6 2 10 2" xfId="48056" xr:uid="{00000000-0005-0000-0000-00006F570000}"/>
    <cellStyle name="20% - Accent6 6 2 11" xfId="27221" xr:uid="{00000000-0005-0000-0000-000070570000}"/>
    <cellStyle name="20% - Accent6 6 2 2" xfId="1783" xr:uid="{00000000-0005-0000-0000-000071570000}"/>
    <cellStyle name="20% - Accent6 6 2 2 2" xfId="4469" xr:uid="{00000000-0005-0000-0000-000072570000}"/>
    <cellStyle name="20% - Accent6 6 2 2 2 2" xfId="9766" xr:uid="{00000000-0005-0000-0000-000073570000}"/>
    <cellStyle name="20% - Accent6 6 2 2 2 2 2" xfId="35767" xr:uid="{00000000-0005-0000-0000-000074570000}"/>
    <cellStyle name="20% - Accent6 6 2 2 2 3" xfId="17561" xr:uid="{00000000-0005-0000-0000-000075570000}"/>
    <cellStyle name="20% - Accent6 6 2 2 2 3 2" xfId="43555" xr:uid="{00000000-0005-0000-0000-000076570000}"/>
    <cellStyle name="20% - Accent6 6 2 2 2 4" xfId="25312" xr:uid="{00000000-0005-0000-0000-000077570000}"/>
    <cellStyle name="20% - Accent6 6 2 2 2 4 2" xfId="51301" xr:uid="{00000000-0005-0000-0000-000078570000}"/>
    <cellStyle name="20% - Accent6 6 2 2 2 5" xfId="30466" xr:uid="{00000000-0005-0000-0000-000079570000}"/>
    <cellStyle name="20% - Accent6 6 2 2 3" xfId="12409" xr:uid="{00000000-0005-0000-0000-00007A570000}"/>
    <cellStyle name="20% - Accent6 6 2 2 3 2" xfId="20204" xr:uid="{00000000-0005-0000-0000-00007B570000}"/>
    <cellStyle name="20% - Accent6 6 2 2 3 2 2" xfId="46198" xr:uid="{00000000-0005-0000-0000-00007C570000}"/>
    <cellStyle name="20% - Accent6 6 2 2 3 3" xfId="38410" xr:uid="{00000000-0005-0000-0000-00007D570000}"/>
    <cellStyle name="20% - Accent6 6 2 2 4" xfId="7086" xr:uid="{00000000-0005-0000-0000-00007E570000}"/>
    <cellStyle name="20% - Accent6 6 2 2 4 2" xfId="33078" xr:uid="{00000000-0005-0000-0000-00007F570000}"/>
    <cellStyle name="20% - Accent6 6 2 2 5" xfId="14872" xr:uid="{00000000-0005-0000-0000-000080570000}"/>
    <cellStyle name="20% - Accent6 6 2 2 5 2" xfId="40866" xr:uid="{00000000-0005-0000-0000-000081570000}"/>
    <cellStyle name="20% - Accent6 6 2 2 6" xfId="22623" xr:uid="{00000000-0005-0000-0000-000082570000}"/>
    <cellStyle name="20% - Accent6 6 2 2 6 2" xfId="48612" xr:uid="{00000000-0005-0000-0000-000083570000}"/>
    <cellStyle name="20% - Accent6 6 2 2 7" xfId="27777" xr:uid="{00000000-0005-0000-0000-000084570000}"/>
    <cellStyle name="20% - Accent6 6 2 3" xfId="2339" xr:uid="{00000000-0005-0000-0000-000085570000}"/>
    <cellStyle name="20% - Accent6 6 2 3 2" xfId="5025" xr:uid="{00000000-0005-0000-0000-000086570000}"/>
    <cellStyle name="20% - Accent6 6 2 3 2 2" xfId="10322" xr:uid="{00000000-0005-0000-0000-000087570000}"/>
    <cellStyle name="20% - Accent6 6 2 3 2 2 2" xfId="36323" xr:uid="{00000000-0005-0000-0000-000088570000}"/>
    <cellStyle name="20% - Accent6 6 2 3 2 3" xfId="18117" xr:uid="{00000000-0005-0000-0000-000089570000}"/>
    <cellStyle name="20% - Accent6 6 2 3 2 3 2" xfId="44111" xr:uid="{00000000-0005-0000-0000-00008A570000}"/>
    <cellStyle name="20% - Accent6 6 2 3 2 4" xfId="25868" xr:uid="{00000000-0005-0000-0000-00008B570000}"/>
    <cellStyle name="20% - Accent6 6 2 3 2 4 2" xfId="51857" xr:uid="{00000000-0005-0000-0000-00008C570000}"/>
    <cellStyle name="20% - Accent6 6 2 3 2 5" xfId="31022" xr:uid="{00000000-0005-0000-0000-00008D570000}"/>
    <cellStyle name="20% - Accent6 6 2 3 3" xfId="12943" xr:uid="{00000000-0005-0000-0000-00008E570000}"/>
    <cellStyle name="20% - Accent6 6 2 3 3 2" xfId="20738" xr:uid="{00000000-0005-0000-0000-00008F570000}"/>
    <cellStyle name="20% - Accent6 6 2 3 3 2 2" xfId="46732" xr:uid="{00000000-0005-0000-0000-000090570000}"/>
    <cellStyle name="20% - Accent6 6 2 3 3 3" xfId="38944" xr:uid="{00000000-0005-0000-0000-000091570000}"/>
    <cellStyle name="20% - Accent6 6 2 3 4" xfId="7638" xr:uid="{00000000-0005-0000-0000-000092570000}"/>
    <cellStyle name="20% - Accent6 6 2 3 4 2" xfId="33634" xr:uid="{00000000-0005-0000-0000-000093570000}"/>
    <cellStyle name="20% - Accent6 6 2 3 5" xfId="15428" xr:uid="{00000000-0005-0000-0000-000094570000}"/>
    <cellStyle name="20% - Accent6 6 2 3 5 2" xfId="41422" xr:uid="{00000000-0005-0000-0000-000095570000}"/>
    <cellStyle name="20% - Accent6 6 2 3 6" xfId="23179" xr:uid="{00000000-0005-0000-0000-000096570000}"/>
    <cellStyle name="20% - Accent6 6 2 3 6 2" xfId="49168" xr:uid="{00000000-0005-0000-0000-000097570000}"/>
    <cellStyle name="20% - Accent6 6 2 3 7" xfId="28333" xr:uid="{00000000-0005-0000-0000-000098570000}"/>
    <cellStyle name="20% - Accent6 6 2 4" xfId="2895" xr:uid="{00000000-0005-0000-0000-000099570000}"/>
    <cellStyle name="20% - Accent6 6 2 4 2" xfId="5581" xr:uid="{00000000-0005-0000-0000-00009A570000}"/>
    <cellStyle name="20% - Accent6 6 2 4 2 2" xfId="10878" xr:uid="{00000000-0005-0000-0000-00009B570000}"/>
    <cellStyle name="20% - Accent6 6 2 4 2 2 2" xfId="36879" xr:uid="{00000000-0005-0000-0000-00009C570000}"/>
    <cellStyle name="20% - Accent6 6 2 4 2 3" xfId="18673" xr:uid="{00000000-0005-0000-0000-00009D570000}"/>
    <cellStyle name="20% - Accent6 6 2 4 2 3 2" xfId="44667" xr:uid="{00000000-0005-0000-0000-00009E570000}"/>
    <cellStyle name="20% - Accent6 6 2 4 2 4" xfId="26424" xr:uid="{00000000-0005-0000-0000-00009F570000}"/>
    <cellStyle name="20% - Accent6 6 2 4 2 4 2" xfId="52413" xr:uid="{00000000-0005-0000-0000-0000A0570000}"/>
    <cellStyle name="20% - Accent6 6 2 4 2 5" xfId="31578" xr:uid="{00000000-0005-0000-0000-0000A1570000}"/>
    <cellStyle name="20% - Accent6 6 2 4 3" xfId="13482" xr:uid="{00000000-0005-0000-0000-0000A2570000}"/>
    <cellStyle name="20% - Accent6 6 2 4 3 2" xfId="21277" xr:uid="{00000000-0005-0000-0000-0000A3570000}"/>
    <cellStyle name="20% - Accent6 6 2 4 3 2 2" xfId="47271" xr:uid="{00000000-0005-0000-0000-0000A4570000}"/>
    <cellStyle name="20% - Accent6 6 2 4 3 3" xfId="39483" xr:uid="{00000000-0005-0000-0000-0000A5570000}"/>
    <cellStyle name="20% - Accent6 6 2 4 4" xfId="8194" xr:uid="{00000000-0005-0000-0000-0000A6570000}"/>
    <cellStyle name="20% - Accent6 6 2 4 4 2" xfId="34190" xr:uid="{00000000-0005-0000-0000-0000A7570000}"/>
    <cellStyle name="20% - Accent6 6 2 4 5" xfId="15984" xr:uid="{00000000-0005-0000-0000-0000A8570000}"/>
    <cellStyle name="20% - Accent6 6 2 4 5 2" xfId="41978" xr:uid="{00000000-0005-0000-0000-0000A9570000}"/>
    <cellStyle name="20% - Accent6 6 2 4 6" xfId="23735" xr:uid="{00000000-0005-0000-0000-0000AA570000}"/>
    <cellStyle name="20% - Accent6 6 2 4 6 2" xfId="49724" xr:uid="{00000000-0005-0000-0000-0000AB570000}"/>
    <cellStyle name="20% - Accent6 6 2 4 7" xfId="28889" xr:uid="{00000000-0005-0000-0000-0000AC570000}"/>
    <cellStyle name="20% - Accent6 6 2 5" xfId="3913" xr:uid="{00000000-0005-0000-0000-0000AD570000}"/>
    <cellStyle name="20% - Accent6 6 2 5 2" xfId="9211" xr:uid="{00000000-0005-0000-0000-0000AE570000}"/>
    <cellStyle name="20% - Accent6 6 2 5 2 2" xfId="35211" xr:uid="{00000000-0005-0000-0000-0000AF570000}"/>
    <cellStyle name="20% - Accent6 6 2 5 3" xfId="17005" xr:uid="{00000000-0005-0000-0000-0000B0570000}"/>
    <cellStyle name="20% - Accent6 6 2 5 3 2" xfId="42999" xr:uid="{00000000-0005-0000-0000-0000B1570000}"/>
    <cellStyle name="20% - Accent6 6 2 5 4" xfId="24756" xr:uid="{00000000-0005-0000-0000-0000B2570000}"/>
    <cellStyle name="20% - Accent6 6 2 5 4 2" xfId="50745" xr:uid="{00000000-0005-0000-0000-0000B3570000}"/>
    <cellStyle name="20% - Accent6 6 2 5 5" xfId="29910" xr:uid="{00000000-0005-0000-0000-0000B4570000}"/>
    <cellStyle name="20% - Accent6 6 2 6" xfId="11385" xr:uid="{00000000-0005-0000-0000-0000B5570000}"/>
    <cellStyle name="20% - Accent6 6 2 6 2" xfId="19180" xr:uid="{00000000-0005-0000-0000-0000B6570000}"/>
    <cellStyle name="20% - Accent6 6 2 6 2 2" xfId="45174" xr:uid="{00000000-0005-0000-0000-0000B7570000}"/>
    <cellStyle name="20% - Accent6 6 2 6 3" xfId="37386" xr:uid="{00000000-0005-0000-0000-0000B8570000}"/>
    <cellStyle name="20% - Accent6 6 2 7" xfId="11890" xr:uid="{00000000-0005-0000-0000-0000B9570000}"/>
    <cellStyle name="20% - Accent6 6 2 7 2" xfId="19685" xr:uid="{00000000-0005-0000-0000-0000BA570000}"/>
    <cellStyle name="20% - Accent6 6 2 7 2 2" xfId="45679" xr:uid="{00000000-0005-0000-0000-0000BB570000}"/>
    <cellStyle name="20% - Accent6 6 2 7 3" xfId="37891" xr:uid="{00000000-0005-0000-0000-0000BC570000}"/>
    <cellStyle name="20% - Accent6 6 2 8" xfId="6535" xr:uid="{00000000-0005-0000-0000-0000BD570000}"/>
    <cellStyle name="20% - Accent6 6 2 8 2" xfId="32522" xr:uid="{00000000-0005-0000-0000-0000BE570000}"/>
    <cellStyle name="20% - Accent6 6 2 9" xfId="14316" xr:uid="{00000000-0005-0000-0000-0000BF570000}"/>
    <cellStyle name="20% - Accent6 6 2 9 2" xfId="40310" xr:uid="{00000000-0005-0000-0000-0000C0570000}"/>
    <cellStyle name="20% - Accent6 6 3" xfId="1506" xr:uid="{00000000-0005-0000-0000-0000C1570000}"/>
    <cellStyle name="20% - Accent6 6 3 2" xfId="4192" xr:uid="{00000000-0005-0000-0000-0000C2570000}"/>
    <cellStyle name="20% - Accent6 6 3 2 2" xfId="9489" xr:uid="{00000000-0005-0000-0000-0000C3570000}"/>
    <cellStyle name="20% - Accent6 6 3 2 2 2" xfId="35490" xr:uid="{00000000-0005-0000-0000-0000C4570000}"/>
    <cellStyle name="20% - Accent6 6 3 2 3" xfId="17284" xr:uid="{00000000-0005-0000-0000-0000C5570000}"/>
    <cellStyle name="20% - Accent6 6 3 2 3 2" xfId="43278" xr:uid="{00000000-0005-0000-0000-0000C6570000}"/>
    <cellStyle name="20% - Accent6 6 3 2 4" xfId="25035" xr:uid="{00000000-0005-0000-0000-0000C7570000}"/>
    <cellStyle name="20% - Accent6 6 3 2 4 2" xfId="51024" xr:uid="{00000000-0005-0000-0000-0000C8570000}"/>
    <cellStyle name="20% - Accent6 6 3 2 5" xfId="30189" xr:uid="{00000000-0005-0000-0000-0000C9570000}"/>
    <cellStyle name="20% - Accent6 6 3 3" xfId="12150" xr:uid="{00000000-0005-0000-0000-0000CA570000}"/>
    <cellStyle name="20% - Accent6 6 3 3 2" xfId="19945" xr:uid="{00000000-0005-0000-0000-0000CB570000}"/>
    <cellStyle name="20% - Accent6 6 3 3 2 2" xfId="45939" xr:uid="{00000000-0005-0000-0000-0000CC570000}"/>
    <cellStyle name="20% - Accent6 6 3 3 3" xfId="38151" xr:uid="{00000000-0005-0000-0000-0000CD570000}"/>
    <cellStyle name="20% - Accent6 6 3 4" xfId="6811" xr:uid="{00000000-0005-0000-0000-0000CE570000}"/>
    <cellStyle name="20% - Accent6 6 3 4 2" xfId="32801" xr:uid="{00000000-0005-0000-0000-0000CF570000}"/>
    <cellStyle name="20% - Accent6 6 3 5" xfId="14595" xr:uid="{00000000-0005-0000-0000-0000D0570000}"/>
    <cellStyle name="20% - Accent6 6 3 5 2" xfId="40589" xr:uid="{00000000-0005-0000-0000-0000D1570000}"/>
    <cellStyle name="20% - Accent6 6 3 6" xfId="22346" xr:uid="{00000000-0005-0000-0000-0000D2570000}"/>
    <cellStyle name="20% - Accent6 6 3 6 2" xfId="48335" xr:uid="{00000000-0005-0000-0000-0000D3570000}"/>
    <cellStyle name="20% - Accent6 6 3 7" xfId="27500" xr:uid="{00000000-0005-0000-0000-0000D4570000}"/>
    <cellStyle name="20% - Accent6 6 4" xfId="2062" xr:uid="{00000000-0005-0000-0000-0000D5570000}"/>
    <cellStyle name="20% - Accent6 6 4 2" xfId="4748" xr:uid="{00000000-0005-0000-0000-0000D6570000}"/>
    <cellStyle name="20% - Accent6 6 4 2 2" xfId="10045" xr:uid="{00000000-0005-0000-0000-0000D7570000}"/>
    <cellStyle name="20% - Accent6 6 4 2 2 2" xfId="36046" xr:uid="{00000000-0005-0000-0000-0000D8570000}"/>
    <cellStyle name="20% - Accent6 6 4 2 3" xfId="17840" xr:uid="{00000000-0005-0000-0000-0000D9570000}"/>
    <cellStyle name="20% - Accent6 6 4 2 3 2" xfId="43834" xr:uid="{00000000-0005-0000-0000-0000DA570000}"/>
    <cellStyle name="20% - Accent6 6 4 2 4" xfId="25591" xr:uid="{00000000-0005-0000-0000-0000DB570000}"/>
    <cellStyle name="20% - Accent6 6 4 2 4 2" xfId="51580" xr:uid="{00000000-0005-0000-0000-0000DC570000}"/>
    <cellStyle name="20% - Accent6 6 4 2 5" xfId="30745" xr:uid="{00000000-0005-0000-0000-0000DD570000}"/>
    <cellStyle name="20% - Accent6 6 4 3" xfId="12669" xr:uid="{00000000-0005-0000-0000-0000DE570000}"/>
    <cellStyle name="20% - Accent6 6 4 3 2" xfId="20464" xr:uid="{00000000-0005-0000-0000-0000DF570000}"/>
    <cellStyle name="20% - Accent6 6 4 3 2 2" xfId="46458" xr:uid="{00000000-0005-0000-0000-0000E0570000}"/>
    <cellStyle name="20% - Accent6 6 4 3 3" xfId="38670" xr:uid="{00000000-0005-0000-0000-0000E1570000}"/>
    <cellStyle name="20% - Accent6 6 4 4" xfId="7364" xr:uid="{00000000-0005-0000-0000-0000E2570000}"/>
    <cellStyle name="20% - Accent6 6 4 4 2" xfId="33357" xr:uid="{00000000-0005-0000-0000-0000E3570000}"/>
    <cellStyle name="20% - Accent6 6 4 5" xfId="15151" xr:uid="{00000000-0005-0000-0000-0000E4570000}"/>
    <cellStyle name="20% - Accent6 6 4 5 2" xfId="41145" xr:uid="{00000000-0005-0000-0000-0000E5570000}"/>
    <cellStyle name="20% - Accent6 6 4 6" xfId="22902" xr:uid="{00000000-0005-0000-0000-0000E6570000}"/>
    <cellStyle name="20% - Accent6 6 4 6 2" xfId="48891" xr:uid="{00000000-0005-0000-0000-0000E7570000}"/>
    <cellStyle name="20% - Accent6 6 4 7" xfId="28056" xr:uid="{00000000-0005-0000-0000-0000E8570000}"/>
    <cellStyle name="20% - Accent6 6 5" xfId="2618" xr:uid="{00000000-0005-0000-0000-0000E9570000}"/>
    <cellStyle name="20% - Accent6 6 5 2" xfId="5304" xr:uid="{00000000-0005-0000-0000-0000EA570000}"/>
    <cellStyle name="20% - Accent6 6 5 2 2" xfId="10601" xr:uid="{00000000-0005-0000-0000-0000EB570000}"/>
    <cellStyle name="20% - Accent6 6 5 2 2 2" xfId="36602" xr:uid="{00000000-0005-0000-0000-0000EC570000}"/>
    <cellStyle name="20% - Accent6 6 5 2 3" xfId="18396" xr:uid="{00000000-0005-0000-0000-0000ED570000}"/>
    <cellStyle name="20% - Accent6 6 5 2 3 2" xfId="44390" xr:uid="{00000000-0005-0000-0000-0000EE570000}"/>
    <cellStyle name="20% - Accent6 6 5 2 4" xfId="26147" xr:uid="{00000000-0005-0000-0000-0000EF570000}"/>
    <cellStyle name="20% - Accent6 6 5 2 4 2" xfId="52136" xr:uid="{00000000-0005-0000-0000-0000F0570000}"/>
    <cellStyle name="20% - Accent6 6 5 2 5" xfId="31301" xr:uid="{00000000-0005-0000-0000-0000F1570000}"/>
    <cellStyle name="20% - Accent6 6 5 3" xfId="13205" xr:uid="{00000000-0005-0000-0000-0000F2570000}"/>
    <cellStyle name="20% - Accent6 6 5 3 2" xfId="21000" xr:uid="{00000000-0005-0000-0000-0000F3570000}"/>
    <cellStyle name="20% - Accent6 6 5 3 2 2" xfId="46994" xr:uid="{00000000-0005-0000-0000-0000F4570000}"/>
    <cellStyle name="20% - Accent6 6 5 3 3" xfId="39206" xr:uid="{00000000-0005-0000-0000-0000F5570000}"/>
    <cellStyle name="20% - Accent6 6 5 4" xfId="7917" xr:uid="{00000000-0005-0000-0000-0000F6570000}"/>
    <cellStyle name="20% - Accent6 6 5 4 2" xfId="33913" xr:uid="{00000000-0005-0000-0000-0000F7570000}"/>
    <cellStyle name="20% - Accent6 6 5 5" xfId="15707" xr:uid="{00000000-0005-0000-0000-0000F8570000}"/>
    <cellStyle name="20% - Accent6 6 5 5 2" xfId="41701" xr:uid="{00000000-0005-0000-0000-0000F9570000}"/>
    <cellStyle name="20% - Accent6 6 5 6" xfId="23458" xr:uid="{00000000-0005-0000-0000-0000FA570000}"/>
    <cellStyle name="20% - Accent6 6 5 6 2" xfId="49447" xr:uid="{00000000-0005-0000-0000-0000FB570000}"/>
    <cellStyle name="20% - Accent6 6 5 7" xfId="28612" xr:uid="{00000000-0005-0000-0000-0000FC570000}"/>
    <cellStyle name="20% - Accent6 6 6" xfId="3636" xr:uid="{00000000-0005-0000-0000-0000FD570000}"/>
    <cellStyle name="20% - Accent6 6 6 2" xfId="8934" xr:uid="{00000000-0005-0000-0000-0000FE570000}"/>
    <cellStyle name="20% - Accent6 6 6 2 2" xfId="34934" xr:uid="{00000000-0005-0000-0000-0000FF570000}"/>
    <cellStyle name="20% - Accent6 6 6 3" xfId="16728" xr:uid="{00000000-0005-0000-0000-000000580000}"/>
    <cellStyle name="20% - Accent6 6 6 3 2" xfId="42722" xr:uid="{00000000-0005-0000-0000-000001580000}"/>
    <cellStyle name="20% - Accent6 6 6 4" xfId="24479" xr:uid="{00000000-0005-0000-0000-000002580000}"/>
    <cellStyle name="20% - Accent6 6 6 4 2" xfId="50468" xr:uid="{00000000-0005-0000-0000-000003580000}"/>
    <cellStyle name="20% - Accent6 6 6 5" xfId="29633" xr:uid="{00000000-0005-0000-0000-000004580000}"/>
    <cellStyle name="20% - Accent6 6 7" xfId="11130" xr:uid="{00000000-0005-0000-0000-000005580000}"/>
    <cellStyle name="20% - Accent6 6 7 2" xfId="18925" xr:uid="{00000000-0005-0000-0000-000006580000}"/>
    <cellStyle name="20% - Accent6 6 7 2 2" xfId="44919" xr:uid="{00000000-0005-0000-0000-000007580000}"/>
    <cellStyle name="20% - Accent6 6 7 3" xfId="37131" xr:uid="{00000000-0005-0000-0000-000008580000}"/>
    <cellStyle name="20% - Accent6 6 8" xfId="11630" xr:uid="{00000000-0005-0000-0000-000009580000}"/>
    <cellStyle name="20% - Accent6 6 8 2" xfId="19425" xr:uid="{00000000-0005-0000-0000-00000A580000}"/>
    <cellStyle name="20% - Accent6 6 8 2 2" xfId="45419" xr:uid="{00000000-0005-0000-0000-00000B580000}"/>
    <cellStyle name="20% - Accent6 6 8 3" xfId="37631" xr:uid="{00000000-0005-0000-0000-00000C580000}"/>
    <cellStyle name="20% - Accent6 6 9" xfId="6258" xr:uid="{00000000-0005-0000-0000-00000D580000}"/>
    <cellStyle name="20% - Accent6 6 9 2" xfId="32245" xr:uid="{00000000-0005-0000-0000-00000E580000}"/>
    <cellStyle name="20% - Accent6 7" xfId="960" xr:uid="{00000000-0005-0000-0000-00000F580000}"/>
    <cellStyle name="20% - Accent6 7 10" xfId="14052" xr:uid="{00000000-0005-0000-0000-000010580000}"/>
    <cellStyle name="20% - Accent6 7 10 2" xfId="40046" xr:uid="{00000000-0005-0000-0000-000011580000}"/>
    <cellStyle name="20% - Accent6 7 11" xfId="21803" xr:uid="{00000000-0005-0000-0000-000012580000}"/>
    <cellStyle name="20% - Accent6 7 11 2" xfId="47792" xr:uid="{00000000-0005-0000-0000-000013580000}"/>
    <cellStyle name="20% - Accent6 7 12" xfId="26957" xr:uid="{00000000-0005-0000-0000-000014580000}"/>
    <cellStyle name="20% - Accent6 7 2" xfId="1238" xr:uid="{00000000-0005-0000-0000-000015580000}"/>
    <cellStyle name="20% - Accent6 7 2 10" xfId="22080" xr:uid="{00000000-0005-0000-0000-000016580000}"/>
    <cellStyle name="20% - Accent6 7 2 10 2" xfId="48069" xr:uid="{00000000-0005-0000-0000-000017580000}"/>
    <cellStyle name="20% - Accent6 7 2 11" xfId="27234" xr:uid="{00000000-0005-0000-0000-000018580000}"/>
    <cellStyle name="20% - Accent6 7 2 2" xfId="1796" xr:uid="{00000000-0005-0000-0000-000019580000}"/>
    <cellStyle name="20% - Accent6 7 2 2 2" xfId="4482" xr:uid="{00000000-0005-0000-0000-00001A580000}"/>
    <cellStyle name="20% - Accent6 7 2 2 2 2" xfId="9779" xr:uid="{00000000-0005-0000-0000-00001B580000}"/>
    <cellStyle name="20% - Accent6 7 2 2 2 2 2" xfId="35780" xr:uid="{00000000-0005-0000-0000-00001C580000}"/>
    <cellStyle name="20% - Accent6 7 2 2 2 3" xfId="17574" xr:uid="{00000000-0005-0000-0000-00001D580000}"/>
    <cellStyle name="20% - Accent6 7 2 2 2 3 2" xfId="43568" xr:uid="{00000000-0005-0000-0000-00001E580000}"/>
    <cellStyle name="20% - Accent6 7 2 2 2 4" xfId="25325" xr:uid="{00000000-0005-0000-0000-00001F580000}"/>
    <cellStyle name="20% - Accent6 7 2 2 2 4 2" xfId="51314" xr:uid="{00000000-0005-0000-0000-000020580000}"/>
    <cellStyle name="20% - Accent6 7 2 2 2 5" xfId="30479" xr:uid="{00000000-0005-0000-0000-000021580000}"/>
    <cellStyle name="20% - Accent6 7 2 2 3" xfId="12422" xr:uid="{00000000-0005-0000-0000-000022580000}"/>
    <cellStyle name="20% - Accent6 7 2 2 3 2" xfId="20217" xr:uid="{00000000-0005-0000-0000-000023580000}"/>
    <cellStyle name="20% - Accent6 7 2 2 3 2 2" xfId="46211" xr:uid="{00000000-0005-0000-0000-000024580000}"/>
    <cellStyle name="20% - Accent6 7 2 2 3 3" xfId="38423" xr:uid="{00000000-0005-0000-0000-000025580000}"/>
    <cellStyle name="20% - Accent6 7 2 2 4" xfId="7099" xr:uid="{00000000-0005-0000-0000-000026580000}"/>
    <cellStyle name="20% - Accent6 7 2 2 4 2" xfId="33091" xr:uid="{00000000-0005-0000-0000-000027580000}"/>
    <cellStyle name="20% - Accent6 7 2 2 5" xfId="14885" xr:uid="{00000000-0005-0000-0000-000028580000}"/>
    <cellStyle name="20% - Accent6 7 2 2 5 2" xfId="40879" xr:uid="{00000000-0005-0000-0000-000029580000}"/>
    <cellStyle name="20% - Accent6 7 2 2 6" xfId="22636" xr:uid="{00000000-0005-0000-0000-00002A580000}"/>
    <cellStyle name="20% - Accent6 7 2 2 6 2" xfId="48625" xr:uid="{00000000-0005-0000-0000-00002B580000}"/>
    <cellStyle name="20% - Accent6 7 2 2 7" xfId="27790" xr:uid="{00000000-0005-0000-0000-00002C580000}"/>
    <cellStyle name="20% - Accent6 7 2 3" xfId="2352" xr:uid="{00000000-0005-0000-0000-00002D580000}"/>
    <cellStyle name="20% - Accent6 7 2 3 2" xfId="5038" xr:uid="{00000000-0005-0000-0000-00002E580000}"/>
    <cellStyle name="20% - Accent6 7 2 3 2 2" xfId="10335" xr:uid="{00000000-0005-0000-0000-00002F580000}"/>
    <cellStyle name="20% - Accent6 7 2 3 2 2 2" xfId="36336" xr:uid="{00000000-0005-0000-0000-000030580000}"/>
    <cellStyle name="20% - Accent6 7 2 3 2 3" xfId="18130" xr:uid="{00000000-0005-0000-0000-000031580000}"/>
    <cellStyle name="20% - Accent6 7 2 3 2 3 2" xfId="44124" xr:uid="{00000000-0005-0000-0000-000032580000}"/>
    <cellStyle name="20% - Accent6 7 2 3 2 4" xfId="25881" xr:uid="{00000000-0005-0000-0000-000033580000}"/>
    <cellStyle name="20% - Accent6 7 2 3 2 4 2" xfId="51870" xr:uid="{00000000-0005-0000-0000-000034580000}"/>
    <cellStyle name="20% - Accent6 7 2 3 2 5" xfId="31035" xr:uid="{00000000-0005-0000-0000-000035580000}"/>
    <cellStyle name="20% - Accent6 7 2 3 3" xfId="12956" xr:uid="{00000000-0005-0000-0000-000036580000}"/>
    <cellStyle name="20% - Accent6 7 2 3 3 2" xfId="20751" xr:uid="{00000000-0005-0000-0000-000037580000}"/>
    <cellStyle name="20% - Accent6 7 2 3 3 2 2" xfId="46745" xr:uid="{00000000-0005-0000-0000-000038580000}"/>
    <cellStyle name="20% - Accent6 7 2 3 3 3" xfId="38957" xr:uid="{00000000-0005-0000-0000-000039580000}"/>
    <cellStyle name="20% - Accent6 7 2 3 4" xfId="7651" xr:uid="{00000000-0005-0000-0000-00003A580000}"/>
    <cellStyle name="20% - Accent6 7 2 3 4 2" xfId="33647" xr:uid="{00000000-0005-0000-0000-00003B580000}"/>
    <cellStyle name="20% - Accent6 7 2 3 5" xfId="15441" xr:uid="{00000000-0005-0000-0000-00003C580000}"/>
    <cellStyle name="20% - Accent6 7 2 3 5 2" xfId="41435" xr:uid="{00000000-0005-0000-0000-00003D580000}"/>
    <cellStyle name="20% - Accent6 7 2 3 6" xfId="23192" xr:uid="{00000000-0005-0000-0000-00003E580000}"/>
    <cellStyle name="20% - Accent6 7 2 3 6 2" xfId="49181" xr:uid="{00000000-0005-0000-0000-00003F580000}"/>
    <cellStyle name="20% - Accent6 7 2 3 7" xfId="28346" xr:uid="{00000000-0005-0000-0000-000040580000}"/>
    <cellStyle name="20% - Accent6 7 2 4" xfId="2908" xr:uid="{00000000-0005-0000-0000-000041580000}"/>
    <cellStyle name="20% - Accent6 7 2 4 2" xfId="5594" xr:uid="{00000000-0005-0000-0000-000042580000}"/>
    <cellStyle name="20% - Accent6 7 2 4 2 2" xfId="10891" xr:uid="{00000000-0005-0000-0000-000043580000}"/>
    <cellStyle name="20% - Accent6 7 2 4 2 2 2" xfId="36892" xr:uid="{00000000-0005-0000-0000-000044580000}"/>
    <cellStyle name="20% - Accent6 7 2 4 2 3" xfId="18686" xr:uid="{00000000-0005-0000-0000-000045580000}"/>
    <cellStyle name="20% - Accent6 7 2 4 2 3 2" xfId="44680" xr:uid="{00000000-0005-0000-0000-000046580000}"/>
    <cellStyle name="20% - Accent6 7 2 4 2 4" xfId="26437" xr:uid="{00000000-0005-0000-0000-000047580000}"/>
    <cellStyle name="20% - Accent6 7 2 4 2 4 2" xfId="52426" xr:uid="{00000000-0005-0000-0000-000048580000}"/>
    <cellStyle name="20% - Accent6 7 2 4 2 5" xfId="31591" xr:uid="{00000000-0005-0000-0000-000049580000}"/>
    <cellStyle name="20% - Accent6 7 2 4 3" xfId="13495" xr:uid="{00000000-0005-0000-0000-00004A580000}"/>
    <cellStyle name="20% - Accent6 7 2 4 3 2" xfId="21290" xr:uid="{00000000-0005-0000-0000-00004B580000}"/>
    <cellStyle name="20% - Accent6 7 2 4 3 2 2" xfId="47284" xr:uid="{00000000-0005-0000-0000-00004C580000}"/>
    <cellStyle name="20% - Accent6 7 2 4 3 3" xfId="39496" xr:uid="{00000000-0005-0000-0000-00004D580000}"/>
    <cellStyle name="20% - Accent6 7 2 4 4" xfId="8207" xr:uid="{00000000-0005-0000-0000-00004E580000}"/>
    <cellStyle name="20% - Accent6 7 2 4 4 2" xfId="34203" xr:uid="{00000000-0005-0000-0000-00004F580000}"/>
    <cellStyle name="20% - Accent6 7 2 4 5" xfId="15997" xr:uid="{00000000-0005-0000-0000-000050580000}"/>
    <cellStyle name="20% - Accent6 7 2 4 5 2" xfId="41991" xr:uid="{00000000-0005-0000-0000-000051580000}"/>
    <cellStyle name="20% - Accent6 7 2 4 6" xfId="23748" xr:uid="{00000000-0005-0000-0000-000052580000}"/>
    <cellStyle name="20% - Accent6 7 2 4 6 2" xfId="49737" xr:uid="{00000000-0005-0000-0000-000053580000}"/>
    <cellStyle name="20% - Accent6 7 2 4 7" xfId="28902" xr:uid="{00000000-0005-0000-0000-000054580000}"/>
    <cellStyle name="20% - Accent6 7 2 5" xfId="3926" xr:uid="{00000000-0005-0000-0000-000055580000}"/>
    <cellStyle name="20% - Accent6 7 2 5 2" xfId="9224" xr:uid="{00000000-0005-0000-0000-000056580000}"/>
    <cellStyle name="20% - Accent6 7 2 5 2 2" xfId="35224" xr:uid="{00000000-0005-0000-0000-000057580000}"/>
    <cellStyle name="20% - Accent6 7 2 5 3" xfId="17018" xr:uid="{00000000-0005-0000-0000-000058580000}"/>
    <cellStyle name="20% - Accent6 7 2 5 3 2" xfId="43012" xr:uid="{00000000-0005-0000-0000-000059580000}"/>
    <cellStyle name="20% - Accent6 7 2 5 4" xfId="24769" xr:uid="{00000000-0005-0000-0000-00005A580000}"/>
    <cellStyle name="20% - Accent6 7 2 5 4 2" xfId="50758" xr:uid="{00000000-0005-0000-0000-00005B580000}"/>
    <cellStyle name="20% - Accent6 7 2 5 5" xfId="29923" xr:uid="{00000000-0005-0000-0000-00005C580000}"/>
    <cellStyle name="20% - Accent6 7 2 6" xfId="11397" xr:uid="{00000000-0005-0000-0000-00005D580000}"/>
    <cellStyle name="20% - Accent6 7 2 6 2" xfId="19192" xr:uid="{00000000-0005-0000-0000-00005E580000}"/>
    <cellStyle name="20% - Accent6 7 2 6 2 2" xfId="45186" xr:uid="{00000000-0005-0000-0000-00005F580000}"/>
    <cellStyle name="20% - Accent6 7 2 6 3" xfId="37398" xr:uid="{00000000-0005-0000-0000-000060580000}"/>
    <cellStyle name="20% - Accent6 7 2 7" xfId="11903" xr:uid="{00000000-0005-0000-0000-000061580000}"/>
    <cellStyle name="20% - Accent6 7 2 7 2" xfId="19698" xr:uid="{00000000-0005-0000-0000-000062580000}"/>
    <cellStyle name="20% - Accent6 7 2 7 2 2" xfId="45692" xr:uid="{00000000-0005-0000-0000-000063580000}"/>
    <cellStyle name="20% - Accent6 7 2 7 3" xfId="37904" xr:uid="{00000000-0005-0000-0000-000064580000}"/>
    <cellStyle name="20% - Accent6 7 2 8" xfId="6548" xr:uid="{00000000-0005-0000-0000-000065580000}"/>
    <cellStyle name="20% - Accent6 7 2 8 2" xfId="32535" xr:uid="{00000000-0005-0000-0000-000066580000}"/>
    <cellStyle name="20% - Accent6 7 2 9" xfId="14329" xr:uid="{00000000-0005-0000-0000-000067580000}"/>
    <cellStyle name="20% - Accent6 7 2 9 2" xfId="40323" xr:uid="{00000000-0005-0000-0000-000068580000}"/>
    <cellStyle name="20% - Accent6 7 3" xfId="1519" xr:uid="{00000000-0005-0000-0000-000069580000}"/>
    <cellStyle name="20% - Accent6 7 3 2" xfId="4205" xr:uid="{00000000-0005-0000-0000-00006A580000}"/>
    <cellStyle name="20% - Accent6 7 3 2 2" xfId="9502" xr:uid="{00000000-0005-0000-0000-00006B580000}"/>
    <cellStyle name="20% - Accent6 7 3 2 2 2" xfId="35503" xr:uid="{00000000-0005-0000-0000-00006C580000}"/>
    <cellStyle name="20% - Accent6 7 3 2 3" xfId="17297" xr:uid="{00000000-0005-0000-0000-00006D580000}"/>
    <cellStyle name="20% - Accent6 7 3 2 3 2" xfId="43291" xr:uid="{00000000-0005-0000-0000-00006E580000}"/>
    <cellStyle name="20% - Accent6 7 3 2 4" xfId="25048" xr:uid="{00000000-0005-0000-0000-00006F580000}"/>
    <cellStyle name="20% - Accent6 7 3 2 4 2" xfId="51037" xr:uid="{00000000-0005-0000-0000-000070580000}"/>
    <cellStyle name="20% - Accent6 7 3 2 5" xfId="30202" xr:uid="{00000000-0005-0000-0000-000071580000}"/>
    <cellStyle name="20% - Accent6 7 3 3" xfId="12163" xr:uid="{00000000-0005-0000-0000-000072580000}"/>
    <cellStyle name="20% - Accent6 7 3 3 2" xfId="19958" xr:uid="{00000000-0005-0000-0000-000073580000}"/>
    <cellStyle name="20% - Accent6 7 3 3 2 2" xfId="45952" xr:uid="{00000000-0005-0000-0000-000074580000}"/>
    <cellStyle name="20% - Accent6 7 3 3 3" xfId="38164" xr:uid="{00000000-0005-0000-0000-000075580000}"/>
    <cellStyle name="20% - Accent6 7 3 4" xfId="6824" xr:uid="{00000000-0005-0000-0000-000076580000}"/>
    <cellStyle name="20% - Accent6 7 3 4 2" xfId="32814" xr:uid="{00000000-0005-0000-0000-000077580000}"/>
    <cellStyle name="20% - Accent6 7 3 5" xfId="14608" xr:uid="{00000000-0005-0000-0000-000078580000}"/>
    <cellStyle name="20% - Accent6 7 3 5 2" xfId="40602" xr:uid="{00000000-0005-0000-0000-000079580000}"/>
    <cellStyle name="20% - Accent6 7 3 6" xfId="22359" xr:uid="{00000000-0005-0000-0000-00007A580000}"/>
    <cellStyle name="20% - Accent6 7 3 6 2" xfId="48348" xr:uid="{00000000-0005-0000-0000-00007B580000}"/>
    <cellStyle name="20% - Accent6 7 3 7" xfId="27513" xr:uid="{00000000-0005-0000-0000-00007C580000}"/>
    <cellStyle name="20% - Accent6 7 4" xfId="2075" xr:uid="{00000000-0005-0000-0000-00007D580000}"/>
    <cellStyle name="20% - Accent6 7 4 2" xfId="4761" xr:uid="{00000000-0005-0000-0000-00007E580000}"/>
    <cellStyle name="20% - Accent6 7 4 2 2" xfId="10058" xr:uid="{00000000-0005-0000-0000-00007F580000}"/>
    <cellStyle name="20% - Accent6 7 4 2 2 2" xfId="36059" xr:uid="{00000000-0005-0000-0000-000080580000}"/>
    <cellStyle name="20% - Accent6 7 4 2 3" xfId="17853" xr:uid="{00000000-0005-0000-0000-000081580000}"/>
    <cellStyle name="20% - Accent6 7 4 2 3 2" xfId="43847" xr:uid="{00000000-0005-0000-0000-000082580000}"/>
    <cellStyle name="20% - Accent6 7 4 2 4" xfId="25604" xr:uid="{00000000-0005-0000-0000-000083580000}"/>
    <cellStyle name="20% - Accent6 7 4 2 4 2" xfId="51593" xr:uid="{00000000-0005-0000-0000-000084580000}"/>
    <cellStyle name="20% - Accent6 7 4 2 5" xfId="30758" xr:uid="{00000000-0005-0000-0000-000085580000}"/>
    <cellStyle name="20% - Accent6 7 4 3" xfId="12682" xr:uid="{00000000-0005-0000-0000-000086580000}"/>
    <cellStyle name="20% - Accent6 7 4 3 2" xfId="20477" xr:uid="{00000000-0005-0000-0000-000087580000}"/>
    <cellStyle name="20% - Accent6 7 4 3 2 2" xfId="46471" xr:uid="{00000000-0005-0000-0000-000088580000}"/>
    <cellStyle name="20% - Accent6 7 4 3 3" xfId="38683" xr:uid="{00000000-0005-0000-0000-000089580000}"/>
    <cellStyle name="20% - Accent6 7 4 4" xfId="7377" xr:uid="{00000000-0005-0000-0000-00008A580000}"/>
    <cellStyle name="20% - Accent6 7 4 4 2" xfId="33370" xr:uid="{00000000-0005-0000-0000-00008B580000}"/>
    <cellStyle name="20% - Accent6 7 4 5" xfId="15164" xr:uid="{00000000-0005-0000-0000-00008C580000}"/>
    <cellStyle name="20% - Accent6 7 4 5 2" xfId="41158" xr:uid="{00000000-0005-0000-0000-00008D580000}"/>
    <cellStyle name="20% - Accent6 7 4 6" xfId="22915" xr:uid="{00000000-0005-0000-0000-00008E580000}"/>
    <cellStyle name="20% - Accent6 7 4 6 2" xfId="48904" xr:uid="{00000000-0005-0000-0000-00008F580000}"/>
    <cellStyle name="20% - Accent6 7 4 7" xfId="28069" xr:uid="{00000000-0005-0000-0000-000090580000}"/>
    <cellStyle name="20% - Accent6 7 5" xfId="2631" xr:uid="{00000000-0005-0000-0000-000091580000}"/>
    <cellStyle name="20% - Accent6 7 5 2" xfId="5317" xr:uid="{00000000-0005-0000-0000-000092580000}"/>
    <cellStyle name="20% - Accent6 7 5 2 2" xfId="10614" xr:uid="{00000000-0005-0000-0000-000093580000}"/>
    <cellStyle name="20% - Accent6 7 5 2 2 2" xfId="36615" xr:uid="{00000000-0005-0000-0000-000094580000}"/>
    <cellStyle name="20% - Accent6 7 5 2 3" xfId="18409" xr:uid="{00000000-0005-0000-0000-000095580000}"/>
    <cellStyle name="20% - Accent6 7 5 2 3 2" xfId="44403" xr:uid="{00000000-0005-0000-0000-000096580000}"/>
    <cellStyle name="20% - Accent6 7 5 2 4" xfId="26160" xr:uid="{00000000-0005-0000-0000-000097580000}"/>
    <cellStyle name="20% - Accent6 7 5 2 4 2" xfId="52149" xr:uid="{00000000-0005-0000-0000-000098580000}"/>
    <cellStyle name="20% - Accent6 7 5 2 5" xfId="31314" xr:uid="{00000000-0005-0000-0000-000099580000}"/>
    <cellStyle name="20% - Accent6 7 5 3" xfId="13218" xr:uid="{00000000-0005-0000-0000-00009A580000}"/>
    <cellStyle name="20% - Accent6 7 5 3 2" xfId="21013" xr:uid="{00000000-0005-0000-0000-00009B580000}"/>
    <cellStyle name="20% - Accent6 7 5 3 2 2" xfId="47007" xr:uid="{00000000-0005-0000-0000-00009C580000}"/>
    <cellStyle name="20% - Accent6 7 5 3 3" xfId="39219" xr:uid="{00000000-0005-0000-0000-00009D580000}"/>
    <cellStyle name="20% - Accent6 7 5 4" xfId="7930" xr:uid="{00000000-0005-0000-0000-00009E580000}"/>
    <cellStyle name="20% - Accent6 7 5 4 2" xfId="33926" xr:uid="{00000000-0005-0000-0000-00009F580000}"/>
    <cellStyle name="20% - Accent6 7 5 5" xfId="15720" xr:uid="{00000000-0005-0000-0000-0000A0580000}"/>
    <cellStyle name="20% - Accent6 7 5 5 2" xfId="41714" xr:uid="{00000000-0005-0000-0000-0000A1580000}"/>
    <cellStyle name="20% - Accent6 7 5 6" xfId="23471" xr:uid="{00000000-0005-0000-0000-0000A2580000}"/>
    <cellStyle name="20% - Accent6 7 5 6 2" xfId="49460" xr:uid="{00000000-0005-0000-0000-0000A3580000}"/>
    <cellStyle name="20% - Accent6 7 5 7" xfId="28625" xr:uid="{00000000-0005-0000-0000-0000A4580000}"/>
    <cellStyle name="20% - Accent6 7 6" xfId="3649" xr:uid="{00000000-0005-0000-0000-0000A5580000}"/>
    <cellStyle name="20% - Accent6 7 6 2" xfId="8947" xr:uid="{00000000-0005-0000-0000-0000A6580000}"/>
    <cellStyle name="20% - Accent6 7 6 2 2" xfId="34947" xr:uid="{00000000-0005-0000-0000-0000A7580000}"/>
    <cellStyle name="20% - Accent6 7 6 3" xfId="16741" xr:uid="{00000000-0005-0000-0000-0000A8580000}"/>
    <cellStyle name="20% - Accent6 7 6 3 2" xfId="42735" xr:uid="{00000000-0005-0000-0000-0000A9580000}"/>
    <cellStyle name="20% - Accent6 7 6 4" xfId="24492" xr:uid="{00000000-0005-0000-0000-0000AA580000}"/>
    <cellStyle name="20% - Accent6 7 6 4 2" xfId="50481" xr:uid="{00000000-0005-0000-0000-0000AB580000}"/>
    <cellStyle name="20% - Accent6 7 6 5" xfId="29646" xr:uid="{00000000-0005-0000-0000-0000AC580000}"/>
    <cellStyle name="20% - Accent6 7 7" xfId="11142" xr:uid="{00000000-0005-0000-0000-0000AD580000}"/>
    <cellStyle name="20% - Accent6 7 7 2" xfId="18937" xr:uid="{00000000-0005-0000-0000-0000AE580000}"/>
    <cellStyle name="20% - Accent6 7 7 2 2" xfId="44931" xr:uid="{00000000-0005-0000-0000-0000AF580000}"/>
    <cellStyle name="20% - Accent6 7 7 3" xfId="37143" xr:uid="{00000000-0005-0000-0000-0000B0580000}"/>
    <cellStyle name="20% - Accent6 7 8" xfId="11642" xr:uid="{00000000-0005-0000-0000-0000B1580000}"/>
    <cellStyle name="20% - Accent6 7 8 2" xfId="19437" xr:uid="{00000000-0005-0000-0000-0000B2580000}"/>
    <cellStyle name="20% - Accent6 7 8 2 2" xfId="45431" xr:uid="{00000000-0005-0000-0000-0000B3580000}"/>
    <cellStyle name="20% - Accent6 7 8 3" xfId="37643" xr:uid="{00000000-0005-0000-0000-0000B4580000}"/>
    <cellStyle name="20% - Accent6 7 9" xfId="6271" xr:uid="{00000000-0005-0000-0000-0000B5580000}"/>
    <cellStyle name="20% - Accent6 7 9 2" xfId="32258" xr:uid="{00000000-0005-0000-0000-0000B6580000}"/>
    <cellStyle name="20% - Accent6 8" xfId="974" xr:uid="{00000000-0005-0000-0000-0000B7580000}"/>
    <cellStyle name="20% - Accent6 8 10" xfId="14066" xr:uid="{00000000-0005-0000-0000-0000B8580000}"/>
    <cellStyle name="20% - Accent6 8 10 2" xfId="40060" xr:uid="{00000000-0005-0000-0000-0000B9580000}"/>
    <cellStyle name="20% - Accent6 8 11" xfId="21817" xr:uid="{00000000-0005-0000-0000-0000BA580000}"/>
    <cellStyle name="20% - Accent6 8 11 2" xfId="47806" xr:uid="{00000000-0005-0000-0000-0000BB580000}"/>
    <cellStyle name="20% - Accent6 8 12" xfId="26971" xr:uid="{00000000-0005-0000-0000-0000BC580000}"/>
    <cellStyle name="20% - Accent6 8 2" xfId="1252" xr:uid="{00000000-0005-0000-0000-0000BD580000}"/>
    <cellStyle name="20% - Accent6 8 2 10" xfId="22094" xr:uid="{00000000-0005-0000-0000-0000BE580000}"/>
    <cellStyle name="20% - Accent6 8 2 10 2" xfId="48083" xr:uid="{00000000-0005-0000-0000-0000BF580000}"/>
    <cellStyle name="20% - Accent6 8 2 11" xfId="27248" xr:uid="{00000000-0005-0000-0000-0000C0580000}"/>
    <cellStyle name="20% - Accent6 8 2 2" xfId="1810" xr:uid="{00000000-0005-0000-0000-0000C1580000}"/>
    <cellStyle name="20% - Accent6 8 2 2 2" xfId="4496" xr:uid="{00000000-0005-0000-0000-0000C2580000}"/>
    <cellStyle name="20% - Accent6 8 2 2 2 2" xfId="9793" xr:uid="{00000000-0005-0000-0000-0000C3580000}"/>
    <cellStyle name="20% - Accent6 8 2 2 2 2 2" xfId="35794" xr:uid="{00000000-0005-0000-0000-0000C4580000}"/>
    <cellStyle name="20% - Accent6 8 2 2 2 3" xfId="17588" xr:uid="{00000000-0005-0000-0000-0000C5580000}"/>
    <cellStyle name="20% - Accent6 8 2 2 2 3 2" xfId="43582" xr:uid="{00000000-0005-0000-0000-0000C6580000}"/>
    <cellStyle name="20% - Accent6 8 2 2 2 4" xfId="25339" xr:uid="{00000000-0005-0000-0000-0000C7580000}"/>
    <cellStyle name="20% - Accent6 8 2 2 2 4 2" xfId="51328" xr:uid="{00000000-0005-0000-0000-0000C8580000}"/>
    <cellStyle name="20% - Accent6 8 2 2 2 5" xfId="30493" xr:uid="{00000000-0005-0000-0000-0000C9580000}"/>
    <cellStyle name="20% - Accent6 8 2 2 3" xfId="12435" xr:uid="{00000000-0005-0000-0000-0000CA580000}"/>
    <cellStyle name="20% - Accent6 8 2 2 3 2" xfId="20230" xr:uid="{00000000-0005-0000-0000-0000CB580000}"/>
    <cellStyle name="20% - Accent6 8 2 2 3 2 2" xfId="46224" xr:uid="{00000000-0005-0000-0000-0000CC580000}"/>
    <cellStyle name="20% - Accent6 8 2 2 3 3" xfId="38436" xr:uid="{00000000-0005-0000-0000-0000CD580000}"/>
    <cellStyle name="20% - Accent6 8 2 2 4" xfId="7113" xr:uid="{00000000-0005-0000-0000-0000CE580000}"/>
    <cellStyle name="20% - Accent6 8 2 2 4 2" xfId="33105" xr:uid="{00000000-0005-0000-0000-0000CF580000}"/>
    <cellStyle name="20% - Accent6 8 2 2 5" xfId="14899" xr:uid="{00000000-0005-0000-0000-0000D0580000}"/>
    <cellStyle name="20% - Accent6 8 2 2 5 2" xfId="40893" xr:uid="{00000000-0005-0000-0000-0000D1580000}"/>
    <cellStyle name="20% - Accent6 8 2 2 6" xfId="22650" xr:uid="{00000000-0005-0000-0000-0000D2580000}"/>
    <cellStyle name="20% - Accent6 8 2 2 6 2" xfId="48639" xr:uid="{00000000-0005-0000-0000-0000D3580000}"/>
    <cellStyle name="20% - Accent6 8 2 2 7" xfId="27804" xr:uid="{00000000-0005-0000-0000-0000D4580000}"/>
    <cellStyle name="20% - Accent6 8 2 3" xfId="2366" xr:uid="{00000000-0005-0000-0000-0000D5580000}"/>
    <cellStyle name="20% - Accent6 8 2 3 2" xfId="5052" xr:uid="{00000000-0005-0000-0000-0000D6580000}"/>
    <cellStyle name="20% - Accent6 8 2 3 2 2" xfId="10349" xr:uid="{00000000-0005-0000-0000-0000D7580000}"/>
    <cellStyle name="20% - Accent6 8 2 3 2 2 2" xfId="36350" xr:uid="{00000000-0005-0000-0000-0000D8580000}"/>
    <cellStyle name="20% - Accent6 8 2 3 2 3" xfId="18144" xr:uid="{00000000-0005-0000-0000-0000D9580000}"/>
    <cellStyle name="20% - Accent6 8 2 3 2 3 2" xfId="44138" xr:uid="{00000000-0005-0000-0000-0000DA580000}"/>
    <cellStyle name="20% - Accent6 8 2 3 2 4" xfId="25895" xr:uid="{00000000-0005-0000-0000-0000DB580000}"/>
    <cellStyle name="20% - Accent6 8 2 3 2 4 2" xfId="51884" xr:uid="{00000000-0005-0000-0000-0000DC580000}"/>
    <cellStyle name="20% - Accent6 8 2 3 2 5" xfId="31049" xr:uid="{00000000-0005-0000-0000-0000DD580000}"/>
    <cellStyle name="20% - Accent6 8 2 3 3" xfId="12970" xr:uid="{00000000-0005-0000-0000-0000DE580000}"/>
    <cellStyle name="20% - Accent6 8 2 3 3 2" xfId="20765" xr:uid="{00000000-0005-0000-0000-0000DF580000}"/>
    <cellStyle name="20% - Accent6 8 2 3 3 2 2" xfId="46759" xr:uid="{00000000-0005-0000-0000-0000E0580000}"/>
    <cellStyle name="20% - Accent6 8 2 3 3 3" xfId="38971" xr:uid="{00000000-0005-0000-0000-0000E1580000}"/>
    <cellStyle name="20% - Accent6 8 2 3 4" xfId="7665" xr:uid="{00000000-0005-0000-0000-0000E2580000}"/>
    <cellStyle name="20% - Accent6 8 2 3 4 2" xfId="33661" xr:uid="{00000000-0005-0000-0000-0000E3580000}"/>
    <cellStyle name="20% - Accent6 8 2 3 5" xfId="15455" xr:uid="{00000000-0005-0000-0000-0000E4580000}"/>
    <cellStyle name="20% - Accent6 8 2 3 5 2" xfId="41449" xr:uid="{00000000-0005-0000-0000-0000E5580000}"/>
    <cellStyle name="20% - Accent6 8 2 3 6" xfId="23206" xr:uid="{00000000-0005-0000-0000-0000E6580000}"/>
    <cellStyle name="20% - Accent6 8 2 3 6 2" xfId="49195" xr:uid="{00000000-0005-0000-0000-0000E7580000}"/>
    <cellStyle name="20% - Accent6 8 2 3 7" xfId="28360" xr:uid="{00000000-0005-0000-0000-0000E8580000}"/>
    <cellStyle name="20% - Accent6 8 2 4" xfId="2922" xr:uid="{00000000-0005-0000-0000-0000E9580000}"/>
    <cellStyle name="20% - Accent6 8 2 4 2" xfId="5608" xr:uid="{00000000-0005-0000-0000-0000EA580000}"/>
    <cellStyle name="20% - Accent6 8 2 4 2 2" xfId="10905" xr:uid="{00000000-0005-0000-0000-0000EB580000}"/>
    <cellStyle name="20% - Accent6 8 2 4 2 2 2" xfId="36906" xr:uid="{00000000-0005-0000-0000-0000EC580000}"/>
    <cellStyle name="20% - Accent6 8 2 4 2 3" xfId="18700" xr:uid="{00000000-0005-0000-0000-0000ED580000}"/>
    <cellStyle name="20% - Accent6 8 2 4 2 3 2" xfId="44694" xr:uid="{00000000-0005-0000-0000-0000EE580000}"/>
    <cellStyle name="20% - Accent6 8 2 4 2 4" xfId="26451" xr:uid="{00000000-0005-0000-0000-0000EF580000}"/>
    <cellStyle name="20% - Accent6 8 2 4 2 4 2" xfId="52440" xr:uid="{00000000-0005-0000-0000-0000F0580000}"/>
    <cellStyle name="20% - Accent6 8 2 4 2 5" xfId="31605" xr:uid="{00000000-0005-0000-0000-0000F1580000}"/>
    <cellStyle name="20% - Accent6 8 2 4 3" xfId="13509" xr:uid="{00000000-0005-0000-0000-0000F2580000}"/>
    <cellStyle name="20% - Accent6 8 2 4 3 2" xfId="21304" xr:uid="{00000000-0005-0000-0000-0000F3580000}"/>
    <cellStyle name="20% - Accent6 8 2 4 3 2 2" xfId="47298" xr:uid="{00000000-0005-0000-0000-0000F4580000}"/>
    <cellStyle name="20% - Accent6 8 2 4 3 3" xfId="39510" xr:uid="{00000000-0005-0000-0000-0000F5580000}"/>
    <cellStyle name="20% - Accent6 8 2 4 4" xfId="8221" xr:uid="{00000000-0005-0000-0000-0000F6580000}"/>
    <cellStyle name="20% - Accent6 8 2 4 4 2" xfId="34217" xr:uid="{00000000-0005-0000-0000-0000F7580000}"/>
    <cellStyle name="20% - Accent6 8 2 4 5" xfId="16011" xr:uid="{00000000-0005-0000-0000-0000F8580000}"/>
    <cellStyle name="20% - Accent6 8 2 4 5 2" xfId="42005" xr:uid="{00000000-0005-0000-0000-0000F9580000}"/>
    <cellStyle name="20% - Accent6 8 2 4 6" xfId="23762" xr:uid="{00000000-0005-0000-0000-0000FA580000}"/>
    <cellStyle name="20% - Accent6 8 2 4 6 2" xfId="49751" xr:uid="{00000000-0005-0000-0000-0000FB580000}"/>
    <cellStyle name="20% - Accent6 8 2 4 7" xfId="28916" xr:uid="{00000000-0005-0000-0000-0000FC580000}"/>
    <cellStyle name="20% - Accent6 8 2 5" xfId="3940" xr:uid="{00000000-0005-0000-0000-0000FD580000}"/>
    <cellStyle name="20% - Accent6 8 2 5 2" xfId="9238" xr:uid="{00000000-0005-0000-0000-0000FE580000}"/>
    <cellStyle name="20% - Accent6 8 2 5 2 2" xfId="35238" xr:uid="{00000000-0005-0000-0000-0000FF580000}"/>
    <cellStyle name="20% - Accent6 8 2 5 3" xfId="17032" xr:uid="{00000000-0005-0000-0000-000000590000}"/>
    <cellStyle name="20% - Accent6 8 2 5 3 2" xfId="43026" xr:uid="{00000000-0005-0000-0000-000001590000}"/>
    <cellStyle name="20% - Accent6 8 2 5 4" xfId="24783" xr:uid="{00000000-0005-0000-0000-000002590000}"/>
    <cellStyle name="20% - Accent6 8 2 5 4 2" xfId="50772" xr:uid="{00000000-0005-0000-0000-000003590000}"/>
    <cellStyle name="20% - Accent6 8 2 5 5" xfId="29937" xr:uid="{00000000-0005-0000-0000-000004590000}"/>
    <cellStyle name="20% - Accent6 8 2 6" xfId="11410" xr:uid="{00000000-0005-0000-0000-000005590000}"/>
    <cellStyle name="20% - Accent6 8 2 6 2" xfId="19205" xr:uid="{00000000-0005-0000-0000-000006590000}"/>
    <cellStyle name="20% - Accent6 8 2 6 2 2" xfId="45199" xr:uid="{00000000-0005-0000-0000-000007590000}"/>
    <cellStyle name="20% - Accent6 8 2 6 3" xfId="37411" xr:uid="{00000000-0005-0000-0000-000008590000}"/>
    <cellStyle name="20% - Accent6 8 2 7" xfId="11916" xr:uid="{00000000-0005-0000-0000-000009590000}"/>
    <cellStyle name="20% - Accent6 8 2 7 2" xfId="19711" xr:uid="{00000000-0005-0000-0000-00000A590000}"/>
    <cellStyle name="20% - Accent6 8 2 7 2 2" xfId="45705" xr:uid="{00000000-0005-0000-0000-00000B590000}"/>
    <cellStyle name="20% - Accent6 8 2 7 3" xfId="37917" xr:uid="{00000000-0005-0000-0000-00000C590000}"/>
    <cellStyle name="20% - Accent6 8 2 8" xfId="6562" xr:uid="{00000000-0005-0000-0000-00000D590000}"/>
    <cellStyle name="20% - Accent6 8 2 8 2" xfId="32549" xr:uid="{00000000-0005-0000-0000-00000E590000}"/>
    <cellStyle name="20% - Accent6 8 2 9" xfId="14343" xr:uid="{00000000-0005-0000-0000-00000F590000}"/>
    <cellStyle name="20% - Accent6 8 2 9 2" xfId="40337" xr:uid="{00000000-0005-0000-0000-000010590000}"/>
    <cellStyle name="20% - Accent6 8 3" xfId="1533" xr:uid="{00000000-0005-0000-0000-000011590000}"/>
    <cellStyle name="20% - Accent6 8 3 2" xfId="4219" xr:uid="{00000000-0005-0000-0000-000012590000}"/>
    <cellStyle name="20% - Accent6 8 3 2 2" xfId="9516" xr:uid="{00000000-0005-0000-0000-000013590000}"/>
    <cellStyle name="20% - Accent6 8 3 2 2 2" xfId="35517" xr:uid="{00000000-0005-0000-0000-000014590000}"/>
    <cellStyle name="20% - Accent6 8 3 2 3" xfId="17311" xr:uid="{00000000-0005-0000-0000-000015590000}"/>
    <cellStyle name="20% - Accent6 8 3 2 3 2" xfId="43305" xr:uid="{00000000-0005-0000-0000-000016590000}"/>
    <cellStyle name="20% - Accent6 8 3 2 4" xfId="25062" xr:uid="{00000000-0005-0000-0000-000017590000}"/>
    <cellStyle name="20% - Accent6 8 3 2 4 2" xfId="51051" xr:uid="{00000000-0005-0000-0000-000018590000}"/>
    <cellStyle name="20% - Accent6 8 3 2 5" xfId="30216" xr:uid="{00000000-0005-0000-0000-000019590000}"/>
    <cellStyle name="20% - Accent6 8 3 3" xfId="12176" xr:uid="{00000000-0005-0000-0000-00001A590000}"/>
    <cellStyle name="20% - Accent6 8 3 3 2" xfId="19971" xr:uid="{00000000-0005-0000-0000-00001B590000}"/>
    <cellStyle name="20% - Accent6 8 3 3 2 2" xfId="45965" xr:uid="{00000000-0005-0000-0000-00001C590000}"/>
    <cellStyle name="20% - Accent6 8 3 3 3" xfId="38177" xr:uid="{00000000-0005-0000-0000-00001D590000}"/>
    <cellStyle name="20% - Accent6 8 3 4" xfId="6838" xr:uid="{00000000-0005-0000-0000-00001E590000}"/>
    <cellStyle name="20% - Accent6 8 3 4 2" xfId="32828" xr:uid="{00000000-0005-0000-0000-00001F590000}"/>
    <cellStyle name="20% - Accent6 8 3 5" xfId="14622" xr:uid="{00000000-0005-0000-0000-000020590000}"/>
    <cellStyle name="20% - Accent6 8 3 5 2" xfId="40616" xr:uid="{00000000-0005-0000-0000-000021590000}"/>
    <cellStyle name="20% - Accent6 8 3 6" xfId="22373" xr:uid="{00000000-0005-0000-0000-000022590000}"/>
    <cellStyle name="20% - Accent6 8 3 6 2" xfId="48362" xr:uid="{00000000-0005-0000-0000-000023590000}"/>
    <cellStyle name="20% - Accent6 8 3 7" xfId="27527" xr:uid="{00000000-0005-0000-0000-000024590000}"/>
    <cellStyle name="20% - Accent6 8 4" xfId="2089" xr:uid="{00000000-0005-0000-0000-000025590000}"/>
    <cellStyle name="20% - Accent6 8 4 2" xfId="4775" xr:uid="{00000000-0005-0000-0000-000026590000}"/>
    <cellStyle name="20% - Accent6 8 4 2 2" xfId="10072" xr:uid="{00000000-0005-0000-0000-000027590000}"/>
    <cellStyle name="20% - Accent6 8 4 2 2 2" xfId="36073" xr:uid="{00000000-0005-0000-0000-000028590000}"/>
    <cellStyle name="20% - Accent6 8 4 2 3" xfId="17867" xr:uid="{00000000-0005-0000-0000-000029590000}"/>
    <cellStyle name="20% - Accent6 8 4 2 3 2" xfId="43861" xr:uid="{00000000-0005-0000-0000-00002A590000}"/>
    <cellStyle name="20% - Accent6 8 4 2 4" xfId="25618" xr:uid="{00000000-0005-0000-0000-00002B590000}"/>
    <cellStyle name="20% - Accent6 8 4 2 4 2" xfId="51607" xr:uid="{00000000-0005-0000-0000-00002C590000}"/>
    <cellStyle name="20% - Accent6 8 4 2 5" xfId="30772" xr:uid="{00000000-0005-0000-0000-00002D590000}"/>
    <cellStyle name="20% - Accent6 8 4 3" xfId="12695" xr:uid="{00000000-0005-0000-0000-00002E590000}"/>
    <cellStyle name="20% - Accent6 8 4 3 2" xfId="20490" xr:uid="{00000000-0005-0000-0000-00002F590000}"/>
    <cellStyle name="20% - Accent6 8 4 3 2 2" xfId="46484" xr:uid="{00000000-0005-0000-0000-000030590000}"/>
    <cellStyle name="20% - Accent6 8 4 3 3" xfId="38696" xr:uid="{00000000-0005-0000-0000-000031590000}"/>
    <cellStyle name="20% - Accent6 8 4 4" xfId="7390" xr:uid="{00000000-0005-0000-0000-000032590000}"/>
    <cellStyle name="20% - Accent6 8 4 4 2" xfId="33384" xr:uid="{00000000-0005-0000-0000-000033590000}"/>
    <cellStyle name="20% - Accent6 8 4 5" xfId="15178" xr:uid="{00000000-0005-0000-0000-000034590000}"/>
    <cellStyle name="20% - Accent6 8 4 5 2" xfId="41172" xr:uid="{00000000-0005-0000-0000-000035590000}"/>
    <cellStyle name="20% - Accent6 8 4 6" xfId="22929" xr:uid="{00000000-0005-0000-0000-000036590000}"/>
    <cellStyle name="20% - Accent6 8 4 6 2" xfId="48918" xr:uid="{00000000-0005-0000-0000-000037590000}"/>
    <cellStyle name="20% - Accent6 8 4 7" xfId="28083" xr:uid="{00000000-0005-0000-0000-000038590000}"/>
    <cellStyle name="20% - Accent6 8 5" xfId="2645" xr:uid="{00000000-0005-0000-0000-000039590000}"/>
    <cellStyle name="20% - Accent6 8 5 2" xfId="5331" xr:uid="{00000000-0005-0000-0000-00003A590000}"/>
    <cellStyle name="20% - Accent6 8 5 2 2" xfId="10628" xr:uid="{00000000-0005-0000-0000-00003B590000}"/>
    <cellStyle name="20% - Accent6 8 5 2 2 2" xfId="36629" xr:uid="{00000000-0005-0000-0000-00003C590000}"/>
    <cellStyle name="20% - Accent6 8 5 2 3" xfId="18423" xr:uid="{00000000-0005-0000-0000-00003D590000}"/>
    <cellStyle name="20% - Accent6 8 5 2 3 2" xfId="44417" xr:uid="{00000000-0005-0000-0000-00003E590000}"/>
    <cellStyle name="20% - Accent6 8 5 2 4" xfId="26174" xr:uid="{00000000-0005-0000-0000-00003F590000}"/>
    <cellStyle name="20% - Accent6 8 5 2 4 2" xfId="52163" xr:uid="{00000000-0005-0000-0000-000040590000}"/>
    <cellStyle name="20% - Accent6 8 5 2 5" xfId="31328" xr:uid="{00000000-0005-0000-0000-000041590000}"/>
    <cellStyle name="20% - Accent6 8 5 3" xfId="13232" xr:uid="{00000000-0005-0000-0000-000042590000}"/>
    <cellStyle name="20% - Accent6 8 5 3 2" xfId="21027" xr:uid="{00000000-0005-0000-0000-000043590000}"/>
    <cellStyle name="20% - Accent6 8 5 3 2 2" xfId="47021" xr:uid="{00000000-0005-0000-0000-000044590000}"/>
    <cellStyle name="20% - Accent6 8 5 3 3" xfId="39233" xr:uid="{00000000-0005-0000-0000-000045590000}"/>
    <cellStyle name="20% - Accent6 8 5 4" xfId="7944" xr:uid="{00000000-0005-0000-0000-000046590000}"/>
    <cellStyle name="20% - Accent6 8 5 4 2" xfId="33940" xr:uid="{00000000-0005-0000-0000-000047590000}"/>
    <cellStyle name="20% - Accent6 8 5 5" xfId="15734" xr:uid="{00000000-0005-0000-0000-000048590000}"/>
    <cellStyle name="20% - Accent6 8 5 5 2" xfId="41728" xr:uid="{00000000-0005-0000-0000-000049590000}"/>
    <cellStyle name="20% - Accent6 8 5 6" xfId="23485" xr:uid="{00000000-0005-0000-0000-00004A590000}"/>
    <cellStyle name="20% - Accent6 8 5 6 2" xfId="49474" xr:uid="{00000000-0005-0000-0000-00004B590000}"/>
    <cellStyle name="20% - Accent6 8 5 7" xfId="28639" xr:uid="{00000000-0005-0000-0000-00004C590000}"/>
    <cellStyle name="20% - Accent6 8 6" xfId="3663" xr:uid="{00000000-0005-0000-0000-00004D590000}"/>
    <cellStyle name="20% - Accent6 8 6 2" xfId="8961" xr:uid="{00000000-0005-0000-0000-00004E590000}"/>
    <cellStyle name="20% - Accent6 8 6 2 2" xfId="34961" xr:uid="{00000000-0005-0000-0000-00004F590000}"/>
    <cellStyle name="20% - Accent6 8 6 3" xfId="16755" xr:uid="{00000000-0005-0000-0000-000050590000}"/>
    <cellStyle name="20% - Accent6 8 6 3 2" xfId="42749" xr:uid="{00000000-0005-0000-0000-000051590000}"/>
    <cellStyle name="20% - Accent6 8 6 4" xfId="24506" xr:uid="{00000000-0005-0000-0000-000052590000}"/>
    <cellStyle name="20% - Accent6 8 6 4 2" xfId="50495" xr:uid="{00000000-0005-0000-0000-000053590000}"/>
    <cellStyle name="20% - Accent6 8 6 5" xfId="29660" xr:uid="{00000000-0005-0000-0000-000054590000}"/>
    <cellStyle name="20% - Accent6 8 7" xfId="11155" xr:uid="{00000000-0005-0000-0000-000055590000}"/>
    <cellStyle name="20% - Accent6 8 7 2" xfId="18950" xr:uid="{00000000-0005-0000-0000-000056590000}"/>
    <cellStyle name="20% - Accent6 8 7 2 2" xfId="44944" xr:uid="{00000000-0005-0000-0000-000057590000}"/>
    <cellStyle name="20% - Accent6 8 7 3" xfId="37156" xr:uid="{00000000-0005-0000-0000-000058590000}"/>
    <cellStyle name="20% - Accent6 8 8" xfId="11655" xr:uid="{00000000-0005-0000-0000-000059590000}"/>
    <cellStyle name="20% - Accent6 8 8 2" xfId="19450" xr:uid="{00000000-0005-0000-0000-00005A590000}"/>
    <cellStyle name="20% - Accent6 8 8 2 2" xfId="45444" xr:uid="{00000000-0005-0000-0000-00005B590000}"/>
    <cellStyle name="20% - Accent6 8 8 3" xfId="37656" xr:uid="{00000000-0005-0000-0000-00005C590000}"/>
    <cellStyle name="20% - Accent6 8 9" xfId="6285" xr:uid="{00000000-0005-0000-0000-00005D590000}"/>
    <cellStyle name="20% - Accent6 8 9 2" xfId="32272" xr:uid="{00000000-0005-0000-0000-00005E590000}"/>
    <cellStyle name="20% - Accent6 9" xfId="993" xr:uid="{00000000-0005-0000-0000-00005F590000}"/>
    <cellStyle name="20% - Accent6 9 10" xfId="14085" xr:uid="{00000000-0005-0000-0000-000060590000}"/>
    <cellStyle name="20% - Accent6 9 10 2" xfId="40079" xr:uid="{00000000-0005-0000-0000-000061590000}"/>
    <cellStyle name="20% - Accent6 9 11" xfId="21836" xr:uid="{00000000-0005-0000-0000-000062590000}"/>
    <cellStyle name="20% - Accent6 9 11 2" xfId="47825" xr:uid="{00000000-0005-0000-0000-000063590000}"/>
    <cellStyle name="20% - Accent6 9 12" xfId="26990" xr:uid="{00000000-0005-0000-0000-000064590000}"/>
    <cellStyle name="20% - Accent6 9 2" xfId="1271" xr:uid="{00000000-0005-0000-0000-000065590000}"/>
    <cellStyle name="20% - Accent6 9 2 10" xfId="22113" xr:uid="{00000000-0005-0000-0000-000066590000}"/>
    <cellStyle name="20% - Accent6 9 2 10 2" xfId="48102" xr:uid="{00000000-0005-0000-0000-000067590000}"/>
    <cellStyle name="20% - Accent6 9 2 11" xfId="27267" xr:uid="{00000000-0005-0000-0000-000068590000}"/>
    <cellStyle name="20% - Accent6 9 2 2" xfId="1829" xr:uid="{00000000-0005-0000-0000-000069590000}"/>
    <cellStyle name="20% - Accent6 9 2 2 2" xfId="4515" xr:uid="{00000000-0005-0000-0000-00006A590000}"/>
    <cellStyle name="20% - Accent6 9 2 2 2 2" xfId="9812" xr:uid="{00000000-0005-0000-0000-00006B590000}"/>
    <cellStyle name="20% - Accent6 9 2 2 2 2 2" xfId="35813" xr:uid="{00000000-0005-0000-0000-00006C590000}"/>
    <cellStyle name="20% - Accent6 9 2 2 2 3" xfId="17607" xr:uid="{00000000-0005-0000-0000-00006D590000}"/>
    <cellStyle name="20% - Accent6 9 2 2 2 3 2" xfId="43601" xr:uid="{00000000-0005-0000-0000-00006E590000}"/>
    <cellStyle name="20% - Accent6 9 2 2 2 4" xfId="25358" xr:uid="{00000000-0005-0000-0000-00006F590000}"/>
    <cellStyle name="20% - Accent6 9 2 2 2 4 2" xfId="51347" xr:uid="{00000000-0005-0000-0000-000070590000}"/>
    <cellStyle name="20% - Accent6 9 2 2 2 5" xfId="30512" xr:uid="{00000000-0005-0000-0000-000071590000}"/>
    <cellStyle name="20% - Accent6 9 2 2 3" xfId="12454" xr:uid="{00000000-0005-0000-0000-000072590000}"/>
    <cellStyle name="20% - Accent6 9 2 2 3 2" xfId="20249" xr:uid="{00000000-0005-0000-0000-000073590000}"/>
    <cellStyle name="20% - Accent6 9 2 2 3 2 2" xfId="46243" xr:uid="{00000000-0005-0000-0000-000074590000}"/>
    <cellStyle name="20% - Accent6 9 2 2 3 3" xfId="38455" xr:uid="{00000000-0005-0000-0000-000075590000}"/>
    <cellStyle name="20% - Accent6 9 2 2 4" xfId="7132" xr:uid="{00000000-0005-0000-0000-000076590000}"/>
    <cellStyle name="20% - Accent6 9 2 2 4 2" xfId="33124" xr:uid="{00000000-0005-0000-0000-000077590000}"/>
    <cellStyle name="20% - Accent6 9 2 2 5" xfId="14918" xr:uid="{00000000-0005-0000-0000-000078590000}"/>
    <cellStyle name="20% - Accent6 9 2 2 5 2" xfId="40912" xr:uid="{00000000-0005-0000-0000-000079590000}"/>
    <cellStyle name="20% - Accent6 9 2 2 6" xfId="22669" xr:uid="{00000000-0005-0000-0000-00007A590000}"/>
    <cellStyle name="20% - Accent6 9 2 2 6 2" xfId="48658" xr:uid="{00000000-0005-0000-0000-00007B590000}"/>
    <cellStyle name="20% - Accent6 9 2 2 7" xfId="27823" xr:uid="{00000000-0005-0000-0000-00007C590000}"/>
    <cellStyle name="20% - Accent6 9 2 3" xfId="2385" xr:uid="{00000000-0005-0000-0000-00007D590000}"/>
    <cellStyle name="20% - Accent6 9 2 3 2" xfId="5071" xr:uid="{00000000-0005-0000-0000-00007E590000}"/>
    <cellStyle name="20% - Accent6 9 2 3 2 2" xfId="10368" xr:uid="{00000000-0005-0000-0000-00007F590000}"/>
    <cellStyle name="20% - Accent6 9 2 3 2 2 2" xfId="36369" xr:uid="{00000000-0005-0000-0000-000080590000}"/>
    <cellStyle name="20% - Accent6 9 2 3 2 3" xfId="18163" xr:uid="{00000000-0005-0000-0000-000081590000}"/>
    <cellStyle name="20% - Accent6 9 2 3 2 3 2" xfId="44157" xr:uid="{00000000-0005-0000-0000-000082590000}"/>
    <cellStyle name="20% - Accent6 9 2 3 2 4" xfId="25914" xr:uid="{00000000-0005-0000-0000-000083590000}"/>
    <cellStyle name="20% - Accent6 9 2 3 2 4 2" xfId="51903" xr:uid="{00000000-0005-0000-0000-000084590000}"/>
    <cellStyle name="20% - Accent6 9 2 3 2 5" xfId="31068" xr:uid="{00000000-0005-0000-0000-000085590000}"/>
    <cellStyle name="20% - Accent6 9 2 3 3" xfId="12989" xr:uid="{00000000-0005-0000-0000-000086590000}"/>
    <cellStyle name="20% - Accent6 9 2 3 3 2" xfId="20784" xr:uid="{00000000-0005-0000-0000-000087590000}"/>
    <cellStyle name="20% - Accent6 9 2 3 3 2 2" xfId="46778" xr:uid="{00000000-0005-0000-0000-000088590000}"/>
    <cellStyle name="20% - Accent6 9 2 3 3 3" xfId="38990" xr:uid="{00000000-0005-0000-0000-000089590000}"/>
    <cellStyle name="20% - Accent6 9 2 3 4" xfId="7684" xr:uid="{00000000-0005-0000-0000-00008A590000}"/>
    <cellStyle name="20% - Accent6 9 2 3 4 2" xfId="33680" xr:uid="{00000000-0005-0000-0000-00008B590000}"/>
    <cellStyle name="20% - Accent6 9 2 3 5" xfId="15474" xr:uid="{00000000-0005-0000-0000-00008C590000}"/>
    <cellStyle name="20% - Accent6 9 2 3 5 2" xfId="41468" xr:uid="{00000000-0005-0000-0000-00008D590000}"/>
    <cellStyle name="20% - Accent6 9 2 3 6" xfId="23225" xr:uid="{00000000-0005-0000-0000-00008E590000}"/>
    <cellStyle name="20% - Accent6 9 2 3 6 2" xfId="49214" xr:uid="{00000000-0005-0000-0000-00008F590000}"/>
    <cellStyle name="20% - Accent6 9 2 3 7" xfId="28379" xr:uid="{00000000-0005-0000-0000-000090590000}"/>
    <cellStyle name="20% - Accent6 9 2 4" xfId="2941" xr:uid="{00000000-0005-0000-0000-000091590000}"/>
    <cellStyle name="20% - Accent6 9 2 4 2" xfId="5627" xr:uid="{00000000-0005-0000-0000-000092590000}"/>
    <cellStyle name="20% - Accent6 9 2 4 2 2" xfId="10924" xr:uid="{00000000-0005-0000-0000-000093590000}"/>
    <cellStyle name="20% - Accent6 9 2 4 2 2 2" xfId="36925" xr:uid="{00000000-0005-0000-0000-000094590000}"/>
    <cellStyle name="20% - Accent6 9 2 4 2 3" xfId="18719" xr:uid="{00000000-0005-0000-0000-000095590000}"/>
    <cellStyle name="20% - Accent6 9 2 4 2 3 2" xfId="44713" xr:uid="{00000000-0005-0000-0000-000096590000}"/>
    <cellStyle name="20% - Accent6 9 2 4 2 4" xfId="26470" xr:uid="{00000000-0005-0000-0000-000097590000}"/>
    <cellStyle name="20% - Accent6 9 2 4 2 4 2" xfId="52459" xr:uid="{00000000-0005-0000-0000-000098590000}"/>
    <cellStyle name="20% - Accent6 9 2 4 2 5" xfId="31624" xr:uid="{00000000-0005-0000-0000-000099590000}"/>
    <cellStyle name="20% - Accent6 9 2 4 3" xfId="13528" xr:uid="{00000000-0005-0000-0000-00009A590000}"/>
    <cellStyle name="20% - Accent6 9 2 4 3 2" xfId="21323" xr:uid="{00000000-0005-0000-0000-00009B590000}"/>
    <cellStyle name="20% - Accent6 9 2 4 3 2 2" xfId="47317" xr:uid="{00000000-0005-0000-0000-00009C590000}"/>
    <cellStyle name="20% - Accent6 9 2 4 3 3" xfId="39529" xr:uid="{00000000-0005-0000-0000-00009D590000}"/>
    <cellStyle name="20% - Accent6 9 2 4 4" xfId="8240" xr:uid="{00000000-0005-0000-0000-00009E590000}"/>
    <cellStyle name="20% - Accent6 9 2 4 4 2" xfId="34236" xr:uid="{00000000-0005-0000-0000-00009F590000}"/>
    <cellStyle name="20% - Accent6 9 2 4 5" xfId="16030" xr:uid="{00000000-0005-0000-0000-0000A0590000}"/>
    <cellStyle name="20% - Accent6 9 2 4 5 2" xfId="42024" xr:uid="{00000000-0005-0000-0000-0000A1590000}"/>
    <cellStyle name="20% - Accent6 9 2 4 6" xfId="23781" xr:uid="{00000000-0005-0000-0000-0000A2590000}"/>
    <cellStyle name="20% - Accent6 9 2 4 6 2" xfId="49770" xr:uid="{00000000-0005-0000-0000-0000A3590000}"/>
    <cellStyle name="20% - Accent6 9 2 4 7" xfId="28935" xr:uid="{00000000-0005-0000-0000-0000A4590000}"/>
    <cellStyle name="20% - Accent6 9 2 5" xfId="3959" xr:uid="{00000000-0005-0000-0000-0000A5590000}"/>
    <cellStyle name="20% - Accent6 9 2 5 2" xfId="9257" xr:uid="{00000000-0005-0000-0000-0000A6590000}"/>
    <cellStyle name="20% - Accent6 9 2 5 2 2" xfId="35257" xr:uid="{00000000-0005-0000-0000-0000A7590000}"/>
    <cellStyle name="20% - Accent6 9 2 5 3" xfId="17051" xr:uid="{00000000-0005-0000-0000-0000A8590000}"/>
    <cellStyle name="20% - Accent6 9 2 5 3 2" xfId="43045" xr:uid="{00000000-0005-0000-0000-0000A9590000}"/>
    <cellStyle name="20% - Accent6 9 2 5 4" xfId="24802" xr:uid="{00000000-0005-0000-0000-0000AA590000}"/>
    <cellStyle name="20% - Accent6 9 2 5 4 2" xfId="50791" xr:uid="{00000000-0005-0000-0000-0000AB590000}"/>
    <cellStyle name="20% - Accent6 9 2 5 5" xfId="29956" xr:uid="{00000000-0005-0000-0000-0000AC590000}"/>
    <cellStyle name="20% - Accent6 9 2 6" xfId="11429" xr:uid="{00000000-0005-0000-0000-0000AD590000}"/>
    <cellStyle name="20% - Accent6 9 2 6 2" xfId="19224" xr:uid="{00000000-0005-0000-0000-0000AE590000}"/>
    <cellStyle name="20% - Accent6 9 2 6 2 2" xfId="45218" xr:uid="{00000000-0005-0000-0000-0000AF590000}"/>
    <cellStyle name="20% - Accent6 9 2 6 3" xfId="37430" xr:uid="{00000000-0005-0000-0000-0000B0590000}"/>
    <cellStyle name="20% - Accent6 9 2 7" xfId="11935" xr:uid="{00000000-0005-0000-0000-0000B1590000}"/>
    <cellStyle name="20% - Accent6 9 2 7 2" xfId="19730" xr:uid="{00000000-0005-0000-0000-0000B2590000}"/>
    <cellStyle name="20% - Accent6 9 2 7 2 2" xfId="45724" xr:uid="{00000000-0005-0000-0000-0000B3590000}"/>
    <cellStyle name="20% - Accent6 9 2 7 3" xfId="37936" xr:uid="{00000000-0005-0000-0000-0000B4590000}"/>
    <cellStyle name="20% - Accent6 9 2 8" xfId="6581" xr:uid="{00000000-0005-0000-0000-0000B5590000}"/>
    <cellStyle name="20% - Accent6 9 2 8 2" xfId="32568" xr:uid="{00000000-0005-0000-0000-0000B6590000}"/>
    <cellStyle name="20% - Accent6 9 2 9" xfId="14362" xr:uid="{00000000-0005-0000-0000-0000B7590000}"/>
    <cellStyle name="20% - Accent6 9 2 9 2" xfId="40356" xr:uid="{00000000-0005-0000-0000-0000B8590000}"/>
    <cellStyle name="20% - Accent6 9 3" xfId="1552" xr:uid="{00000000-0005-0000-0000-0000B9590000}"/>
    <cellStyle name="20% - Accent6 9 3 2" xfId="4238" xr:uid="{00000000-0005-0000-0000-0000BA590000}"/>
    <cellStyle name="20% - Accent6 9 3 2 2" xfId="9535" xr:uid="{00000000-0005-0000-0000-0000BB590000}"/>
    <cellStyle name="20% - Accent6 9 3 2 2 2" xfId="35536" xr:uid="{00000000-0005-0000-0000-0000BC590000}"/>
    <cellStyle name="20% - Accent6 9 3 2 3" xfId="17330" xr:uid="{00000000-0005-0000-0000-0000BD590000}"/>
    <cellStyle name="20% - Accent6 9 3 2 3 2" xfId="43324" xr:uid="{00000000-0005-0000-0000-0000BE590000}"/>
    <cellStyle name="20% - Accent6 9 3 2 4" xfId="25081" xr:uid="{00000000-0005-0000-0000-0000BF590000}"/>
    <cellStyle name="20% - Accent6 9 3 2 4 2" xfId="51070" xr:uid="{00000000-0005-0000-0000-0000C0590000}"/>
    <cellStyle name="20% - Accent6 9 3 2 5" xfId="30235" xr:uid="{00000000-0005-0000-0000-0000C1590000}"/>
    <cellStyle name="20% - Accent6 9 3 3" xfId="12195" xr:uid="{00000000-0005-0000-0000-0000C2590000}"/>
    <cellStyle name="20% - Accent6 9 3 3 2" xfId="19990" xr:uid="{00000000-0005-0000-0000-0000C3590000}"/>
    <cellStyle name="20% - Accent6 9 3 3 2 2" xfId="45984" xr:uid="{00000000-0005-0000-0000-0000C4590000}"/>
    <cellStyle name="20% - Accent6 9 3 3 3" xfId="38196" xr:uid="{00000000-0005-0000-0000-0000C5590000}"/>
    <cellStyle name="20% - Accent6 9 3 4" xfId="6857" xr:uid="{00000000-0005-0000-0000-0000C6590000}"/>
    <cellStyle name="20% - Accent6 9 3 4 2" xfId="32847" xr:uid="{00000000-0005-0000-0000-0000C7590000}"/>
    <cellStyle name="20% - Accent6 9 3 5" xfId="14641" xr:uid="{00000000-0005-0000-0000-0000C8590000}"/>
    <cellStyle name="20% - Accent6 9 3 5 2" xfId="40635" xr:uid="{00000000-0005-0000-0000-0000C9590000}"/>
    <cellStyle name="20% - Accent6 9 3 6" xfId="22392" xr:uid="{00000000-0005-0000-0000-0000CA590000}"/>
    <cellStyle name="20% - Accent6 9 3 6 2" xfId="48381" xr:uid="{00000000-0005-0000-0000-0000CB590000}"/>
    <cellStyle name="20% - Accent6 9 3 7" xfId="27546" xr:uid="{00000000-0005-0000-0000-0000CC590000}"/>
    <cellStyle name="20% - Accent6 9 4" xfId="2108" xr:uid="{00000000-0005-0000-0000-0000CD590000}"/>
    <cellStyle name="20% - Accent6 9 4 2" xfId="4794" xr:uid="{00000000-0005-0000-0000-0000CE590000}"/>
    <cellStyle name="20% - Accent6 9 4 2 2" xfId="10091" xr:uid="{00000000-0005-0000-0000-0000CF590000}"/>
    <cellStyle name="20% - Accent6 9 4 2 2 2" xfId="36092" xr:uid="{00000000-0005-0000-0000-0000D0590000}"/>
    <cellStyle name="20% - Accent6 9 4 2 3" xfId="17886" xr:uid="{00000000-0005-0000-0000-0000D1590000}"/>
    <cellStyle name="20% - Accent6 9 4 2 3 2" xfId="43880" xr:uid="{00000000-0005-0000-0000-0000D2590000}"/>
    <cellStyle name="20% - Accent6 9 4 2 4" xfId="25637" xr:uid="{00000000-0005-0000-0000-0000D3590000}"/>
    <cellStyle name="20% - Accent6 9 4 2 4 2" xfId="51626" xr:uid="{00000000-0005-0000-0000-0000D4590000}"/>
    <cellStyle name="20% - Accent6 9 4 2 5" xfId="30791" xr:uid="{00000000-0005-0000-0000-0000D5590000}"/>
    <cellStyle name="20% - Accent6 9 4 3" xfId="12714" xr:uid="{00000000-0005-0000-0000-0000D6590000}"/>
    <cellStyle name="20% - Accent6 9 4 3 2" xfId="20509" xr:uid="{00000000-0005-0000-0000-0000D7590000}"/>
    <cellStyle name="20% - Accent6 9 4 3 2 2" xfId="46503" xr:uid="{00000000-0005-0000-0000-0000D8590000}"/>
    <cellStyle name="20% - Accent6 9 4 3 3" xfId="38715" xr:uid="{00000000-0005-0000-0000-0000D9590000}"/>
    <cellStyle name="20% - Accent6 9 4 4" xfId="7409" xr:uid="{00000000-0005-0000-0000-0000DA590000}"/>
    <cellStyle name="20% - Accent6 9 4 4 2" xfId="33403" xr:uid="{00000000-0005-0000-0000-0000DB590000}"/>
    <cellStyle name="20% - Accent6 9 4 5" xfId="15197" xr:uid="{00000000-0005-0000-0000-0000DC590000}"/>
    <cellStyle name="20% - Accent6 9 4 5 2" xfId="41191" xr:uid="{00000000-0005-0000-0000-0000DD590000}"/>
    <cellStyle name="20% - Accent6 9 4 6" xfId="22948" xr:uid="{00000000-0005-0000-0000-0000DE590000}"/>
    <cellStyle name="20% - Accent6 9 4 6 2" xfId="48937" xr:uid="{00000000-0005-0000-0000-0000DF590000}"/>
    <cellStyle name="20% - Accent6 9 4 7" xfId="28102" xr:uid="{00000000-0005-0000-0000-0000E0590000}"/>
    <cellStyle name="20% - Accent6 9 5" xfId="2664" xr:uid="{00000000-0005-0000-0000-0000E1590000}"/>
    <cellStyle name="20% - Accent6 9 5 2" xfId="5350" xr:uid="{00000000-0005-0000-0000-0000E2590000}"/>
    <cellStyle name="20% - Accent6 9 5 2 2" xfId="10647" xr:uid="{00000000-0005-0000-0000-0000E3590000}"/>
    <cellStyle name="20% - Accent6 9 5 2 2 2" xfId="36648" xr:uid="{00000000-0005-0000-0000-0000E4590000}"/>
    <cellStyle name="20% - Accent6 9 5 2 3" xfId="18442" xr:uid="{00000000-0005-0000-0000-0000E5590000}"/>
    <cellStyle name="20% - Accent6 9 5 2 3 2" xfId="44436" xr:uid="{00000000-0005-0000-0000-0000E6590000}"/>
    <cellStyle name="20% - Accent6 9 5 2 4" xfId="26193" xr:uid="{00000000-0005-0000-0000-0000E7590000}"/>
    <cellStyle name="20% - Accent6 9 5 2 4 2" xfId="52182" xr:uid="{00000000-0005-0000-0000-0000E8590000}"/>
    <cellStyle name="20% - Accent6 9 5 2 5" xfId="31347" xr:uid="{00000000-0005-0000-0000-0000E9590000}"/>
    <cellStyle name="20% - Accent6 9 5 3" xfId="13251" xr:uid="{00000000-0005-0000-0000-0000EA590000}"/>
    <cellStyle name="20% - Accent6 9 5 3 2" xfId="21046" xr:uid="{00000000-0005-0000-0000-0000EB590000}"/>
    <cellStyle name="20% - Accent6 9 5 3 2 2" xfId="47040" xr:uid="{00000000-0005-0000-0000-0000EC590000}"/>
    <cellStyle name="20% - Accent6 9 5 3 3" xfId="39252" xr:uid="{00000000-0005-0000-0000-0000ED590000}"/>
    <cellStyle name="20% - Accent6 9 5 4" xfId="7963" xr:uid="{00000000-0005-0000-0000-0000EE590000}"/>
    <cellStyle name="20% - Accent6 9 5 4 2" xfId="33959" xr:uid="{00000000-0005-0000-0000-0000EF590000}"/>
    <cellStyle name="20% - Accent6 9 5 5" xfId="15753" xr:uid="{00000000-0005-0000-0000-0000F0590000}"/>
    <cellStyle name="20% - Accent6 9 5 5 2" xfId="41747" xr:uid="{00000000-0005-0000-0000-0000F1590000}"/>
    <cellStyle name="20% - Accent6 9 5 6" xfId="23504" xr:uid="{00000000-0005-0000-0000-0000F2590000}"/>
    <cellStyle name="20% - Accent6 9 5 6 2" xfId="49493" xr:uid="{00000000-0005-0000-0000-0000F3590000}"/>
    <cellStyle name="20% - Accent6 9 5 7" xfId="28658" xr:uid="{00000000-0005-0000-0000-0000F4590000}"/>
    <cellStyle name="20% - Accent6 9 6" xfId="3682" xr:uid="{00000000-0005-0000-0000-0000F5590000}"/>
    <cellStyle name="20% - Accent6 9 6 2" xfId="8980" xr:uid="{00000000-0005-0000-0000-0000F6590000}"/>
    <cellStyle name="20% - Accent6 9 6 2 2" xfId="34980" xr:uid="{00000000-0005-0000-0000-0000F7590000}"/>
    <cellStyle name="20% - Accent6 9 6 3" xfId="16774" xr:uid="{00000000-0005-0000-0000-0000F8590000}"/>
    <cellStyle name="20% - Accent6 9 6 3 2" xfId="42768" xr:uid="{00000000-0005-0000-0000-0000F9590000}"/>
    <cellStyle name="20% - Accent6 9 6 4" xfId="24525" xr:uid="{00000000-0005-0000-0000-0000FA590000}"/>
    <cellStyle name="20% - Accent6 9 6 4 2" xfId="50514" xr:uid="{00000000-0005-0000-0000-0000FB590000}"/>
    <cellStyle name="20% - Accent6 9 6 5" xfId="29679" xr:uid="{00000000-0005-0000-0000-0000FC590000}"/>
    <cellStyle name="20% - Accent6 9 7" xfId="11174" xr:uid="{00000000-0005-0000-0000-0000FD590000}"/>
    <cellStyle name="20% - Accent6 9 7 2" xfId="18969" xr:uid="{00000000-0005-0000-0000-0000FE590000}"/>
    <cellStyle name="20% - Accent6 9 7 2 2" xfId="44963" xr:uid="{00000000-0005-0000-0000-0000FF590000}"/>
    <cellStyle name="20% - Accent6 9 7 3" xfId="37175" xr:uid="{00000000-0005-0000-0000-0000005A0000}"/>
    <cellStyle name="20% - Accent6 9 8" xfId="11674" xr:uid="{00000000-0005-0000-0000-0000015A0000}"/>
    <cellStyle name="20% - Accent6 9 8 2" xfId="19469" xr:uid="{00000000-0005-0000-0000-0000025A0000}"/>
    <cellStyle name="20% - Accent6 9 8 2 2" xfId="45463" xr:uid="{00000000-0005-0000-0000-0000035A0000}"/>
    <cellStyle name="20% - Accent6 9 8 3" xfId="37675" xr:uid="{00000000-0005-0000-0000-0000045A0000}"/>
    <cellStyle name="20% - Accent6 9 9" xfId="6304" xr:uid="{00000000-0005-0000-0000-0000055A0000}"/>
    <cellStyle name="20% - Accent6 9 9 2" xfId="32291" xr:uid="{00000000-0005-0000-0000-0000065A0000}"/>
    <cellStyle name="2mitP" xfId="254" xr:uid="{00000000-0005-0000-0000-0000075A0000}"/>
    <cellStyle name="2ohneP" xfId="255" xr:uid="{00000000-0005-0000-0000-0000085A0000}"/>
    <cellStyle name="3 indents" xfId="256" xr:uid="{00000000-0005-0000-0000-0000095A0000}"/>
    <cellStyle name="3mitP" xfId="257" xr:uid="{00000000-0005-0000-0000-00000A5A0000}"/>
    <cellStyle name="3ohneP" xfId="258" xr:uid="{00000000-0005-0000-0000-00000B5A0000}"/>
    <cellStyle name="4 indents" xfId="259" xr:uid="{00000000-0005-0000-0000-00000C5A0000}"/>
    <cellStyle name="40 % - Accent1" xfId="260" xr:uid="{00000000-0005-0000-0000-00000D5A0000}"/>
    <cellStyle name="40 % - Accent2" xfId="261" xr:uid="{00000000-0005-0000-0000-00000E5A0000}"/>
    <cellStyle name="40 % - Accent3" xfId="262" xr:uid="{00000000-0005-0000-0000-00000F5A0000}"/>
    <cellStyle name="40 % - Accent4" xfId="263" xr:uid="{00000000-0005-0000-0000-0000105A0000}"/>
    <cellStyle name="40 % - Accent5" xfId="264" xr:uid="{00000000-0005-0000-0000-0000115A0000}"/>
    <cellStyle name="40 % - Accent6" xfId="265" xr:uid="{00000000-0005-0000-0000-0000125A0000}"/>
    <cellStyle name="40% - Accent1" xfId="24" builtinId="31" customBuiltin="1"/>
    <cellStyle name="40% - Accent1 10" xfId="981" xr:uid="{00000000-0005-0000-0000-0000145A0000}"/>
    <cellStyle name="40% - Accent1 10 10" xfId="14073" xr:uid="{00000000-0005-0000-0000-0000155A0000}"/>
    <cellStyle name="40% - Accent1 10 10 2" xfId="40067" xr:uid="{00000000-0005-0000-0000-0000165A0000}"/>
    <cellStyle name="40% - Accent1 10 11" xfId="21824" xr:uid="{00000000-0005-0000-0000-0000175A0000}"/>
    <cellStyle name="40% - Accent1 10 11 2" xfId="47813" xr:uid="{00000000-0005-0000-0000-0000185A0000}"/>
    <cellStyle name="40% - Accent1 10 12" xfId="26978" xr:uid="{00000000-0005-0000-0000-0000195A0000}"/>
    <cellStyle name="40% - Accent1 10 2" xfId="1259" xr:uid="{00000000-0005-0000-0000-00001A5A0000}"/>
    <cellStyle name="40% - Accent1 10 2 10" xfId="22101" xr:uid="{00000000-0005-0000-0000-00001B5A0000}"/>
    <cellStyle name="40% - Accent1 10 2 10 2" xfId="48090" xr:uid="{00000000-0005-0000-0000-00001C5A0000}"/>
    <cellStyle name="40% - Accent1 10 2 11" xfId="27255" xr:uid="{00000000-0005-0000-0000-00001D5A0000}"/>
    <cellStyle name="40% - Accent1 10 2 2" xfId="1817" xr:uid="{00000000-0005-0000-0000-00001E5A0000}"/>
    <cellStyle name="40% - Accent1 10 2 2 2" xfId="4503" xr:uid="{00000000-0005-0000-0000-00001F5A0000}"/>
    <cellStyle name="40% - Accent1 10 2 2 2 2" xfId="9800" xr:uid="{00000000-0005-0000-0000-0000205A0000}"/>
    <cellStyle name="40% - Accent1 10 2 2 2 2 2" xfId="35801" xr:uid="{00000000-0005-0000-0000-0000215A0000}"/>
    <cellStyle name="40% - Accent1 10 2 2 2 3" xfId="17595" xr:uid="{00000000-0005-0000-0000-0000225A0000}"/>
    <cellStyle name="40% - Accent1 10 2 2 2 3 2" xfId="43589" xr:uid="{00000000-0005-0000-0000-0000235A0000}"/>
    <cellStyle name="40% - Accent1 10 2 2 2 4" xfId="25346" xr:uid="{00000000-0005-0000-0000-0000245A0000}"/>
    <cellStyle name="40% - Accent1 10 2 2 2 4 2" xfId="51335" xr:uid="{00000000-0005-0000-0000-0000255A0000}"/>
    <cellStyle name="40% - Accent1 10 2 2 2 5" xfId="30500" xr:uid="{00000000-0005-0000-0000-0000265A0000}"/>
    <cellStyle name="40% - Accent1 10 2 2 3" xfId="12442" xr:uid="{00000000-0005-0000-0000-0000275A0000}"/>
    <cellStyle name="40% - Accent1 10 2 2 3 2" xfId="20237" xr:uid="{00000000-0005-0000-0000-0000285A0000}"/>
    <cellStyle name="40% - Accent1 10 2 2 3 2 2" xfId="46231" xr:uid="{00000000-0005-0000-0000-0000295A0000}"/>
    <cellStyle name="40% - Accent1 10 2 2 3 3" xfId="38443" xr:uid="{00000000-0005-0000-0000-00002A5A0000}"/>
    <cellStyle name="40% - Accent1 10 2 2 4" xfId="7120" xr:uid="{00000000-0005-0000-0000-00002B5A0000}"/>
    <cellStyle name="40% - Accent1 10 2 2 4 2" xfId="33112" xr:uid="{00000000-0005-0000-0000-00002C5A0000}"/>
    <cellStyle name="40% - Accent1 10 2 2 5" xfId="14906" xr:uid="{00000000-0005-0000-0000-00002D5A0000}"/>
    <cellStyle name="40% - Accent1 10 2 2 5 2" xfId="40900" xr:uid="{00000000-0005-0000-0000-00002E5A0000}"/>
    <cellStyle name="40% - Accent1 10 2 2 6" xfId="22657" xr:uid="{00000000-0005-0000-0000-00002F5A0000}"/>
    <cellStyle name="40% - Accent1 10 2 2 6 2" xfId="48646" xr:uid="{00000000-0005-0000-0000-0000305A0000}"/>
    <cellStyle name="40% - Accent1 10 2 2 7" xfId="27811" xr:uid="{00000000-0005-0000-0000-0000315A0000}"/>
    <cellStyle name="40% - Accent1 10 2 3" xfId="2373" xr:uid="{00000000-0005-0000-0000-0000325A0000}"/>
    <cellStyle name="40% - Accent1 10 2 3 2" xfId="5059" xr:uid="{00000000-0005-0000-0000-0000335A0000}"/>
    <cellStyle name="40% - Accent1 10 2 3 2 2" xfId="10356" xr:uid="{00000000-0005-0000-0000-0000345A0000}"/>
    <cellStyle name="40% - Accent1 10 2 3 2 2 2" xfId="36357" xr:uid="{00000000-0005-0000-0000-0000355A0000}"/>
    <cellStyle name="40% - Accent1 10 2 3 2 3" xfId="18151" xr:uid="{00000000-0005-0000-0000-0000365A0000}"/>
    <cellStyle name="40% - Accent1 10 2 3 2 3 2" xfId="44145" xr:uid="{00000000-0005-0000-0000-0000375A0000}"/>
    <cellStyle name="40% - Accent1 10 2 3 2 4" xfId="25902" xr:uid="{00000000-0005-0000-0000-0000385A0000}"/>
    <cellStyle name="40% - Accent1 10 2 3 2 4 2" xfId="51891" xr:uid="{00000000-0005-0000-0000-0000395A0000}"/>
    <cellStyle name="40% - Accent1 10 2 3 2 5" xfId="31056" xr:uid="{00000000-0005-0000-0000-00003A5A0000}"/>
    <cellStyle name="40% - Accent1 10 2 3 3" xfId="12977" xr:uid="{00000000-0005-0000-0000-00003B5A0000}"/>
    <cellStyle name="40% - Accent1 10 2 3 3 2" xfId="20772" xr:uid="{00000000-0005-0000-0000-00003C5A0000}"/>
    <cellStyle name="40% - Accent1 10 2 3 3 2 2" xfId="46766" xr:uid="{00000000-0005-0000-0000-00003D5A0000}"/>
    <cellStyle name="40% - Accent1 10 2 3 3 3" xfId="38978" xr:uid="{00000000-0005-0000-0000-00003E5A0000}"/>
    <cellStyle name="40% - Accent1 10 2 3 4" xfId="7672" xr:uid="{00000000-0005-0000-0000-00003F5A0000}"/>
    <cellStyle name="40% - Accent1 10 2 3 4 2" xfId="33668" xr:uid="{00000000-0005-0000-0000-0000405A0000}"/>
    <cellStyle name="40% - Accent1 10 2 3 5" xfId="15462" xr:uid="{00000000-0005-0000-0000-0000415A0000}"/>
    <cellStyle name="40% - Accent1 10 2 3 5 2" xfId="41456" xr:uid="{00000000-0005-0000-0000-0000425A0000}"/>
    <cellStyle name="40% - Accent1 10 2 3 6" xfId="23213" xr:uid="{00000000-0005-0000-0000-0000435A0000}"/>
    <cellStyle name="40% - Accent1 10 2 3 6 2" xfId="49202" xr:uid="{00000000-0005-0000-0000-0000445A0000}"/>
    <cellStyle name="40% - Accent1 10 2 3 7" xfId="28367" xr:uid="{00000000-0005-0000-0000-0000455A0000}"/>
    <cellStyle name="40% - Accent1 10 2 4" xfId="2929" xr:uid="{00000000-0005-0000-0000-0000465A0000}"/>
    <cellStyle name="40% - Accent1 10 2 4 2" xfId="5615" xr:uid="{00000000-0005-0000-0000-0000475A0000}"/>
    <cellStyle name="40% - Accent1 10 2 4 2 2" xfId="10912" xr:uid="{00000000-0005-0000-0000-0000485A0000}"/>
    <cellStyle name="40% - Accent1 10 2 4 2 2 2" xfId="36913" xr:uid="{00000000-0005-0000-0000-0000495A0000}"/>
    <cellStyle name="40% - Accent1 10 2 4 2 3" xfId="18707" xr:uid="{00000000-0005-0000-0000-00004A5A0000}"/>
    <cellStyle name="40% - Accent1 10 2 4 2 3 2" xfId="44701" xr:uid="{00000000-0005-0000-0000-00004B5A0000}"/>
    <cellStyle name="40% - Accent1 10 2 4 2 4" xfId="26458" xr:uid="{00000000-0005-0000-0000-00004C5A0000}"/>
    <cellStyle name="40% - Accent1 10 2 4 2 4 2" xfId="52447" xr:uid="{00000000-0005-0000-0000-00004D5A0000}"/>
    <cellStyle name="40% - Accent1 10 2 4 2 5" xfId="31612" xr:uid="{00000000-0005-0000-0000-00004E5A0000}"/>
    <cellStyle name="40% - Accent1 10 2 4 3" xfId="13516" xr:uid="{00000000-0005-0000-0000-00004F5A0000}"/>
    <cellStyle name="40% - Accent1 10 2 4 3 2" xfId="21311" xr:uid="{00000000-0005-0000-0000-0000505A0000}"/>
    <cellStyle name="40% - Accent1 10 2 4 3 2 2" xfId="47305" xr:uid="{00000000-0005-0000-0000-0000515A0000}"/>
    <cellStyle name="40% - Accent1 10 2 4 3 3" xfId="39517" xr:uid="{00000000-0005-0000-0000-0000525A0000}"/>
    <cellStyle name="40% - Accent1 10 2 4 4" xfId="8228" xr:uid="{00000000-0005-0000-0000-0000535A0000}"/>
    <cellStyle name="40% - Accent1 10 2 4 4 2" xfId="34224" xr:uid="{00000000-0005-0000-0000-0000545A0000}"/>
    <cellStyle name="40% - Accent1 10 2 4 5" xfId="16018" xr:uid="{00000000-0005-0000-0000-0000555A0000}"/>
    <cellStyle name="40% - Accent1 10 2 4 5 2" xfId="42012" xr:uid="{00000000-0005-0000-0000-0000565A0000}"/>
    <cellStyle name="40% - Accent1 10 2 4 6" xfId="23769" xr:uid="{00000000-0005-0000-0000-0000575A0000}"/>
    <cellStyle name="40% - Accent1 10 2 4 6 2" xfId="49758" xr:uid="{00000000-0005-0000-0000-0000585A0000}"/>
    <cellStyle name="40% - Accent1 10 2 4 7" xfId="28923" xr:uid="{00000000-0005-0000-0000-0000595A0000}"/>
    <cellStyle name="40% - Accent1 10 2 5" xfId="3947" xr:uid="{00000000-0005-0000-0000-00005A5A0000}"/>
    <cellStyle name="40% - Accent1 10 2 5 2" xfId="9245" xr:uid="{00000000-0005-0000-0000-00005B5A0000}"/>
    <cellStyle name="40% - Accent1 10 2 5 2 2" xfId="35245" xr:uid="{00000000-0005-0000-0000-00005C5A0000}"/>
    <cellStyle name="40% - Accent1 10 2 5 3" xfId="17039" xr:uid="{00000000-0005-0000-0000-00005D5A0000}"/>
    <cellStyle name="40% - Accent1 10 2 5 3 2" xfId="43033" xr:uid="{00000000-0005-0000-0000-00005E5A0000}"/>
    <cellStyle name="40% - Accent1 10 2 5 4" xfId="24790" xr:uid="{00000000-0005-0000-0000-00005F5A0000}"/>
    <cellStyle name="40% - Accent1 10 2 5 4 2" xfId="50779" xr:uid="{00000000-0005-0000-0000-0000605A0000}"/>
    <cellStyle name="40% - Accent1 10 2 5 5" xfId="29944" xr:uid="{00000000-0005-0000-0000-0000615A0000}"/>
    <cellStyle name="40% - Accent1 10 2 6" xfId="11417" xr:uid="{00000000-0005-0000-0000-0000625A0000}"/>
    <cellStyle name="40% - Accent1 10 2 6 2" xfId="19212" xr:uid="{00000000-0005-0000-0000-0000635A0000}"/>
    <cellStyle name="40% - Accent1 10 2 6 2 2" xfId="45206" xr:uid="{00000000-0005-0000-0000-0000645A0000}"/>
    <cellStyle name="40% - Accent1 10 2 6 3" xfId="37418" xr:uid="{00000000-0005-0000-0000-0000655A0000}"/>
    <cellStyle name="40% - Accent1 10 2 7" xfId="11923" xr:uid="{00000000-0005-0000-0000-0000665A0000}"/>
    <cellStyle name="40% - Accent1 10 2 7 2" xfId="19718" xr:uid="{00000000-0005-0000-0000-0000675A0000}"/>
    <cellStyle name="40% - Accent1 10 2 7 2 2" xfId="45712" xr:uid="{00000000-0005-0000-0000-0000685A0000}"/>
    <cellStyle name="40% - Accent1 10 2 7 3" xfId="37924" xr:uid="{00000000-0005-0000-0000-0000695A0000}"/>
    <cellStyle name="40% - Accent1 10 2 8" xfId="6569" xr:uid="{00000000-0005-0000-0000-00006A5A0000}"/>
    <cellStyle name="40% - Accent1 10 2 8 2" xfId="32556" xr:uid="{00000000-0005-0000-0000-00006B5A0000}"/>
    <cellStyle name="40% - Accent1 10 2 9" xfId="14350" xr:uid="{00000000-0005-0000-0000-00006C5A0000}"/>
    <cellStyle name="40% - Accent1 10 2 9 2" xfId="40344" xr:uid="{00000000-0005-0000-0000-00006D5A0000}"/>
    <cellStyle name="40% - Accent1 10 3" xfId="1540" xr:uid="{00000000-0005-0000-0000-00006E5A0000}"/>
    <cellStyle name="40% - Accent1 10 3 2" xfId="4226" xr:uid="{00000000-0005-0000-0000-00006F5A0000}"/>
    <cellStyle name="40% - Accent1 10 3 2 2" xfId="9523" xr:uid="{00000000-0005-0000-0000-0000705A0000}"/>
    <cellStyle name="40% - Accent1 10 3 2 2 2" xfId="35524" xr:uid="{00000000-0005-0000-0000-0000715A0000}"/>
    <cellStyle name="40% - Accent1 10 3 2 3" xfId="17318" xr:uid="{00000000-0005-0000-0000-0000725A0000}"/>
    <cellStyle name="40% - Accent1 10 3 2 3 2" xfId="43312" xr:uid="{00000000-0005-0000-0000-0000735A0000}"/>
    <cellStyle name="40% - Accent1 10 3 2 4" xfId="25069" xr:uid="{00000000-0005-0000-0000-0000745A0000}"/>
    <cellStyle name="40% - Accent1 10 3 2 4 2" xfId="51058" xr:uid="{00000000-0005-0000-0000-0000755A0000}"/>
    <cellStyle name="40% - Accent1 10 3 2 5" xfId="30223" xr:uid="{00000000-0005-0000-0000-0000765A0000}"/>
    <cellStyle name="40% - Accent1 10 3 3" xfId="12183" xr:uid="{00000000-0005-0000-0000-0000775A0000}"/>
    <cellStyle name="40% - Accent1 10 3 3 2" xfId="19978" xr:uid="{00000000-0005-0000-0000-0000785A0000}"/>
    <cellStyle name="40% - Accent1 10 3 3 2 2" xfId="45972" xr:uid="{00000000-0005-0000-0000-0000795A0000}"/>
    <cellStyle name="40% - Accent1 10 3 3 3" xfId="38184" xr:uid="{00000000-0005-0000-0000-00007A5A0000}"/>
    <cellStyle name="40% - Accent1 10 3 4" xfId="6845" xr:uid="{00000000-0005-0000-0000-00007B5A0000}"/>
    <cellStyle name="40% - Accent1 10 3 4 2" xfId="32835" xr:uid="{00000000-0005-0000-0000-00007C5A0000}"/>
    <cellStyle name="40% - Accent1 10 3 5" xfId="14629" xr:uid="{00000000-0005-0000-0000-00007D5A0000}"/>
    <cellStyle name="40% - Accent1 10 3 5 2" xfId="40623" xr:uid="{00000000-0005-0000-0000-00007E5A0000}"/>
    <cellStyle name="40% - Accent1 10 3 6" xfId="22380" xr:uid="{00000000-0005-0000-0000-00007F5A0000}"/>
    <cellStyle name="40% - Accent1 10 3 6 2" xfId="48369" xr:uid="{00000000-0005-0000-0000-0000805A0000}"/>
    <cellStyle name="40% - Accent1 10 3 7" xfId="27534" xr:uid="{00000000-0005-0000-0000-0000815A0000}"/>
    <cellStyle name="40% - Accent1 10 4" xfId="2096" xr:uid="{00000000-0005-0000-0000-0000825A0000}"/>
    <cellStyle name="40% - Accent1 10 4 2" xfId="4782" xr:uid="{00000000-0005-0000-0000-0000835A0000}"/>
    <cellStyle name="40% - Accent1 10 4 2 2" xfId="10079" xr:uid="{00000000-0005-0000-0000-0000845A0000}"/>
    <cellStyle name="40% - Accent1 10 4 2 2 2" xfId="36080" xr:uid="{00000000-0005-0000-0000-0000855A0000}"/>
    <cellStyle name="40% - Accent1 10 4 2 3" xfId="17874" xr:uid="{00000000-0005-0000-0000-0000865A0000}"/>
    <cellStyle name="40% - Accent1 10 4 2 3 2" xfId="43868" xr:uid="{00000000-0005-0000-0000-0000875A0000}"/>
    <cellStyle name="40% - Accent1 10 4 2 4" xfId="25625" xr:uid="{00000000-0005-0000-0000-0000885A0000}"/>
    <cellStyle name="40% - Accent1 10 4 2 4 2" xfId="51614" xr:uid="{00000000-0005-0000-0000-0000895A0000}"/>
    <cellStyle name="40% - Accent1 10 4 2 5" xfId="30779" xr:uid="{00000000-0005-0000-0000-00008A5A0000}"/>
    <cellStyle name="40% - Accent1 10 4 3" xfId="12702" xr:uid="{00000000-0005-0000-0000-00008B5A0000}"/>
    <cellStyle name="40% - Accent1 10 4 3 2" xfId="20497" xr:uid="{00000000-0005-0000-0000-00008C5A0000}"/>
    <cellStyle name="40% - Accent1 10 4 3 2 2" xfId="46491" xr:uid="{00000000-0005-0000-0000-00008D5A0000}"/>
    <cellStyle name="40% - Accent1 10 4 3 3" xfId="38703" xr:uid="{00000000-0005-0000-0000-00008E5A0000}"/>
    <cellStyle name="40% - Accent1 10 4 4" xfId="7397" xr:uid="{00000000-0005-0000-0000-00008F5A0000}"/>
    <cellStyle name="40% - Accent1 10 4 4 2" xfId="33391" xr:uid="{00000000-0005-0000-0000-0000905A0000}"/>
    <cellStyle name="40% - Accent1 10 4 5" xfId="15185" xr:uid="{00000000-0005-0000-0000-0000915A0000}"/>
    <cellStyle name="40% - Accent1 10 4 5 2" xfId="41179" xr:uid="{00000000-0005-0000-0000-0000925A0000}"/>
    <cellStyle name="40% - Accent1 10 4 6" xfId="22936" xr:uid="{00000000-0005-0000-0000-0000935A0000}"/>
    <cellStyle name="40% - Accent1 10 4 6 2" xfId="48925" xr:uid="{00000000-0005-0000-0000-0000945A0000}"/>
    <cellStyle name="40% - Accent1 10 4 7" xfId="28090" xr:uid="{00000000-0005-0000-0000-0000955A0000}"/>
    <cellStyle name="40% - Accent1 10 5" xfId="2652" xr:uid="{00000000-0005-0000-0000-0000965A0000}"/>
    <cellStyle name="40% - Accent1 10 5 2" xfId="5338" xr:uid="{00000000-0005-0000-0000-0000975A0000}"/>
    <cellStyle name="40% - Accent1 10 5 2 2" xfId="10635" xr:uid="{00000000-0005-0000-0000-0000985A0000}"/>
    <cellStyle name="40% - Accent1 10 5 2 2 2" xfId="36636" xr:uid="{00000000-0005-0000-0000-0000995A0000}"/>
    <cellStyle name="40% - Accent1 10 5 2 3" xfId="18430" xr:uid="{00000000-0005-0000-0000-00009A5A0000}"/>
    <cellStyle name="40% - Accent1 10 5 2 3 2" xfId="44424" xr:uid="{00000000-0005-0000-0000-00009B5A0000}"/>
    <cellStyle name="40% - Accent1 10 5 2 4" xfId="26181" xr:uid="{00000000-0005-0000-0000-00009C5A0000}"/>
    <cellStyle name="40% - Accent1 10 5 2 4 2" xfId="52170" xr:uid="{00000000-0005-0000-0000-00009D5A0000}"/>
    <cellStyle name="40% - Accent1 10 5 2 5" xfId="31335" xr:uid="{00000000-0005-0000-0000-00009E5A0000}"/>
    <cellStyle name="40% - Accent1 10 5 3" xfId="13239" xr:uid="{00000000-0005-0000-0000-00009F5A0000}"/>
    <cellStyle name="40% - Accent1 10 5 3 2" xfId="21034" xr:uid="{00000000-0005-0000-0000-0000A05A0000}"/>
    <cellStyle name="40% - Accent1 10 5 3 2 2" xfId="47028" xr:uid="{00000000-0005-0000-0000-0000A15A0000}"/>
    <cellStyle name="40% - Accent1 10 5 3 3" xfId="39240" xr:uid="{00000000-0005-0000-0000-0000A25A0000}"/>
    <cellStyle name="40% - Accent1 10 5 4" xfId="7951" xr:uid="{00000000-0005-0000-0000-0000A35A0000}"/>
    <cellStyle name="40% - Accent1 10 5 4 2" xfId="33947" xr:uid="{00000000-0005-0000-0000-0000A45A0000}"/>
    <cellStyle name="40% - Accent1 10 5 5" xfId="15741" xr:uid="{00000000-0005-0000-0000-0000A55A0000}"/>
    <cellStyle name="40% - Accent1 10 5 5 2" xfId="41735" xr:uid="{00000000-0005-0000-0000-0000A65A0000}"/>
    <cellStyle name="40% - Accent1 10 5 6" xfId="23492" xr:uid="{00000000-0005-0000-0000-0000A75A0000}"/>
    <cellStyle name="40% - Accent1 10 5 6 2" xfId="49481" xr:uid="{00000000-0005-0000-0000-0000A85A0000}"/>
    <cellStyle name="40% - Accent1 10 5 7" xfId="28646" xr:uid="{00000000-0005-0000-0000-0000A95A0000}"/>
    <cellStyle name="40% - Accent1 10 6" xfId="3670" xr:uid="{00000000-0005-0000-0000-0000AA5A0000}"/>
    <cellStyle name="40% - Accent1 10 6 2" xfId="8968" xr:uid="{00000000-0005-0000-0000-0000AB5A0000}"/>
    <cellStyle name="40% - Accent1 10 6 2 2" xfId="34968" xr:uid="{00000000-0005-0000-0000-0000AC5A0000}"/>
    <cellStyle name="40% - Accent1 10 6 3" xfId="16762" xr:uid="{00000000-0005-0000-0000-0000AD5A0000}"/>
    <cellStyle name="40% - Accent1 10 6 3 2" xfId="42756" xr:uid="{00000000-0005-0000-0000-0000AE5A0000}"/>
    <cellStyle name="40% - Accent1 10 6 4" xfId="24513" xr:uid="{00000000-0005-0000-0000-0000AF5A0000}"/>
    <cellStyle name="40% - Accent1 10 6 4 2" xfId="50502" xr:uid="{00000000-0005-0000-0000-0000B05A0000}"/>
    <cellStyle name="40% - Accent1 10 6 5" xfId="29667" xr:uid="{00000000-0005-0000-0000-0000B15A0000}"/>
    <cellStyle name="40% - Accent1 10 7" xfId="11162" xr:uid="{00000000-0005-0000-0000-0000B25A0000}"/>
    <cellStyle name="40% - Accent1 10 7 2" xfId="18957" xr:uid="{00000000-0005-0000-0000-0000B35A0000}"/>
    <cellStyle name="40% - Accent1 10 7 2 2" xfId="44951" xr:uid="{00000000-0005-0000-0000-0000B45A0000}"/>
    <cellStyle name="40% - Accent1 10 7 3" xfId="37163" xr:uid="{00000000-0005-0000-0000-0000B55A0000}"/>
    <cellStyle name="40% - Accent1 10 8" xfId="11662" xr:uid="{00000000-0005-0000-0000-0000B65A0000}"/>
    <cellStyle name="40% - Accent1 10 8 2" xfId="19457" xr:uid="{00000000-0005-0000-0000-0000B75A0000}"/>
    <cellStyle name="40% - Accent1 10 8 2 2" xfId="45451" xr:uid="{00000000-0005-0000-0000-0000B85A0000}"/>
    <cellStyle name="40% - Accent1 10 8 3" xfId="37663" xr:uid="{00000000-0005-0000-0000-0000B95A0000}"/>
    <cellStyle name="40% - Accent1 10 9" xfId="6292" xr:uid="{00000000-0005-0000-0000-0000BA5A0000}"/>
    <cellStyle name="40% - Accent1 10 9 2" xfId="32279" xr:uid="{00000000-0005-0000-0000-0000BB5A0000}"/>
    <cellStyle name="40% - Accent1 11" xfId="1004" xr:uid="{00000000-0005-0000-0000-0000BC5A0000}"/>
    <cellStyle name="40% - Accent1 11 10" xfId="14096" xr:uid="{00000000-0005-0000-0000-0000BD5A0000}"/>
    <cellStyle name="40% - Accent1 11 10 2" xfId="40090" xr:uid="{00000000-0005-0000-0000-0000BE5A0000}"/>
    <cellStyle name="40% - Accent1 11 11" xfId="21847" xr:uid="{00000000-0005-0000-0000-0000BF5A0000}"/>
    <cellStyle name="40% - Accent1 11 11 2" xfId="47836" xr:uid="{00000000-0005-0000-0000-0000C05A0000}"/>
    <cellStyle name="40% - Accent1 11 12" xfId="27001" xr:uid="{00000000-0005-0000-0000-0000C15A0000}"/>
    <cellStyle name="40% - Accent1 11 2" xfId="1282" xr:uid="{00000000-0005-0000-0000-0000C25A0000}"/>
    <cellStyle name="40% - Accent1 11 2 10" xfId="22124" xr:uid="{00000000-0005-0000-0000-0000C35A0000}"/>
    <cellStyle name="40% - Accent1 11 2 10 2" xfId="48113" xr:uid="{00000000-0005-0000-0000-0000C45A0000}"/>
    <cellStyle name="40% - Accent1 11 2 11" xfId="27278" xr:uid="{00000000-0005-0000-0000-0000C55A0000}"/>
    <cellStyle name="40% - Accent1 11 2 2" xfId="1840" xr:uid="{00000000-0005-0000-0000-0000C65A0000}"/>
    <cellStyle name="40% - Accent1 11 2 2 2" xfId="4526" xr:uid="{00000000-0005-0000-0000-0000C75A0000}"/>
    <cellStyle name="40% - Accent1 11 2 2 2 2" xfId="9823" xr:uid="{00000000-0005-0000-0000-0000C85A0000}"/>
    <cellStyle name="40% - Accent1 11 2 2 2 2 2" xfId="35824" xr:uid="{00000000-0005-0000-0000-0000C95A0000}"/>
    <cellStyle name="40% - Accent1 11 2 2 2 3" xfId="17618" xr:uid="{00000000-0005-0000-0000-0000CA5A0000}"/>
    <cellStyle name="40% - Accent1 11 2 2 2 3 2" xfId="43612" xr:uid="{00000000-0005-0000-0000-0000CB5A0000}"/>
    <cellStyle name="40% - Accent1 11 2 2 2 4" xfId="25369" xr:uid="{00000000-0005-0000-0000-0000CC5A0000}"/>
    <cellStyle name="40% - Accent1 11 2 2 2 4 2" xfId="51358" xr:uid="{00000000-0005-0000-0000-0000CD5A0000}"/>
    <cellStyle name="40% - Accent1 11 2 2 2 5" xfId="30523" xr:uid="{00000000-0005-0000-0000-0000CE5A0000}"/>
    <cellStyle name="40% - Accent1 11 2 2 3" xfId="12465" xr:uid="{00000000-0005-0000-0000-0000CF5A0000}"/>
    <cellStyle name="40% - Accent1 11 2 2 3 2" xfId="20260" xr:uid="{00000000-0005-0000-0000-0000D05A0000}"/>
    <cellStyle name="40% - Accent1 11 2 2 3 2 2" xfId="46254" xr:uid="{00000000-0005-0000-0000-0000D15A0000}"/>
    <cellStyle name="40% - Accent1 11 2 2 3 3" xfId="38466" xr:uid="{00000000-0005-0000-0000-0000D25A0000}"/>
    <cellStyle name="40% - Accent1 11 2 2 4" xfId="7143" xr:uid="{00000000-0005-0000-0000-0000D35A0000}"/>
    <cellStyle name="40% - Accent1 11 2 2 4 2" xfId="33135" xr:uid="{00000000-0005-0000-0000-0000D45A0000}"/>
    <cellStyle name="40% - Accent1 11 2 2 5" xfId="14929" xr:uid="{00000000-0005-0000-0000-0000D55A0000}"/>
    <cellStyle name="40% - Accent1 11 2 2 5 2" xfId="40923" xr:uid="{00000000-0005-0000-0000-0000D65A0000}"/>
    <cellStyle name="40% - Accent1 11 2 2 6" xfId="22680" xr:uid="{00000000-0005-0000-0000-0000D75A0000}"/>
    <cellStyle name="40% - Accent1 11 2 2 6 2" xfId="48669" xr:uid="{00000000-0005-0000-0000-0000D85A0000}"/>
    <cellStyle name="40% - Accent1 11 2 2 7" xfId="27834" xr:uid="{00000000-0005-0000-0000-0000D95A0000}"/>
    <cellStyle name="40% - Accent1 11 2 3" xfId="2396" xr:uid="{00000000-0005-0000-0000-0000DA5A0000}"/>
    <cellStyle name="40% - Accent1 11 2 3 2" xfId="5082" xr:uid="{00000000-0005-0000-0000-0000DB5A0000}"/>
    <cellStyle name="40% - Accent1 11 2 3 2 2" xfId="10379" xr:uid="{00000000-0005-0000-0000-0000DC5A0000}"/>
    <cellStyle name="40% - Accent1 11 2 3 2 2 2" xfId="36380" xr:uid="{00000000-0005-0000-0000-0000DD5A0000}"/>
    <cellStyle name="40% - Accent1 11 2 3 2 3" xfId="18174" xr:uid="{00000000-0005-0000-0000-0000DE5A0000}"/>
    <cellStyle name="40% - Accent1 11 2 3 2 3 2" xfId="44168" xr:uid="{00000000-0005-0000-0000-0000DF5A0000}"/>
    <cellStyle name="40% - Accent1 11 2 3 2 4" xfId="25925" xr:uid="{00000000-0005-0000-0000-0000E05A0000}"/>
    <cellStyle name="40% - Accent1 11 2 3 2 4 2" xfId="51914" xr:uid="{00000000-0005-0000-0000-0000E15A0000}"/>
    <cellStyle name="40% - Accent1 11 2 3 2 5" xfId="31079" xr:uid="{00000000-0005-0000-0000-0000E25A0000}"/>
    <cellStyle name="40% - Accent1 11 2 3 3" xfId="13000" xr:uid="{00000000-0005-0000-0000-0000E35A0000}"/>
    <cellStyle name="40% - Accent1 11 2 3 3 2" xfId="20795" xr:uid="{00000000-0005-0000-0000-0000E45A0000}"/>
    <cellStyle name="40% - Accent1 11 2 3 3 2 2" xfId="46789" xr:uid="{00000000-0005-0000-0000-0000E55A0000}"/>
    <cellStyle name="40% - Accent1 11 2 3 3 3" xfId="39001" xr:uid="{00000000-0005-0000-0000-0000E65A0000}"/>
    <cellStyle name="40% - Accent1 11 2 3 4" xfId="7695" xr:uid="{00000000-0005-0000-0000-0000E75A0000}"/>
    <cellStyle name="40% - Accent1 11 2 3 4 2" xfId="33691" xr:uid="{00000000-0005-0000-0000-0000E85A0000}"/>
    <cellStyle name="40% - Accent1 11 2 3 5" xfId="15485" xr:uid="{00000000-0005-0000-0000-0000E95A0000}"/>
    <cellStyle name="40% - Accent1 11 2 3 5 2" xfId="41479" xr:uid="{00000000-0005-0000-0000-0000EA5A0000}"/>
    <cellStyle name="40% - Accent1 11 2 3 6" xfId="23236" xr:uid="{00000000-0005-0000-0000-0000EB5A0000}"/>
    <cellStyle name="40% - Accent1 11 2 3 6 2" xfId="49225" xr:uid="{00000000-0005-0000-0000-0000EC5A0000}"/>
    <cellStyle name="40% - Accent1 11 2 3 7" xfId="28390" xr:uid="{00000000-0005-0000-0000-0000ED5A0000}"/>
    <cellStyle name="40% - Accent1 11 2 4" xfId="2952" xr:uid="{00000000-0005-0000-0000-0000EE5A0000}"/>
    <cellStyle name="40% - Accent1 11 2 4 2" xfId="5638" xr:uid="{00000000-0005-0000-0000-0000EF5A0000}"/>
    <cellStyle name="40% - Accent1 11 2 4 2 2" xfId="10935" xr:uid="{00000000-0005-0000-0000-0000F05A0000}"/>
    <cellStyle name="40% - Accent1 11 2 4 2 2 2" xfId="36936" xr:uid="{00000000-0005-0000-0000-0000F15A0000}"/>
    <cellStyle name="40% - Accent1 11 2 4 2 3" xfId="18730" xr:uid="{00000000-0005-0000-0000-0000F25A0000}"/>
    <cellStyle name="40% - Accent1 11 2 4 2 3 2" xfId="44724" xr:uid="{00000000-0005-0000-0000-0000F35A0000}"/>
    <cellStyle name="40% - Accent1 11 2 4 2 4" xfId="26481" xr:uid="{00000000-0005-0000-0000-0000F45A0000}"/>
    <cellStyle name="40% - Accent1 11 2 4 2 4 2" xfId="52470" xr:uid="{00000000-0005-0000-0000-0000F55A0000}"/>
    <cellStyle name="40% - Accent1 11 2 4 2 5" xfId="31635" xr:uid="{00000000-0005-0000-0000-0000F65A0000}"/>
    <cellStyle name="40% - Accent1 11 2 4 3" xfId="13539" xr:uid="{00000000-0005-0000-0000-0000F75A0000}"/>
    <cellStyle name="40% - Accent1 11 2 4 3 2" xfId="21334" xr:uid="{00000000-0005-0000-0000-0000F85A0000}"/>
    <cellStyle name="40% - Accent1 11 2 4 3 2 2" xfId="47328" xr:uid="{00000000-0005-0000-0000-0000F95A0000}"/>
    <cellStyle name="40% - Accent1 11 2 4 3 3" xfId="39540" xr:uid="{00000000-0005-0000-0000-0000FA5A0000}"/>
    <cellStyle name="40% - Accent1 11 2 4 4" xfId="8251" xr:uid="{00000000-0005-0000-0000-0000FB5A0000}"/>
    <cellStyle name="40% - Accent1 11 2 4 4 2" xfId="34247" xr:uid="{00000000-0005-0000-0000-0000FC5A0000}"/>
    <cellStyle name="40% - Accent1 11 2 4 5" xfId="16041" xr:uid="{00000000-0005-0000-0000-0000FD5A0000}"/>
    <cellStyle name="40% - Accent1 11 2 4 5 2" xfId="42035" xr:uid="{00000000-0005-0000-0000-0000FE5A0000}"/>
    <cellStyle name="40% - Accent1 11 2 4 6" xfId="23792" xr:uid="{00000000-0005-0000-0000-0000FF5A0000}"/>
    <cellStyle name="40% - Accent1 11 2 4 6 2" xfId="49781" xr:uid="{00000000-0005-0000-0000-0000005B0000}"/>
    <cellStyle name="40% - Accent1 11 2 4 7" xfId="28946" xr:uid="{00000000-0005-0000-0000-0000015B0000}"/>
    <cellStyle name="40% - Accent1 11 2 5" xfId="3970" xr:uid="{00000000-0005-0000-0000-0000025B0000}"/>
    <cellStyle name="40% - Accent1 11 2 5 2" xfId="9268" xr:uid="{00000000-0005-0000-0000-0000035B0000}"/>
    <cellStyle name="40% - Accent1 11 2 5 2 2" xfId="35268" xr:uid="{00000000-0005-0000-0000-0000045B0000}"/>
    <cellStyle name="40% - Accent1 11 2 5 3" xfId="17062" xr:uid="{00000000-0005-0000-0000-0000055B0000}"/>
    <cellStyle name="40% - Accent1 11 2 5 3 2" xfId="43056" xr:uid="{00000000-0005-0000-0000-0000065B0000}"/>
    <cellStyle name="40% - Accent1 11 2 5 4" xfId="24813" xr:uid="{00000000-0005-0000-0000-0000075B0000}"/>
    <cellStyle name="40% - Accent1 11 2 5 4 2" xfId="50802" xr:uid="{00000000-0005-0000-0000-0000085B0000}"/>
    <cellStyle name="40% - Accent1 11 2 5 5" xfId="29967" xr:uid="{00000000-0005-0000-0000-0000095B0000}"/>
    <cellStyle name="40% - Accent1 11 2 6" xfId="11440" xr:uid="{00000000-0005-0000-0000-00000A5B0000}"/>
    <cellStyle name="40% - Accent1 11 2 6 2" xfId="19235" xr:uid="{00000000-0005-0000-0000-00000B5B0000}"/>
    <cellStyle name="40% - Accent1 11 2 6 2 2" xfId="45229" xr:uid="{00000000-0005-0000-0000-00000C5B0000}"/>
    <cellStyle name="40% - Accent1 11 2 6 3" xfId="37441" xr:uid="{00000000-0005-0000-0000-00000D5B0000}"/>
    <cellStyle name="40% - Accent1 11 2 7" xfId="11946" xr:uid="{00000000-0005-0000-0000-00000E5B0000}"/>
    <cellStyle name="40% - Accent1 11 2 7 2" xfId="19741" xr:uid="{00000000-0005-0000-0000-00000F5B0000}"/>
    <cellStyle name="40% - Accent1 11 2 7 2 2" xfId="45735" xr:uid="{00000000-0005-0000-0000-0000105B0000}"/>
    <cellStyle name="40% - Accent1 11 2 7 3" xfId="37947" xr:uid="{00000000-0005-0000-0000-0000115B0000}"/>
    <cellStyle name="40% - Accent1 11 2 8" xfId="6592" xr:uid="{00000000-0005-0000-0000-0000125B0000}"/>
    <cellStyle name="40% - Accent1 11 2 8 2" xfId="32579" xr:uid="{00000000-0005-0000-0000-0000135B0000}"/>
    <cellStyle name="40% - Accent1 11 2 9" xfId="14373" xr:uid="{00000000-0005-0000-0000-0000145B0000}"/>
    <cellStyle name="40% - Accent1 11 2 9 2" xfId="40367" xr:uid="{00000000-0005-0000-0000-0000155B0000}"/>
    <cellStyle name="40% - Accent1 11 3" xfId="1563" xr:uid="{00000000-0005-0000-0000-0000165B0000}"/>
    <cellStyle name="40% - Accent1 11 3 2" xfId="4249" xr:uid="{00000000-0005-0000-0000-0000175B0000}"/>
    <cellStyle name="40% - Accent1 11 3 2 2" xfId="9546" xr:uid="{00000000-0005-0000-0000-0000185B0000}"/>
    <cellStyle name="40% - Accent1 11 3 2 2 2" xfId="35547" xr:uid="{00000000-0005-0000-0000-0000195B0000}"/>
    <cellStyle name="40% - Accent1 11 3 2 3" xfId="17341" xr:uid="{00000000-0005-0000-0000-00001A5B0000}"/>
    <cellStyle name="40% - Accent1 11 3 2 3 2" xfId="43335" xr:uid="{00000000-0005-0000-0000-00001B5B0000}"/>
    <cellStyle name="40% - Accent1 11 3 2 4" xfId="25092" xr:uid="{00000000-0005-0000-0000-00001C5B0000}"/>
    <cellStyle name="40% - Accent1 11 3 2 4 2" xfId="51081" xr:uid="{00000000-0005-0000-0000-00001D5B0000}"/>
    <cellStyle name="40% - Accent1 11 3 2 5" xfId="30246" xr:uid="{00000000-0005-0000-0000-00001E5B0000}"/>
    <cellStyle name="40% - Accent1 11 3 3" xfId="12206" xr:uid="{00000000-0005-0000-0000-00001F5B0000}"/>
    <cellStyle name="40% - Accent1 11 3 3 2" xfId="20001" xr:uid="{00000000-0005-0000-0000-0000205B0000}"/>
    <cellStyle name="40% - Accent1 11 3 3 2 2" xfId="45995" xr:uid="{00000000-0005-0000-0000-0000215B0000}"/>
    <cellStyle name="40% - Accent1 11 3 3 3" xfId="38207" xr:uid="{00000000-0005-0000-0000-0000225B0000}"/>
    <cellStyle name="40% - Accent1 11 3 4" xfId="6868" xr:uid="{00000000-0005-0000-0000-0000235B0000}"/>
    <cellStyle name="40% - Accent1 11 3 4 2" xfId="32858" xr:uid="{00000000-0005-0000-0000-0000245B0000}"/>
    <cellStyle name="40% - Accent1 11 3 5" xfId="14652" xr:uid="{00000000-0005-0000-0000-0000255B0000}"/>
    <cellStyle name="40% - Accent1 11 3 5 2" xfId="40646" xr:uid="{00000000-0005-0000-0000-0000265B0000}"/>
    <cellStyle name="40% - Accent1 11 3 6" xfId="22403" xr:uid="{00000000-0005-0000-0000-0000275B0000}"/>
    <cellStyle name="40% - Accent1 11 3 6 2" xfId="48392" xr:uid="{00000000-0005-0000-0000-0000285B0000}"/>
    <cellStyle name="40% - Accent1 11 3 7" xfId="27557" xr:uid="{00000000-0005-0000-0000-0000295B0000}"/>
    <cellStyle name="40% - Accent1 11 4" xfId="2119" xr:uid="{00000000-0005-0000-0000-00002A5B0000}"/>
    <cellStyle name="40% - Accent1 11 4 2" xfId="4805" xr:uid="{00000000-0005-0000-0000-00002B5B0000}"/>
    <cellStyle name="40% - Accent1 11 4 2 2" xfId="10102" xr:uid="{00000000-0005-0000-0000-00002C5B0000}"/>
    <cellStyle name="40% - Accent1 11 4 2 2 2" xfId="36103" xr:uid="{00000000-0005-0000-0000-00002D5B0000}"/>
    <cellStyle name="40% - Accent1 11 4 2 3" xfId="17897" xr:uid="{00000000-0005-0000-0000-00002E5B0000}"/>
    <cellStyle name="40% - Accent1 11 4 2 3 2" xfId="43891" xr:uid="{00000000-0005-0000-0000-00002F5B0000}"/>
    <cellStyle name="40% - Accent1 11 4 2 4" xfId="25648" xr:uid="{00000000-0005-0000-0000-0000305B0000}"/>
    <cellStyle name="40% - Accent1 11 4 2 4 2" xfId="51637" xr:uid="{00000000-0005-0000-0000-0000315B0000}"/>
    <cellStyle name="40% - Accent1 11 4 2 5" xfId="30802" xr:uid="{00000000-0005-0000-0000-0000325B0000}"/>
    <cellStyle name="40% - Accent1 11 4 3" xfId="12725" xr:uid="{00000000-0005-0000-0000-0000335B0000}"/>
    <cellStyle name="40% - Accent1 11 4 3 2" xfId="20520" xr:uid="{00000000-0005-0000-0000-0000345B0000}"/>
    <cellStyle name="40% - Accent1 11 4 3 2 2" xfId="46514" xr:uid="{00000000-0005-0000-0000-0000355B0000}"/>
    <cellStyle name="40% - Accent1 11 4 3 3" xfId="38726" xr:uid="{00000000-0005-0000-0000-0000365B0000}"/>
    <cellStyle name="40% - Accent1 11 4 4" xfId="7420" xr:uid="{00000000-0005-0000-0000-0000375B0000}"/>
    <cellStyle name="40% - Accent1 11 4 4 2" xfId="33414" xr:uid="{00000000-0005-0000-0000-0000385B0000}"/>
    <cellStyle name="40% - Accent1 11 4 5" xfId="15208" xr:uid="{00000000-0005-0000-0000-0000395B0000}"/>
    <cellStyle name="40% - Accent1 11 4 5 2" xfId="41202" xr:uid="{00000000-0005-0000-0000-00003A5B0000}"/>
    <cellStyle name="40% - Accent1 11 4 6" xfId="22959" xr:uid="{00000000-0005-0000-0000-00003B5B0000}"/>
    <cellStyle name="40% - Accent1 11 4 6 2" xfId="48948" xr:uid="{00000000-0005-0000-0000-00003C5B0000}"/>
    <cellStyle name="40% - Accent1 11 4 7" xfId="28113" xr:uid="{00000000-0005-0000-0000-00003D5B0000}"/>
    <cellStyle name="40% - Accent1 11 5" xfId="2675" xr:uid="{00000000-0005-0000-0000-00003E5B0000}"/>
    <cellStyle name="40% - Accent1 11 5 2" xfId="5361" xr:uid="{00000000-0005-0000-0000-00003F5B0000}"/>
    <cellStyle name="40% - Accent1 11 5 2 2" xfId="10658" xr:uid="{00000000-0005-0000-0000-0000405B0000}"/>
    <cellStyle name="40% - Accent1 11 5 2 2 2" xfId="36659" xr:uid="{00000000-0005-0000-0000-0000415B0000}"/>
    <cellStyle name="40% - Accent1 11 5 2 3" xfId="18453" xr:uid="{00000000-0005-0000-0000-0000425B0000}"/>
    <cellStyle name="40% - Accent1 11 5 2 3 2" xfId="44447" xr:uid="{00000000-0005-0000-0000-0000435B0000}"/>
    <cellStyle name="40% - Accent1 11 5 2 4" xfId="26204" xr:uid="{00000000-0005-0000-0000-0000445B0000}"/>
    <cellStyle name="40% - Accent1 11 5 2 4 2" xfId="52193" xr:uid="{00000000-0005-0000-0000-0000455B0000}"/>
    <cellStyle name="40% - Accent1 11 5 2 5" xfId="31358" xr:uid="{00000000-0005-0000-0000-0000465B0000}"/>
    <cellStyle name="40% - Accent1 11 5 3" xfId="13262" xr:uid="{00000000-0005-0000-0000-0000475B0000}"/>
    <cellStyle name="40% - Accent1 11 5 3 2" xfId="21057" xr:uid="{00000000-0005-0000-0000-0000485B0000}"/>
    <cellStyle name="40% - Accent1 11 5 3 2 2" xfId="47051" xr:uid="{00000000-0005-0000-0000-0000495B0000}"/>
    <cellStyle name="40% - Accent1 11 5 3 3" xfId="39263" xr:uid="{00000000-0005-0000-0000-00004A5B0000}"/>
    <cellStyle name="40% - Accent1 11 5 4" xfId="7974" xr:uid="{00000000-0005-0000-0000-00004B5B0000}"/>
    <cellStyle name="40% - Accent1 11 5 4 2" xfId="33970" xr:uid="{00000000-0005-0000-0000-00004C5B0000}"/>
    <cellStyle name="40% - Accent1 11 5 5" xfId="15764" xr:uid="{00000000-0005-0000-0000-00004D5B0000}"/>
    <cellStyle name="40% - Accent1 11 5 5 2" xfId="41758" xr:uid="{00000000-0005-0000-0000-00004E5B0000}"/>
    <cellStyle name="40% - Accent1 11 5 6" xfId="23515" xr:uid="{00000000-0005-0000-0000-00004F5B0000}"/>
    <cellStyle name="40% - Accent1 11 5 6 2" xfId="49504" xr:uid="{00000000-0005-0000-0000-0000505B0000}"/>
    <cellStyle name="40% - Accent1 11 5 7" xfId="28669" xr:uid="{00000000-0005-0000-0000-0000515B0000}"/>
    <cellStyle name="40% - Accent1 11 6" xfId="3693" xr:uid="{00000000-0005-0000-0000-0000525B0000}"/>
    <cellStyle name="40% - Accent1 11 6 2" xfId="8991" xr:uid="{00000000-0005-0000-0000-0000535B0000}"/>
    <cellStyle name="40% - Accent1 11 6 2 2" xfId="34991" xr:uid="{00000000-0005-0000-0000-0000545B0000}"/>
    <cellStyle name="40% - Accent1 11 6 3" xfId="16785" xr:uid="{00000000-0005-0000-0000-0000555B0000}"/>
    <cellStyle name="40% - Accent1 11 6 3 2" xfId="42779" xr:uid="{00000000-0005-0000-0000-0000565B0000}"/>
    <cellStyle name="40% - Accent1 11 6 4" xfId="24536" xr:uid="{00000000-0005-0000-0000-0000575B0000}"/>
    <cellStyle name="40% - Accent1 11 6 4 2" xfId="50525" xr:uid="{00000000-0005-0000-0000-0000585B0000}"/>
    <cellStyle name="40% - Accent1 11 6 5" xfId="29690" xr:uid="{00000000-0005-0000-0000-0000595B0000}"/>
    <cellStyle name="40% - Accent1 11 7" xfId="11185" xr:uid="{00000000-0005-0000-0000-00005A5B0000}"/>
    <cellStyle name="40% - Accent1 11 7 2" xfId="18980" xr:uid="{00000000-0005-0000-0000-00005B5B0000}"/>
    <cellStyle name="40% - Accent1 11 7 2 2" xfId="44974" xr:uid="{00000000-0005-0000-0000-00005C5B0000}"/>
    <cellStyle name="40% - Accent1 11 7 3" xfId="37186" xr:uid="{00000000-0005-0000-0000-00005D5B0000}"/>
    <cellStyle name="40% - Accent1 11 8" xfId="11685" xr:uid="{00000000-0005-0000-0000-00005E5B0000}"/>
    <cellStyle name="40% - Accent1 11 8 2" xfId="19480" xr:uid="{00000000-0005-0000-0000-00005F5B0000}"/>
    <cellStyle name="40% - Accent1 11 8 2 2" xfId="45474" xr:uid="{00000000-0005-0000-0000-0000605B0000}"/>
    <cellStyle name="40% - Accent1 11 8 3" xfId="37686" xr:uid="{00000000-0005-0000-0000-0000615B0000}"/>
    <cellStyle name="40% - Accent1 11 9" xfId="6315" xr:uid="{00000000-0005-0000-0000-0000625B0000}"/>
    <cellStyle name="40% - Accent1 11 9 2" xfId="32302" xr:uid="{00000000-0005-0000-0000-0000635B0000}"/>
    <cellStyle name="40% - Accent1 12" xfId="1017" xr:uid="{00000000-0005-0000-0000-0000645B0000}"/>
    <cellStyle name="40% - Accent1 12 10" xfId="14109" xr:uid="{00000000-0005-0000-0000-0000655B0000}"/>
    <cellStyle name="40% - Accent1 12 10 2" xfId="40103" xr:uid="{00000000-0005-0000-0000-0000665B0000}"/>
    <cellStyle name="40% - Accent1 12 11" xfId="21860" xr:uid="{00000000-0005-0000-0000-0000675B0000}"/>
    <cellStyle name="40% - Accent1 12 11 2" xfId="47849" xr:uid="{00000000-0005-0000-0000-0000685B0000}"/>
    <cellStyle name="40% - Accent1 12 12" xfId="27014" xr:uid="{00000000-0005-0000-0000-0000695B0000}"/>
    <cellStyle name="40% - Accent1 12 2" xfId="1295" xr:uid="{00000000-0005-0000-0000-00006A5B0000}"/>
    <cellStyle name="40% - Accent1 12 2 10" xfId="22137" xr:uid="{00000000-0005-0000-0000-00006B5B0000}"/>
    <cellStyle name="40% - Accent1 12 2 10 2" xfId="48126" xr:uid="{00000000-0005-0000-0000-00006C5B0000}"/>
    <cellStyle name="40% - Accent1 12 2 11" xfId="27291" xr:uid="{00000000-0005-0000-0000-00006D5B0000}"/>
    <cellStyle name="40% - Accent1 12 2 2" xfId="1853" xr:uid="{00000000-0005-0000-0000-00006E5B0000}"/>
    <cellStyle name="40% - Accent1 12 2 2 2" xfId="4539" xr:uid="{00000000-0005-0000-0000-00006F5B0000}"/>
    <cellStyle name="40% - Accent1 12 2 2 2 2" xfId="9836" xr:uid="{00000000-0005-0000-0000-0000705B0000}"/>
    <cellStyle name="40% - Accent1 12 2 2 2 2 2" xfId="35837" xr:uid="{00000000-0005-0000-0000-0000715B0000}"/>
    <cellStyle name="40% - Accent1 12 2 2 2 3" xfId="17631" xr:uid="{00000000-0005-0000-0000-0000725B0000}"/>
    <cellStyle name="40% - Accent1 12 2 2 2 3 2" xfId="43625" xr:uid="{00000000-0005-0000-0000-0000735B0000}"/>
    <cellStyle name="40% - Accent1 12 2 2 2 4" xfId="25382" xr:uid="{00000000-0005-0000-0000-0000745B0000}"/>
    <cellStyle name="40% - Accent1 12 2 2 2 4 2" xfId="51371" xr:uid="{00000000-0005-0000-0000-0000755B0000}"/>
    <cellStyle name="40% - Accent1 12 2 2 2 5" xfId="30536" xr:uid="{00000000-0005-0000-0000-0000765B0000}"/>
    <cellStyle name="40% - Accent1 12 2 2 3" xfId="12478" xr:uid="{00000000-0005-0000-0000-0000775B0000}"/>
    <cellStyle name="40% - Accent1 12 2 2 3 2" xfId="20273" xr:uid="{00000000-0005-0000-0000-0000785B0000}"/>
    <cellStyle name="40% - Accent1 12 2 2 3 2 2" xfId="46267" xr:uid="{00000000-0005-0000-0000-0000795B0000}"/>
    <cellStyle name="40% - Accent1 12 2 2 3 3" xfId="38479" xr:uid="{00000000-0005-0000-0000-00007A5B0000}"/>
    <cellStyle name="40% - Accent1 12 2 2 4" xfId="7156" xr:uid="{00000000-0005-0000-0000-00007B5B0000}"/>
    <cellStyle name="40% - Accent1 12 2 2 4 2" xfId="33148" xr:uid="{00000000-0005-0000-0000-00007C5B0000}"/>
    <cellStyle name="40% - Accent1 12 2 2 5" xfId="14942" xr:uid="{00000000-0005-0000-0000-00007D5B0000}"/>
    <cellStyle name="40% - Accent1 12 2 2 5 2" xfId="40936" xr:uid="{00000000-0005-0000-0000-00007E5B0000}"/>
    <cellStyle name="40% - Accent1 12 2 2 6" xfId="22693" xr:uid="{00000000-0005-0000-0000-00007F5B0000}"/>
    <cellStyle name="40% - Accent1 12 2 2 6 2" xfId="48682" xr:uid="{00000000-0005-0000-0000-0000805B0000}"/>
    <cellStyle name="40% - Accent1 12 2 2 7" xfId="27847" xr:uid="{00000000-0005-0000-0000-0000815B0000}"/>
    <cellStyle name="40% - Accent1 12 2 3" xfId="2409" xr:uid="{00000000-0005-0000-0000-0000825B0000}"/>
    <cellStyle name="40% - Accent1 12 2 3 2" xfId="5095" xr:uid="{00000000-0005-0000-0000-0000835B0000}"/>
    <cellStyle name="40% - Accent1 12 2 3 2 2" xfId="10392" xr:uid="{00000000-0005-0000-0000-0000845B0000}"/>
    <cellStyle name="40% - Accent1 12 2 3 2 2 2" xfId="36393" xr:uid="{00000000-0005-0000-0000-0000855B0000}"/>
    <cellStyle name="40% - Accent1 12 2 3 2 3" xfId="18187" xr:uid="{00000000-0005-0000-0000-0000865B0000}"/>
    <cellStyle name="40% - Accent1 12 2 3 2 3 2" xfId="44181" xr:uid="{00000000-0005-0000-0000-0000875B0000}"/>
    <cellStyle name="40% - Accent1 12 2 3 2 4" xfId="25938" xr:uid="{00000000-0005-0000-0000-0000885B0000}"/>
    <cellStyle name="40% - Accent1 12 2 3 2 4 2" xfId="51927" xr:uid="{00000000-0005-0000-0000-0000895B0000}"/>
    <cellStyle name="40% - Accent1 12 2 3 2 5" xfId="31092" xr:uid="{00000000-0005-0000-0000-00008A5B0000}"/>
    <cellStyle name="40% - Accent1 12 2 3 3" xfId="13013" xr:uid="{00000000-0005-0000-0000-00008B5B0000}"/>
    <cellStyle name="40% - Accent1 12 2 3 3 2" xfId="20808" xr:uid="{00000000-0005-0000-0000-00008C5B0000}"/>
    <cellStyle name="40% - Accent1 12 2 3 3 2 2" xfId="46802" xr:uid="{00000000-0005-0000-0000-00008D5B0000}"/>
    <cellStyle name="40% - Accent1 12 2 3 3 3" xfId="39014" xr:uid="{00000000-0005-0000-0000-00008E5B0000}"/>
    <cellStyle name="40% - Accent1 12 2 3 4" xfId="7708" xr:uid="{00000000-0005-0000-0000-00008F5B0000}"/>
    <cellStyle name="40% - Accent1 12 2 3 4 2" xfId="33704" xr:uid="{00000000-0005-0000-0000-0000905B0000}"/>
    <cellStyle name="40% - Accent1 12 2 3 5" xfId="15498" xr:uid="{00000000-0005-0000-0000-0000915B0000}"/>
    <cellStyle name="40% - Accent1 12 2 3 5 2" xfId="41492" xr:uid="{00000000-0005-0000-0000-0000925B0000}"/>
    <cellStyle name="40% - Accent1 12 2 3 6" xfId="23249" xr:uid="{00000000-0005-0000-0000-0000935B0000}"/>
    <cellStyle name="40% - Accent1 12 2 3 6 2" xfId="49238" xr:uid="{00000000-0005-0000-0000-0000945B0000}"/>
    <cellStyle name="40% - Accent1 12 2 3 7" xfId="28403" xr:uid="{00000000-0005-0000-0000-0000955B0000}"/>
    <cellStyle name="40% - Accent1 12 2 4" xfId="2965" xr:uid="{00000000-0005-0000-0000-0000965B0000}"/>
    <cellStyle name="40% - Accent1 12 2 4 2" xfId="5651" xr:uid="{00000000-0005-0000-0000-0000975B0000}"/>
    <cellStyle name="40% - Accent1 12 2 4 2 2" xfId="10948" xr:uid="{00000000-0005-0000-0000-0000985B0000}"/>
    <cellStyle name="40% - Accent1 12 2 4 2 2 2" xfId="36949" xr:uid="{00000000-0005-0000-0000-0000995B0000}"/>
    <cellStyle name="40% - Accent1 12 2 4 2 3" xfId="18743" xr:uid="{00000000-0005-0000-0000-00009A5B0000}"/>
    <cellStyle name="40% - Accent1 12 2 4 2 3 2" xfId="44737" xr:uid="{00000000-0005-0000-0000-00009B5B0000}"/>
    <cellStyle name="40% - Accent1 12 2 4 2 4" xfId="26494" xr:uid="{00000000-0005-0000-0000-00009C5B0000}"/>
    <cellStyle name="40% - Accent1 12 2 4 2 4 2" xfId="52483" xr:uid="{00000000-0005-0000-0000-00009D5B0000}"/>
    <cellStyle name="40% - Accent1 12 2 4 2 5" xfId="31648" xr:uid="{00000000-0005-0000-0000-00009E5B0000}"/>
    <cellStyle name="40% - Accent1 12 2 4 3" xfId="13552" xr:uid="{00000000-0005-0000-0000-00009F5B0000}"/>
    <cellStyle name="40% - Accent1 12 2 4 3 2" xfId="21347" xr:uid="{00000000-0005-0000-0000-0000A05B0000}"/>
    <cellStyle name="40% - Accent1 12 2 4 3 2 2" xfId="47341" xr:uid="{00000000-0005-0000-0000-0000A15B0000}"/>
    <cellStyle name="40% - Accent1 12 2 4 3 3" xfId="39553" xr:uid="{00000000-0005-0000-0000-0000A25B0000}"/>
    <cellStyle name="40% - Accent1 12 2 4 4" xfId="8264" xr:uid="{00000000-0005-0000-0000-0000A35B0000}"/>
    <cellStyle name="40% - Accent1 12 2 4 4 2" xfId="34260" xr:uid="{00000000-0005-0000-0000-0000A45B0000}"/>
    <cellStyle name="40% - Accent1 12 2 4 5" xfId="16054" xr:uid="{00000000-0005-0000-0000-0000A55B0000}"/>
    <cellStyle name="40% - Accent1 12 2 4 5 2" xfId="42048" xr:uid="{00000000-0005-0000-0000-0000A65B0000}"/>
    <cellStyle name="40% - Accent1 12 2 4 6" xfId="23805" xr:uid="{00000000-0005-0000-0000-0000A75B0000}"/>
    <cellStyle name="40% - Accent1 12 2 4 6 2" xfId="49794" xr:uid="{00000000-0005-0000-0000-0000A85B0000}"/>
    <cellStyle name="40% - Accent1 12 2 4 7" xfId="28959" xr:uid="{00000000-0005-0000-0000-0000A95B0000}"/>
    <cellStyle name="40% - Accent1 12 2 5" xfId="3983" xr:uid="{00000000-0005-0000-0000-0000AA5B0000}"/>
    <cellStyle name="40% - Accent1 12 2 5 2" xfId="9281" xr:uid="{00000000-0005-0000-0000-0000AB5B0000}"/>
    <cellStyle name="40% - Accent1 12 2 5 2 2" xfId="35281" xr:uid="{00000000-0005-0000-0000-0000AC5B0000}"/>
    <cellStyle name="40% - Accent1 12 2 5 3" xfId="17075" xr:uid="{00000000-0005-0000-0000-0000AD5B0000}"/>
    <cellStyle name="40% - Accent1 12 2 5 3 2" xfId="43069" xr:uid="{00000000-0005-0000-0000-0000AE5B0000}"/>
    <cellStyle name="40% - Accent1 12 2 5 4" xfId="24826" xr:uid="{00000000-0005-0000-0000-0000AF5B0000}"/>
    <cellStyle name="40% - Accent1 12 2 5 4 2" xfId="50815" xr:uid="{00000000-0005-0000-0000-0000B05B0000}"/>
    <cellStyle name="40% - Accent1 12 2 5 5" xfId="29980" xr:uid="{00000000-0005-0000-0000-0000B15B0000}"/>
    <cellStyle name="40% - Accent1 12 2 6" xfId="11453" xr:uid="{00000000-0005-0000-0000-0000B25B0000}"/>
    <cellStyle name="40% - Accent1 12 2 6 2" xfId="19248" xr:uid="{00000000-0005-0000-0000-0000B35B0000}"/>
    <cellStyle name="40% - Accent1 12 2 6 2 2" xfId="45242" xr:uid="{00000000-0005-0000-0000-0000B45B0000}"/>
    <cellStyle name="40% - Accent1 12 2 6 3" xfId="37454" xr:uid="{00000000-0005-0000-0000-0000B55B0000}"/>
    <cellStyle name="40% - Accent1 12 2 7" xfId="11959" xr:uid="{00000000-0005-0000-0000-0000B65B0000}"/>
    <cellStyle name="40% - Accent1 12 2 7 2" xfId="19754" xr:uid="{00000000-0005-0000-0000-0000B75B0000}"/>
    <cellStyle name="40% - Accent1 12 2 7 2 2" xfId="45748" xr:uid="{00000000-0005-0000-0000-0000B85B0000}"/>
    <cellStyle name="40% - Accent1 12 2 7 3" xfId="37960" xr:uid="{00000000-0005-0000-0000-0000B95B0000}"/>
    <cellStyle name="40% - Accent1 12 2 8" xfId="6605" xr:uid="{00000000-0005-0000-0000-0000BA5B0000}"/>
    <cellStyle name="40% - Accent1 12 2 8 2" xfId="32592" xr:uid="{00000000-0005-0000-0000-0000BB5B0000}"/>
    <cellStyle name="40% - Accent1 12 2 9" xfId="14386" xr:uid="{00000000-0005-0000-0000-0000BC5B0000}"/>
    <cellStyle name="40% - Accent1 12 2 9 2" xfId="40380" xr:uid="{00000000-0005-0000-0000-0000BD5B0000}"/>
    <cellStyle name="40% - Accent1 12 3" xfId="1576" xr:uid="{00000000-0005-0000-0000-0000BE5B0000}"/>
    <cellStyle name="40% - Accent1 12 3 2" xfId="4262" xr:uid="{00000000-0005-0000-0000-0000BF5B0000}"/>
    <cellStyle name="40% - Accent1 12 3 2 2" xfId="9559" xr:uid="{00000000-0005-0000-0000-0000C05B0000}"/>
    <cellStyle name="40% - Accent1 12 3 2 2 2" xfId="35560" xr:uid="{00000000-0005-0000-0000-0000C15B0000}"/>
    <cellStyle name="40% - Accent1 12 3 2 3" xfId="17354" xr:uid="{00000000-0005-0000-0000-0000C25B0000}"/>
    <cellStyle name="40% - Accent1 12 3 2 3 2" xfId="43348" xr:uid="{00000000-0005-0000-0000-0000C35B0000}"/>
    <cellStyle name="40% - Accent1 12 3 2 4" xfId="25105" xr:uid="{00000000-0005-0000-0000-0000C45B0000}"/>
    <cellStyle name="40% - Accent1 12 3 2 4 2" xfId="51094" xr:uid="{00000000-0005-0000-0000-0000C55B0000}"/>
    <cellStyle name="40% - Accent1 12 3 2 5" xfId="30259" xr:uid="{00000000-0005-0000-0000-0000C65B0000}"/>
    <cellStyle name="40% - Accent1 12 3 3" xfId="12219" xr:uid="{00000000-0005-0000-0000-0000C75B0000}"/>
    <cellStyle name="40% - Accent1 12 3 3 2" xfId="20014" xr:uid="{00000000-0005-0000-0000-0000C85B0000}"/>
    <cellStyle name="40% - Accent1 12 3 3 2 2" xfId="46008" xr:uid="{00000000-0005-0000-0000-0000C95B0000}"/>
    <cellStyle name="40% - Accent1 12 3 3 3" xfId="38220" xr:uid="{00000000-0005-0000-0000-0000CA5B0000}"/>
    <cellStyle name="40% - Accent1 12 3 4" xfId="6881" xr:uid="{00000000-0005-0000-0000-0000CB5B0000}"/>
    <cellStyle name="40% - Accent1 12 3 4 2" xfId="32871" xr:uid="{00000000-0005-0000-0000-0000CC5B0000}"/>
    <cellStyle name="40% - Accent1 12 3 5" xfId="14665" xr:uid="{00000000-0005-0000-0000-0000CD5B0000}"/>
    <cellStyle name="40% - Accent1 12 3 5 2" xfId="40659" xr:uid="{00000000-0005-0000-0000-0000CE5B0000}"/>
    <cellStyle name="40% - Accent1 12 3 6" xfId="22416" xr:uid="{00000000-0005-0000-0000-0000CF5B0000}"/>
    <cellStyle name="40% - Accent1 12 3 6 2" xfId="48405" xr:uid="{00000000-0005-0000-0000-0000D05B0000}"/>
    <cellStyle name="40% - Accent1 12 3 7" xfId="27570" xr:uid="{00000000-0005-0000-0000-0000D15B0000}"/>
    <cellStyle name="40% - Accent1 12 4" xfId="2132" xr:uid="{00000000-0005-0000-0000-0000D25B0000}"/>
    <cellStyle name="40% - Accent1 12 4 2" xfId="4818" xr:uid="{00000000-0005-0000-0000-0000D35B0000}"/>
    <cellStyle name="40% - Accent1 12 4 2 2" xfId="10115" xr:uid="{00000000-0005-0000-0000-0000D45B0000}"/>
    <cellStyle name="40% - Accent1 12 4 2 2 2" xfId="36116" xr:uid="{00000000-0005-0000-0000-0000D55B0000}"/>
    <cellStyle name="40% - Accent1 12 4 2 3" xfId="17910" xr:uid="{00000000-0005-0000-0000-0000D65B0000}"/>
    <cellStyle name="40% - Accent1 12 4 2 3 2" xfId="43904" xr:uid="{00000000-0005-0000-0000-0000D75B0000}"/>
    <cellStyle name="40% - Accent1 12 4 2 4" xfId="25661" xr:uid="{00000000-0005-0000-0000-0000D85B0000}"/>
    <cellStyle name="40% - Accent1 12 4 2 4 2" xfId="51650" xr:uid="{00000000-0005-0000-0000-0000D95B0000}"/>
    <cellStyle name="40% - Accent1 12 4 2 5" xfId="30815" xr:uid="{00000000-0005-0000-0000-0000DA5B0000}"/>
    <cellStyle name="40% - Accent1 12 4 3" xfId="12738" xr:uid="{00000000-0005-0000-0000-0000DB5B0000}"/>
    <cellStyle name="40% - Accent1 12 4 3 2" xfId="20533" xr:uid="{00000000-0005-0000-0000-0000DC5B0000}"/>
    <cellStyle name="40% - Accent1 12 4 3 2 2" xfId="46527" xr:uid="{00000000-0005-0000-0000-0000DD5B0000}"/>
    <cellStyle name="40% - Accent1 12 4 3 3" xfId="38739" xr:uid="{00000000-0005-0000-0000-0000DE5B0000}"/>
    <cellStyle name="40% - Accent1 12 4 4" xfId="7433" xr:uid="{00000000-0005-0000-0000-0000DF5B0000}"/>
    <cellStyle name="40% - Accent1 12 4 4 2" xfId="33427" xr:uid="{00000000-0005-0000-0000-0000E05B0000}"/>
    <cellStyle name="40% - Accent1 12 4 5" xfId="15221" xr:uid="{00000000-0005-0000-0000-0000E15B0000}"/>
    <cellStyle name="40% - Accent1 12 4 5 2" xfId="41215" xr:uid="{00000000-0005-0000-0000-0000E25B0000}"/>
    <cellStyle name="40% - Accent1 12 4 6" xfId="22972" xr:uid="{00000000-0005-0000-0000-0000E35B0000}"/>
    <cellStyle name="40% - Accent1 12 4 6 2" xfId="48961" xr:uid="{00000000-0005-0000-0000-0000E45B0000}"/>
    <cellStyle name="40% - Accent1 12 4 7" xfId="28126" xr:uid="{00000000-0005-0000-0000-0000E55B0000}"/>
    <cellStyle name="40% - Accent1 12 5" xfId="2688" xr:uid="{00000000-0005-0000-0000-0000E65B0000}"/>
    <cellStyle name="40% - Accent1 12 5 2" xfId="5374" xr:uid="{00000000-0005-0000-0000-0000E75B0000}"/>
    <cellStyle name="40% - Accent1 12 5 2 2" xfId="10671" xr:uid="{00000000-0005-0000-0000-0000E85B0000}"/>
    <cellStyle name="40% - Accent1 12 5 2 2 2" xfId="36672" xr:uid="{00000000-0005-0000-0000-0000E95B0000}"/>
    <cellStyle name="40% - Accent1 12 5 2 3" xfId="18466" xr:uid="{00000000-0005-0000-0000-0000EA5B0000}"/>
    <cellStyle name="40% - Accent1 12 5 2 3 2" xfId="44460" xr:uid="{00000000-0005-0000-0000-0000EB5B0000}"/>
    <cellStyle name="40% - Accent1 12 5 2 4" xfId="26217" xr:uid="{00000000-0005-0000-0000-0000EC5B0000}"/>
    <cellStyle name="40% - Accent1 12 5 2 4 2" xfId="52206" xr:uid="{00000000-0005-0000-0000-0000ED5B0000}"/>
    <cellStyle name="40% - Accent1 12 5 2 5" xfId="31371" xr:uid="{00000000-0005-0000-0000-0000EE5B0000}"/>
    <cellStyle name="40% - Accent1 12 5 3" xfId="13275" xr:uid="{00000000-0005-0000-0000-0000EF5B0000}"/>
    <cellStyle name="40% - Accent1 12 5 3 2" xfId="21070" xr:uid="{00000000-0005-0000-0000-0000F05B0000}"/>
    <cellStyle name="40% - Accent1 12 5 3 2 2" xfId="47064" xr:uid="{00000000-0005-0000-0000-0000F15B0000}"/>
    <cellStyle name="40% - Accent1 12 5 3 3" xfId="39276" xr:uid="{00000000-0005-0000-0000-0000F25B0000}"/>
    <cellStyle name="40% - Accent1 12 5 4" xfId="7987" xr:uid="{00000000-0005-0000-0000-0000F35B0000}"/>
    <cellStyle name="40% - Accent1 12 5 4 2" xfId="33983" xr:uid="{00000000-0005-0000-0000-0000F45B0000}"/>
    <cellStyle name="40% - Accent1 12 5 5" xfId="15777" xr:uid="{00000000-0005-0000-0000-0000F55B0000}"/>
    <cellStyle name="40% - Accent1 12 5 5 2" xfId="41771" xr:uid="{00000000-0005-0000-0000-0000F65B0000}"/>
    <cellStyle name="40% - Accent1 12 5 6" xfId="23528" xr:uid="{00000000-0005-0000-0000-0000F75B0000}"/>
    <cellStyle name="40% - Accent1 12 5 6 2" xfId="49517" xr:uid="{00000000-0005-0000-0000-0000F85B0000}"/>
    <cellStyle name="40% - Accent1 12 5 7" xfId="28682" xr:uid="{00000000-0005-0000-0000-0000F95B0000}"/>
    <cellStyle name="40% - Accent1 12 6" xfId="3706" xr:uid="{00000000-0005-0000-0000-0000FA5B0000}"/>
    <cellStyle name="40% - Accent1 12 6 2" xfId="9004" xr:uid="{00000000-0005-0000-0000-0000FB5B0000}"/>
    <cellStyle name="40% - Accent1 12 6 2 2" xfId="35004" xr:uid="{00000000-0005-0000-0000-0000FC5B0000}"/>
    <cellStyle name="40% - Accent1 12 6 3" xfId="16798" xr:uid="{00000000-0005-0000-0000-0000FD5B0000}"/>
    <cellStyle name="40% - Accent1 12 6 3 2" xfId="42792" xr:uid="{00000000-0005-0000-0000-0000FE5B0000}"/>
    <cellStyle name="40% - Accent1 12 6 4" xfId="24549" xr:uid="{00000000-0005-0000-0000-0000FF5B0000}"/>
    <cellStyle name="40% - Accent1 12 6 4 2" xfId="50538" xr:uid="{00000000-0005-0000-0000-0000005C0000}"/>
    <cellStyle name="40% - Accent1 12 6 5" xfId="29703" xr:uid="{00000000-0005-0000-0000-0000015C0000}"/>
    <cellStyle name="40% - Accent1 12 7" xfId="11198" xr:uid="{00000000-0005-0000-0000-0000025C0000}"/>
    <cellStyle name="40% - Accent1 12 7 2" xfId="18993" xr:uid="{00000000-0005-0000-0000-0000035C0000}"/>
    <cellStyle name="40% - Accent1 12 7 2 2" xfId="44987" xr:uid="{00000000-0005-0000-0000-0000045C0000}"/>
    <cellStyle name="40% - Accent1 12 7 3" xfId="37199" xr:uid="{00000000-0005-0000-0000-0000055C0000}"/>
    <cellStyle name="40% - Accent1 12 8" xfId="11698" xr:uid="{00000000-0005-0000-0000-0000065C0000}"/>
    <cellStyle name="40% - Accent1 12 8 2" xfId="19493" xr:uid="{00000000-0005-0000-0000-0000075C0000}"/>
    <cellStyle name="40% - Accent1 12 8 2 2" xfId="45487" xr:uid="{00000000-0005-0000-0000-0000085C0000}"/>
    <cellStyle name="40% - Accent1 12 8 3" xfId="37699" xr:uid="{00000000-0005-0000-0000-0000095C0000}"/>
    <cellStyle name="40% - Accent1 12 9" xfId="6328" xr:uid="{00000000-0005-0000-0000-00000A5C0000}"/>
    <cellStyle name="40% - Accent1 12 9 2" xfId="32315" xr:uid="{00000000-0005-0000-0000-00000B5C0000}"/>
    <cellStyle name="40% - Accent1 13" xfId="1031" xr:uid="{00000000-0005-0000-0000-00000C5C0000}"/>
    <cellStyle name="40% - Accent1 13 10" xfId="14123" xr:uid="{00000000-0005-0000-0000-00000D5C0000}"/>
    <cellStyle name="40% - Accent1 13 10 2" xfId="40117" xr:uid="{00000000-0005-0000-0000-00000E5C0000}"/>
    <cellStyle name="40% - Accent1 13 11" xfId="21874" xr:uid="{00000000-0005-0000-0000-00000F5C0000}"/>
    <cellStyle name="40% - Accent1 13 11 2" xfId="47863" xr:uid="{00000000-0005-0000-0000-0000105C0000}"/>
    <cellStyle name="40% - Accent1 13 12" xfId="27028" xr:uid="{00000000-0005-0000-0000-0000115C0000}"/>
    <cellStyle name="40% - Accent1 13 2" xfId="1309" xr:uid="{00000000-0005-0000-0000-0000125C0000}"/>
    <cellStyle name="40% - Accent1 13 2 10" xfId="22151" xr:uid="{00000000-0005-0000-0000-0000135C0000}"/>
    <cellStyle name="40% - Accent1 13 2 10 2" xfId="48140" xr:uid="{00000000-0005-0000-0000-0000145C0000}"/>
    <cellStyle name="40% - Accent1 13 2 11" xfId="27305" xr:uid="{00000000-0005-0000-0000-0000155C0000}"/>
    <cellStyle name="40% - Accent1 13 2 2" xfId="1867" xr:uid="{00000000-0005-0000-0000-0000165C0000}"/>
    <cellStyle name="40% - Accent1 13 2 2 2" xfId="4553" xr:uid="{00000000-0005-0000-0000-0000175C0000}"/>
    <cellStyle name="40% - Accent1 13 2 2 2 2" xfId="9850" xr:uid="{00000000-0005-0000-0000-0000185C0000}"/>
    <cellStyle name="40% - Accent1 13 2 2 2 2 2" xfId="35851" xr:uid="{00000000-0005-0000-0000-0000195C0000}"/>
    <cellStyle name="40% - Accent1 13 2 2 2 3" xfId="17645" xr:uid="{00000000-0005-0000-0000-00001A5C0000}"/>
    <cellStyle name="40% - Accent1 13 2 2 2 3 2" xfId="43639" xr:uid="{00000000-0005-0000-0000-00001B5C0000}"/>
    <cellStyle name="40% - Accent1 13 2 2 2 4" xfId="25396" xr:uid="{00000000-0005-0000-0000-00001C5C0000}"/>
    <cellStyle name="40% - Accent1 13 2 2 2 4 2" xfId="51385" xr:uid="{00000000-0005-0000-0000-00001D5C0000}"/>
    <cellStyle name="40% - Accent1 13 2 2 2 5" xfId="30550" xr:uid="{00000000-0005-0000-0000-00001E5C0000}"/>
    <cellStyle name="40% - Accent1 13 2 2 3" xfId="12492" xr:uid="{00000000-0005-0000-0000-00001F5C0000}"/>
    <cellStyle name="40% - Accent1 13 2 2 3 2" xfId="20287" xr:uid="{00000000-0005-0000-0000-0000205C0000}"/>
    <cellStyle name="40% - Accent1 13 2 2 3 2 2" xfId="46281" xr:uid="{00000000-0005-0000-0000-0000215C0000}"/>
    <cellStyle name="40% - Accent1 13 2 2 3 3" xfId="38493" xr:uid="{00000000-0005-0000-0000-0000225C0000}"/>
    <cellStyle name="40% - Accent1 13 2 2 4" xfId="7170" xr:uid="{00000000-0005-0000-0000-0000235C0000}"/>
    <cellStyle name="40% - Accent1 13 2 2 4 2" xfId="33162" xr:uid="{00000000-0005-0000-0000-0000245C0000}"/>
    <cellStyle name="40% - Accent1 13 2 2 5" xfId="14956" xr:uid="{00000000-0005-0000-0000-0000255C0000}"/>
    <cellStyle name="40% - Accent1 13 2 2 5 2" xfId="40950" xr:uid="{00000000-0005-0000-0000-0000265C0000}"/>
    <cellStyle name="40% - Accent1 13 2 2 6" xfId="22707" xr:uid="{00000000-0005-0000-0000-0000275C0000}"/>
    <cellStyle name="40% - Accent1 13 2 2 6 2" xfId="48696" xr:uid="{00000000-0005-0000-0000-0000285C0000}"/>
    <cellStyle name="40% - Accent1 13 2 2 7" xfId="27861" xr:uid="{00000000-0005-0000-0000-0000295C0000}"/>
    <cellStyle name="40% - Accent1 13 2 3" xfId="2423" xr:uid="{00000000-0005-0000-0000-00002A5C0000}"/>
    <cellStyle name="40% - Accent1 13 2 3 2" xfId="5109" xr:uid="{00000000-0005-0000-0000-00002B5C0000}"/>
    <cellStyle name="40% - Accent1 13 2 3 2 2" xfId="10406" xr:uid="{00000000-0005-0000-0000-00002C5C0000}"/>
    <cellStyle name="40% - Accent1 13 2 3 2 2 2" xfId="36407" xr:uid="{00000000-0005-0000-0000-00002D5C0000}"/>
    <cellStyle name="40% - Accent1 13 2 3 2 3" xfId="18201" xr:uid="{00000000-0005-0000-0000-00002E5C0000}"/>
    <cellStyle name="40% - Accent1 13 2 3 2 3 2" xfId="44195" xr:uid="{00000000-0005-0000-0000-00002F5C0000}"/>
    <cellStyle name="40% - Accent1 13 2 3 2 4" xfId="25952" xr:uid="{00000000-0005-0000-0000-0000305C0000}"/>
    <cellStyle name="40% - Accent1 13 2 3 2 4 2" xfId="51941" xr:uid="{00000000-0005-0000-0000-0000315C0000}"/>
    <cellStyle name="40% - Accent1 13 2 3 2 5" xfId="31106" xr:uid="{00000000-0005-0000-0000-0000325C0000}"/>
    <cellStyle name="40% - Accent1 13 2 3 3" xfId="13027" xr:uid="{00000000-0005-0000-0000-0000335C0000}"/>
    <cellStyle name="40% - Accent1 13 2 3 3 2" xfId="20822" xr:uid="{00000000-0005-0000-0000-0000345C0000}"/>
    <cellStyle name="40% - Accent1 13 2 3 3 2 2" xfId="46816" xr:uid="{00000000-0005-0000-0000-0000355C0000}"/>
    <cellStyle name="40% - Accent1 13 2 3 3 3" xfId="39028" xr:uid="{00000000-0005-0000-0000-0000365C0000}"/>
    <cellStyle name="40% - Accent1 13 2 3 4" xfId="7722" xr:uid="{00000000-0005-0000-0000-0000375C0000}"/>
    <cellStyle name="40% - Accent1 13 2 3 4 2" xfId="33718" xr:uid="{00000000-0005-0000-0000-0000385C0000}"/>
    <cellStyle name="40% - Accent1 13 2 3 5" xfId="15512" xr:uid="{00000000-0005-0000-0000-0000395C0000}"/>
    <cellStyle name="40% - Accent1 13 2 3 5 2" xfId="41506" xr:uid="{00000000-0005-0000-0000-00003A5C0000}"/>
    <cellStyle name="40% - Accent1 13 2 3 6" xfId="23263" xr:uid="{00000000-0005-0000-0000-00003B5C0000}"/>
    <cellStyle name="40% - Accent1 13 2 3 6 2" xfId="49252" xr:uid="{00000000-0005-0000-0000-00003C5C0000}"/>
    <cellStyle name="40% - Accent1 13 2 3 7" xfId="28417" xr:uid="{00000000-0005-0000-0000-00003D5C0000}"/>
    <cellStyle name="40% - Accent1 13 2 4" xfId="2979" xr:uid="{00000000-0005-0000-0000-00003E5C0000}"/>
    <cellStyle name="40% - Accent1 13 2 4 2" xfId="5665" xr:uid="{00000000-0005-0000-0000-00003F5C0000}"/>
    <cellStyle name="40% - Accent1 13 2 4 2 2" xfId="10962" xr:uid="{00000000-0005-0000-0000-0000405C0000}"/>
    <cellStyle name="40% - Accent1 13 2 4 2 2 2" xfId="36963" xr:uid="{00000000-0005-0000-0000-0000415C0000}"/>
    <cellStyle name="40% - Accent1 13 2 4 2 3" xfId="18757" xr:uid="{00000000-0005-0000-0000-0000425C0000}"/>
    <cellStyle name="40% - Accent1 13 2 4 2 3 2" xfId="44751" xr:uid="{00000000-0005-0000-0000-0000435C0000}"/>
    <cellStyle name="40% - Accent1 13 2 4 2 4" xfId="26508" xr:uid="{00000000-0005-0000-0000-0000445C0000}"/>
    <cellStyle name="40% - Accent1 13 2 4 2 4 2" xfId="52497" xr:uid="{00000000-0005-0000-0000-0000455C0000}"/>
    <cellStyle name="40% - Accent1 13 2 4 2 5" xfId="31662" xr:uid="{00000000-0005-0000-0000-0000465C0000}"/>
    <cellStyle name="40% - Accent1 13 2 4 3" xfId="13566" xr:uid="{00000000-0005-0000-0000-0000475C0000}"/>
    <cellStyle name="40% - Accent1 13 2 4 3 2" xfId="21361" xr:uid="{00000000-0005-0000-0000-0000485C0000}"/>
    <cellStyle name="40% - Accent1 13 2 4 3 2 2" xfId="47355" xr:uid="{00000000-0005-0000-0000-0000495C0000}"/>
    <cellStyle name="40% - Accent1 13 2 4 3 3" xfId="39567" xr:uid="{00000000-0005-0000-0000-00004A5C0000}"/>
    <cellStyle name="40% - Accent1 13 2 4 4" xfId="8278" xr:uid="{00000000-0005-0000-0000-00004B5C0000}"/>
    <cellStyle name="40% - Accent1 13 2 4 4 2" xfId="34274" xr:uid="{00000000-0005-0000-0000-00004C5C0000}"/>
    <cellStyle name="40% - Accent1 13 2 4 5" xfId="16068" xr:uid="{00000000-0005-0000-0000-00004D5C0000}"/>
    <cellStyle name="40% - Accent1 13 2 4 5 2" xfId="42062" xr:uid="{00000000-0005-0000-0000-00004E5C0000}"/>
    <cellStyle name="40% - Accent1 13 2 4 6" xfId="23819" xr:uid="{00000000-0005-0000-0000-00004F5C0000}"/>
    <cellStyle name="40% - Accent1 13 2 4 6 2" xfId="49808" xr:uid="{00000000-0005-0000-0000-0000505C0000}"/>
    <cellStyle name="40% - Accent1 13 2 4 7" xfId="28973" xr:uid="{00000000-0005-0000-0000-0000515C0000}"/>
    <cellStyle name="40% - Accent1 13 2 5" xfId="3997" xr:uid="{00000000-0005-0000-0000-0000525C0000}"/>
    <cellStyle name="40% - Accent1 13 2 5 2" xfId="9295" xr:uid="{00000000-0005-0000-0000-0000535C0000}"/>
    <cellStyle name="40% - Accent1 13 2 5 2 2" xfId="35295" xr:uid="{00000000-0005-0000-0000-0000545C0000}"/>
    <cellStyle name="40% - Accent1 13 2 5 3" xfId="17089" xr:uid="{00000000-0005-0000-0000-0000555C0000}"/>
    <cellStyle name="40% - Accent1 13 2 5 3 2" xfId="43083" xr:uid="{00000000-0005-0000-0000-0000565C0000}"/>
    <cellStyle name="40% - Accent1 13 2 5 4" xfId="24840" xr:uid="{00000000-0005-0000-0000-0000575C0000}"/>
    <cellStyle name="40% - Accent1 13 2 5 4 2" xfId="50829" xr:uid="{00000000-0005-0000-0000-0000585C0000}"/>
    <cellStyle name="40% - Accent1 13 2 5 5" xfId="29994" xr:uid="{00000000-0005-0000-0000-0000595C0000}"/>
    <cellStyle name="40% - Accent1 13 2 6" xfId="11467" xr:uid="{00000000-0005-0000-0000-00005A5C0000}"/>
    <cellStyle name="40% - Accent1 13 2 6 2" xfId="19262" xr:uid="{00000000-0005-0000-0000-00005B5C0000}"/>
    <cellStyle name="40% - Accent1 13 2 6 2 2" xfId="45256" xr:uid="{00000000-0005-0000-0000-00005C5C0000}"/>
    <cellStyle name="40% - Accent1 13 2 6 3" xfId="37468" xr:uid="{00000000-0005-0000-0000-00005D5C0000}"/>
    <cellStyle name="40% - Accent1 13 2 7" xfId="11973" xr:uid="{00000000-0005-0000-0000-00005E5C0000}"/>
    <cellStyle name="40% - Accent1 13 2 7 2" xfId="19768" xr:uid="{00000000-0005-0000-0000-00005F5C0000}"/>
    <cellStyle name="40% - Accent1 13 2 7 2 2" xfId="45762" xr:uid="{00000000-0005-0000-0000-0000605C0000}"/>
    <cellStyle name="40% - Accent1 13 2 7 3" xfId="37974" xr:uid="{00000000-0005-0000-0000-0000615C0000}"/>
    <cellStyle name="40% - Accent1 13 2 8" xfId="6619" xr:uid="{00000000-0005-0000-0000-0000625C0000}"/>
    <cellStyle name="40% - Accent1 13 2 8 2" xfId="32606" xr:uid="{00000000-0005-0000-0000-0000635C0000}"/>
    <cellStyle name="40% - Accent1 13 2 9" xfId="14400" xr:uid="{00000000-0005-0000-0000-0000645C0000}"/>
    <cellStyle name="40% - Accent1 13 2 9 2" xfId="40394" xr:uid="{00000000-0005-0000-0000-0000655C0000}"/>
    <cellStyle name="40% - Accent1 13 3" xfId="1590" xr:uid="{00000000-0005-0000-0000-0000665C0000}"/>
    <cellStyle name="40% - Accent1 13 3 2" xfId="4276" xr:uid="{00000000-0005-0000-0000-0000675C0000}"/>
    <cellStyle name="40% - Accent1 13 3 2 2" xfId="9573" xr:uid="{00000000-0005-0000-0000-0000685C0000}"/>
    <cellStyle name="40% - Accent1 13 3 2 2 2" xfId="35574" xr:uid="{00000000-0005-0000-0000-0000695C0000}"/>
    <cellStyle name="40% - Accent1 13 3 2 3" xfId="17368" xr:uid="{00000000-0005-0000-0000-00006A5C0000}"/>
    <cellStyle name="40% - Accent1 13 3 2 3 2" xfId="43362" xr:uid="{00000000-0005-0000-0000-00006B5C0000}"/>
    <cellStyle name="40% - Accent1 13 3 2 4" xfId="25119" xr:uid="{00000000-0005-0000-0000-00006C5C0000}"/>
    <cellStyle name="40% - Accent1 13 3 2 4 2" xfId="51108" xr:uid="{00000000-0005-0000-0000-00006D5C0000}"/>
    <cellStyle name="40% - Accent1 13 3 2 5" xfId="30273" xr:uid="{00000000-0005-0000-0000-00006E5C0000}"/>
    <cellStyle name="40% - Accent1 13 3 3" xfId="12233" xr:uid="{00000000-0005-0000-0000-00006F5C0000}"/>
    <cellStyle name="40% - Accent1 13 3 3 2" xfId="20028" xr:uid="{00000000-0005-0000-0000-0000705C0000}"/>
    <cellStyle name="40% - Accent1 13 3 3 2 2" xfId="46022" xr:uid="{00000000-0005-0000-0000-0000715C0000}"/>
    <cellStyle name="40% - Accent1 13 3 3 3" xfId="38234" xr:uid="{00000000-0005-0000-0000-0000725C0000}"/>
    <cellStyle name="40% - Accent1 13 3 4" xfId="6895" xr:uid="{00000000-0005-0000-0000-0000735C0000}"/>
    <cellStyle name="40% - Accent1 13 3 4 2" xfId="32885" xr:uid="{00000000-0005-0000-0000-0000745C0000}"/>
    <cellStyle name="40% - Accent1 13 3 5" xfId="14679" xr:uid="{00000000-0005-0000-0000-0000755C0000}"/>
    <cellStyle name="40% - Accent1 13 3 5 2" xfId="40673" xr:uid="{00000000-0005-0000-0000-0000765C0000}"/>
    <cellStyle name="40% - Accent1 13 3 6" xfId="22430" xr:uid="{00000000-0005-0000-0000-0000775C0000}"/>
    <cellStyle name="40% - Accent1 13 3 6 2" xfId="48419" xr:uid="{00000000-0005-0000-0000-0000785C0000}"/>
    <cellStyle name="40% - Accent1 13 3 7" xfId="27584" xr:uid="{00000000-0005-0000-0000-0000795C0000}"/>
    <cellStyle name="40% - Accent1 13 4" xfId="2146" xr:uid="{00000000-0005-0000-0000-00007A5C0000}"/>
    <cellStyle name="40% - Accent1 13 4 2" xfId="4832" xr:uid="{00000000-0005-0000-0000-00007B5C0000}"/>
    <cellStyle name="40% - Accent1 13 4 2 2" xfId="10129" xr:uid="{00000000-0005-0000-0000-00007C5C0000}"/>
    <cellStyle name="40% - Accent1 13 4 2 2 2" xfId="36130" xr:uid="{00000000-0005-0000-0000-00007D5C0000}"/>
    <cellStyle name="40% - Accent1 13 4 2 3" xfId="17924" xr:uid="{00000000-0005-0000-0000-00007E5C0000}"/>
    <cellStyle name="40% - Accent1 13 4 2 3 2" xfId="43918" xr:uid="{00000000-0005-0000-0000-00007F5C0000}"/>
    <cellStyle name="40% - Accent1 13 4 2 4" xfId="25675" xr:uid="{00000000-0005-0000-0000-0000805C0000}"/>
    <cellStyle name="40% - Accent1 13 4 2 4 2" xfId="51664" xr:uid="{00000000-0005-0000-0000-0000815C0000}"/>
    <cellStyle name="40% - Accent1 13 4 2 5" xfId="30829" xr:uid="{00000000-0005-0000-0000-0000825C0000}"/>
    <cellStyle name="40% - Accent1 13 4 3" xfId="12752" xr:uid="{00000000-0005-0000-0000-0000835C0000}"/>
    <cellStyle name="40% - Accent1 13 4 3 2" xfId="20547" xr:uid="{00000000-0005-0000-0000-0000845C0000}"/>
    <cellStyle name="40% - Accent1 13 4 3 2 2" xfId="46541" xr:uid="{00000000-0005-0000-0000-0000855C0000}"/>
    <cellStyle name="40% - Accent1 13 4 3 3" xfId="38753" xr:uid="{00000000-0005-0000-0000-0000865C0000}"/>
    <cellStyle name="40% - Accent1 13 4 4" xfId="7447" xr:uid="{00000000-0005-0000-0000-0000875C0000}"/>
    <cellStyle name="40% - Accent1 13 4 4 2" xfId="33441" xr:uid="{00000000-0005-0000-0000-0000885C0000}"/>
    <cellStyle name="40% - Accent1 13 4 5" xfId="15235" xr:uid="{00000000-0005-0000-0000-0000895C0000}"/>
    <cellStyle name="40% - Accent1 13 4 5 2" xfId="41229" xr:uid="{00000000-0005-0000-0000-00008A5C0000}"/>
    <cellStyle name="40% - Accent1 13 4 6" xfId="22986" xr:uid="{00000000-0005-0000-0000-00008B5C0000}"/>
    <cellStyle name="40% - Accent1 13 4 6 2" xfId="48975" xr:uid="{00000000-0005-0000-0000-00008C5C0000}"/>
    <cellStyle name="40% - Accent1 13 4 7" xfId="28140" xr:uid="{00000000-0005-0000-0000-00008D5C0000}"/>
    <cellStyle name="40% - Accent1 13 5" xfId="2702" xr:uid="{00000000-0005-0000-0000-00008E5C0000}"/>
    <cellStyle name="40% - Accent1 13 5 2" xfId="5388" xr:uid="{00000000-0005-0000-0000-00008F5C0000}"/>
    <cellStyle name="40% - Accent1 13 5 2 2" xfId="10685" xr:uid="{00000000-0005-0000-0000-0000905C0000}"/>
    <cellStyle name="40% - Accent1 13 5 2 2 2" xfId="36686" xr:uid="{00000000-0005-0000-0000-0000915C0000}"/>
    <cellStyle name="40% - Accent1 13 5 2 3" xfId="18480" xr:uid="{00000000-0005-0000-0000-0000925C0000}"/>
    <cellStyle name="40% - Accent1 13 5 2 3 2" xfId="44474" xr:uid="{00000000-0005-0000-0000-0000935C0000}"/>
    <cellStyle name="40% - Accent1 13 5 2 4" xfId="26231" xr:uid="{00000000-0005-0000-0000-0000945C0000}"/>
    <cellStyle name="40% - Accent1 13 5 2 4 2" xfId="52220" xr:uid="{00000000-0005-0000-0000-0000955C0000}"/>
    <cellStyle name="40% - Accent1 13 5 2 5" xfId="31385" xr:uid="{00000000-0005-0000-0000-0000965C0000}"/>
    <cellStyle name="40% - Accent1 13 5 3" xfId="13289" xr:uid="{00000000-0005-0000-0000-0000975C0000}"/>
    <cellStyle name="40% - Accent1 13 5 3 2" xfId="21084" xr:uid="{00000000-0005-0000-0000-0000985C0000}"/>
    <cellStyle name="40% - Accent1 13 5 3 2 2" xfId="47078" xr:uid="{00000000-0005-0000-0000-0000995C0000}"/>
    <cellStyle name="40% - Accent1 13 5 3 3" xfId="39290" xr:uid="{00000000-0005-0000-0000-00009A5C0000}"/>
    <cellStyle name="40% - Accent1 13 5 4" xfId="8001" xr:uid="{00000000-0005-0000-0000-00009B5C0000}"/>
    <cellStyle name="40% - Accent1 13 5 4 2" xfId="33997" xr:uid="{00000000-0005-0000-0000-00009C5C0000}"/>
    <cellStyle name="40% - Accent1 13 5 5" xfId="15791" xr:uid="{00000000-0005-0000-0000-00009D5C0000}"/>
    <cellStyle name="40% - Accent1 13 5 5 2" xfId="41785" xr:uid="{00000000-0005-0000-0000-00009E5C0000}"/>
    <cellStyle name="40% - Accent1 13 5 6" xfId="23542" xr:uid="{00000000-0005-0000-0000-00009F5C0000}"/>
    <cellStyle name="40% - Accent1 13 5 6 2" xfId="49531" xr:uid="{00000000-0005-0000-0000-0000A05C0000}"/>
    <cellStyle name="40% - Accent1 13 5 7" xfId="28696" xr:uid="{00000000-0005-0000-0000-0000A15C0000}"/>
    <cellStyle name="40% - Accent1 13 6" xfId="3720" xr:uid="{00000000-0005-0000-0000-0000A25C0000}"/>
    <cellStyle name="40% - Accent1 13 6 2" xfId="9018" xr:uid="{00000000-0005-0000-0000-0000A35C0000}"/>
    <cellStyle name="40% - Accent1 13 6 2 2" xfId="35018" xr:uid="{00000000-0005-0000-0000-0000A45C0000}"/>
    <cellStyle name="40% - Accent1 13 6 3" xfId="16812" xr:uid="{00000000-0005-0000-0000-0000A55C0000}"/>
    <cellStyle name="40% - Accent1 13 6 3 2" xfId="42806" xr:uid="{00000000-0005-0000-0000-0000A65C0000}"/>
    <cellStyle name="40% - Accent1 13 6 4" xfId="24563" xr:uid="{00000000-0005-0000-0000-0000A75C0000}"/>
    <cellStyle name="40% - Accent1 13 6 4 2" xfId="50552" xr:uid="{00000000-0005-0000-0000-0000A85C0000}"/>
    <cellStyle name="40% - Accent1 13 6 5" xfId="29717" xr:uid="{00000000-0005-0000-0000-0000A95C0000}"/>
    <cellStyle name="40% - Accent1 13 7" xfId="11212" xr:uid="{00000000-0005-0000-0000-0000AA5C0000}"/>
    <cellStyle name="40% - Accent1 13 7 2" xfId="19007" xr:uid="{00000000-0005-0000-0000-0000AB5C0000}"/>
    <cellStyle name="40% - Accent1 13 7 2 2" xfId="45001" xr:uid="{00000000-0005-0000-0000-0000AC5C0000}"/>
    <cellStyle name="40% - Accent1 13 7 3" xfId="37213" xr:uid="{00000000-0005-0000-0000-0000AD5C0000}"/>
    <cellStyle name="40% - Accent1 13 8" xfId="11712" xr:uid="{00000000-0005-0000-0000-0000AE5C0000}"/>
    <cellStyle name="40% - Accent1 13 8 2" xfId="19507" xr:uid="{00000000-0005-0000-0000-0000AF5C0000}"/>
    <cellStyle name="40% - Accent1 13 8 2 2" xfId="45501" xr:uid="{00000000-0005-0000-0000-0000B05C0000}"/>
    <cellStyle name="40% - Accent1 13 8 3" xfId="37713" xr:uid="{00000000-0005-0000-0000-0000B15C0000}"/>
    <cellStyle name="40% - Accent1 13 9" xfId="6342" xr:uid="{00000000-0005-0000-0000-0000B25C0000}"/>
    <cellStyle name="40% - Accent1 13 9 2" xfId="32329" xr:uid="{00000000-0005-0000-0000-0000B35C0000}"/>
    <cellStyle name="40% - Accent1 14" xfId="1033" xr:uid="{00000000-0005-0000-0000-0000B45C0000}"/>
    <cellStyle name="40% - Accent1 14 10" xfId="14125" xr:uid="{00000000-0005-0000-0000-0000B55C0000}"/>
    <cellStyle name="40% - Accent1 14 10 2" xfId="40119" xr:uid="{00000000-0005-0000-0000-0000B65C0000}"/>
    <cellStyle name="40% - Accent1 14 11" xfId="21876" xr:uid="{00000000-0005-0000-0000-0000B75C0000}"/>
    <cellStyle name="40% - Accent1 14 11 2" xfId="47865" xr:uid="{00000000-0005-0000-0000-0000B85C0000}"/>
    <cellStyle name="40% - Accent1 14 12" xfId="27030" xr:uid="{00000000-0005-0000-0000-0000B95C0000}"/>
    <cellStyle name="40% - Accent1 14 2" xfId="1311" xr:uid="{00000000-0005-0000-0000-0000BA5C0000}"/>
    <cellStyle name="40% - Accent1 14 2 10" xfId="22153" xr:uid="{00000000-0005-0000-0000-0000BB5C0000}"/>
    <cellStyle name="40% - Accent1 14 2 10 2" xfId="48142" xr:uid="{00000000-0005-0000-0000-0000BC5C0000}"/>
    <cellStyle name="40% - Accent1 14 2 11" xfId="27307" xr:uid="{00000000-0005-0000-0000-0000BD5C0000}"/>
    <cellStyle name="40% - Accent1 14 2 2" xfId="1869" xr:uid="{00000000-0005-0000-0000-0000BE5C0000}"/>
    <cellStyle name="40% - Accent1 14 2 2 2" xfId="4555" xr:uid="{00000000-0005-0000-0000-0000BF5C0000}"/>
    <cellStyle name="40% - Accent1 14 2 2 2 2" xfId="9852" xr:uid="{00000000-0005-0000-0000-0000C05C0000}"/>
    <cellStyle name="40% - Accent1 14 2 2 2 2 2" xfId="35853" xr:uid="{00000000-0005-0000-0000-0000C15C0000}"/>
    <cellStyle name="40% - Accent1 14 2 2 2 3" xfId="17647" xr:uid="{00000000-0005-0000-0000-0000C25C0000}"/>
    <cellStyle name="40% - Accent1 14 2 2 2 3 2" xfId="43641" xr:uid="{00000000-0005-0000-0000-0000C35C0000}"/>
    <cellStyle name="40% - Accent1 14 2 2 2 4" xfId="25398" xr:uid="{00000000-0005-0000-0000-0000C45C0000}"/>
    <cellStyle name="40% - Accent1 14 2 2 2 4 2" xfId="51387" xr:uid="{00000000-0005-0000-0000-0000C55C0000}"/>
    <cellStyle name="40% - Accent1 14 2 2 2 5" xfId="30552" xr:uid="{00000000-0005-0000-0000-0000C65C0000}"/>
    <cellStyle name="40% - Accent1 14 2 2 3" xfId="12494" xr:uid="{00000000-0005-0000-0000-0000C75C0000}"/>
    <cellStyle name="40% - Accent1 14 2 2 3 2" xfId="20289" xr:uid="{00000000-0005-0000-0000-0000C85C0000}"/>
    <cellStyle name="40% - Accent1 14 2 2 3 2 2" xfId="46283" xr:uid="{00000000-0005-0000-0000-0000C95C0000}"/>
    <cellStyle name="40% - Accent1 14 2 2 3 3" xfId="38495" xr:uid="{00000000-0005-0000-0000-0000CA5C0000}"/>
    <cellStyle name="40% - Accent1 14 2 2 4" xfId="7172" xr:uid="{00000000-0005-0000-0000-0000CB5C0000}"/>
    <cellStyle name="40% - Accent1 14 2 2 4 2" xfId="33164" xr:uid="{00000000-0005-0000-0000-0000CC5C0000}"/>
    <cellStyle name="40% - Accent1 14 2 2 5" xfId="14958" xr:uid="{00000000-0005-0000-0000-0000CD5C0000}"/>
    <cellStyle name="40% - Accent1 14 2 2 5 2" xfId="40952" xr:uid="{00000000-0005-0000-0000-0000CE5C0000}"/>
    <cellStyle name="40% - Accent1 14 2 2 6" xfId="22709" xr:uid="{00000000-0005-0000-0000-0000CF5C0000}"/>
    <cellStyle name="40% - Accent1 14 2 2 6 2" xfId="48698" xr:uid="{00000000-0005-0000-0000-0000D05C0000}"/>
    <cellStyle name="40% - Accent1 14 2 2 7" xfId="27863" xr:uid="{00000000-0005-0000-0000-0000D15C0000}"/>
    <cellStyle name="40% - Accent1 14 2 3" xfId="2425" xr:uid="{00000000-0005-0000-0000-0000D25C0000}"/>
    <cellStyle name="40% - Accent1 14 2 3 2" xfId="5111" xr:uid="{00000000-0005-0000-0000-0000D35C0000}"/>
    <cellStyle name="40% - Accent1 14 2 3 2 2" xfId="10408" xr:uid="{00000000-0005-0000-0000-0000D45C0000}"/>
    <cellStyle name="40% - Accent1 14 2 3 2 2 2" xfId="36409" xr:uid="{00000000-0005-0000-0000-0000D55C0000}"/>
    <cellStyle name="40% - Accent1 14 2 3 2 3" xfId="18203" xr:uid="{00000000-0005-0000-0000-0000D65C0000}"/>
    <cellStyle name="40% - Accent1 14 2 3 2 3 2" xfId="44197" xr:uid="{00000000-0005-0000-0000-0000D75C0000}"/>
    <cellStyle name="40% - Accent1 14 2 3 2 4" xfId="25954" xr:uid="{00000000-0005-0000-0000-0000D85C0000}"/>
    <cellStyle name="40% - Accent1 14 2 3 2 4 2" xfId="51943" xr:uid="{00000000-0005-0000-0000-0000D95C0000}"/>
    <cellStyle name="40% - Accent1 14 2 3 2 5" xfId="31108" xr:uid="{00000000-0005-0000-0000-0000DA5C0000}"/>
    <cellStyle name="40% - Accent1 14 2 3 3" xfId="13029" xr:uid="{00000000-0005-0000-0000-0000DB5C0000}"/>
    <cellStyle name="40% - Accent1 14 2 3 3 2" xfId="20824" xr:uid="{00000000-0005-0000-0000-0000DC5C0000}"/>
    <cellStyle name="40% - Accent1 14 2 3 3 2 2" xfId="46818" xr:uid="{00000000-0005-0000-0000-0000DD5C0000}"/>
    <cellStyle name="40% - Accent1 14 2 3 3 3" xfId="39030" xr:uid="{00000000-0005-0000-0000-0000DE5C0000}"/>
    <cellStyle name="40% - Accent1 14 2 3 4" xfId="7724" xr:uid="{00000000-0005-0000-0000-0000DF5C0000}"/>
    <cellStyle name="40% - Accent1 14 2 3 4 2" xfId="33720" xr:uid="{00000000-0005-0000-0000-0000E05C0000}"/>
    <cellStyle name="40% - Accent1 14 2 3 5" xfId="15514" xr:uid="{00000000-0005-0000-0000-0000E15C0000}"/>
    <cellStyle name="40% - Accent1 14 2 3 5 2" xfId="41508" xr:uid="{00000000-0005-0000-0000-0000E25C0000}"/>
    <cellStyle name="40% - Accent1 14 2 3 6" xfId="23265" xr:uid="{00000000-0005-0000-0000-0000E35C0000}"/>
    <cellStyle name="40% - Accent1 14 2 3 6 2" xfId="49254" xr:uid="{00000000-0005-0000-0000-0000E45C0000}"/>
    <cellStyle name="40% - Accent1 14 2 3 7" xfId="28419" xr:uid="{00000000-0005-0000-0000-0000E55C0000}"/>
    <cellStyle name="40% - Accent1 14 2 4" xfId="2981" xr:uid="{00000000-0005-0000-0000-0000E65C0000}"/>
    <cellStyle name="40% - Accent1 14 2 4 2" xfId="5667" xr:uid="{00000000-0005-0000-0000-0000E75C0000}"/>
    <cellStyle name="40% - Accent1 14 2 4 2 2" xfId="10964" xr:uid="{00000000-0005-0000-0000-0000E85C0000}"/>
    <cellStyle name="40% - Accent1 14 2 4 2 2 2" xfId="36965" xr:uid="{00000000-0005-0000-0000-0000E95C0000}"/>
    <cellStyle name="40% - Accent1 14 2 4 2 3" xfId="18759" xr:uid="{00000000-0005-0000-0000-0000EA5C0000}"/>
    <cellStyle name="40% - Accent1 14 2 4 2 3 2" xfId="44753" xr:uid="{00000000-0005-0000-0000-0000EB5C0000}"/>
    <cellStyle name="40% - Accent1 14 2 4 2 4" xfId="26510" xr:uid="{00000000-0005-0000-0000-0000EC5C0000}"/>
    <cellStyle name="40% - Accent1 14 2 4 2 4 2" xfId="52499" xr:uid="{00000000-0005-0000-0000-0000ED5C0000}"/>
    <cellStyle name="40% - Accent1 14 2 4 2 5" xfId="31664" xr:uid="{00000000-0005-0000-0000-0000EE5C0000}"/>
    <cellStyle name="40% - Accent1 14 2 4 3" xfId="13568" xr:uid="{00000000-0005-0000-0000-0000EF5C0000}"/>
    <cellStyle name="40% - Accent1 14 2 4 3 2" xfId="21363" xr:uid="{00000000-0005-0000-0000-0000F05C0000}"/>
    <cellStyle name="40% - Accent1 14 2 4 3 2 2" xfId="47357" xr:uid="{00000000-0005-0000-0000-0000F15C0000}"/>
    <cellStyle name="40% - Accent1 14 2 4 3 3" xfId="39569" xr:uid="{00000000-0005-0000-0000-0000F25C0000}"/>
    <cellStyle name="40% - Accent1 14 2 4 4" xfId="8280" xr:uid="{00000000-0005-0000-0000-0000F35C0000}"/>
    <cellStyle name="40% - Accent1 14 2 4 4 2" xfId="34276" xr:uid="{00000000-0005-0000-0000-0000F45C0000}"/>
    <cellStyle name="40% - Accent1 14 2 4 5" xfId="16070" xr:uid="{00000000-0005-0000-0000-0000F55C0000}"/>
    <cellStyle name="40% - Accent1 14 2 4 5 2" xfId="42064" xr:uid="{00000000-0005-0000-0000-0000F65C0000}"/>
    <cellStyle name="40% - Accent1 14 2 4 6" xfId="23821" xr:uid="{00000000-0005-0000-0000-0000F75C0000}"/>
    <cellStyle name="40% - Accent1 14 2 4 6 2" xfId="49810" xr:uid="{00000000-0005-0000-0000-0000F85C0000}"/>
    <cellStyle name="40% - Accent1 14 2 4 7" xfId="28975" xr:uid="{00000000-0005-0000-0000-0000F95C0000}"/>
    <cellStyle name="40% - Accent1 14 2 5" xfId="3999" xr:uid="{00000000-0005-0000-0000-0000FA5C0000}"/>
    <cellStyle name="40% - Accent1 14 2 5 2" xfId="9297" xr:uid="{00000000-0005-0000-0000-0000FB5C0000}"/>
    <cellStyle name="40% - Accent1 14 2 5 2 2" xfId="35297" xr:uid="{00000000-0005-0000-0000-0000FC5C0000}"/>
    <cellStyle name="40% - Accent1 14 2 5 3" xfId="17091" xr:uid="{00000000-0005-0000-0000-0000FD5C0000}"/>
    <cellStyle name="40% - Accent1 14 2 5 3 2" xfId="43085" xr:uid="{00000000-0005-0000-0000-0000FE5C0000}"/>
    <cellStyle name="40% - Accent1 14 2 5 4" xfId="24842" xr:uid="{00000000-0005-0000-0000-0000FF5C0000}"/>
    <cellStyle name="40% - Accent1 14 2 5 4 2" xfId="50831" xr:uid="{00000000-0005-0000-0000-0000005D0000}"/>
    <cellStyle name="40% - Accent1 14 2 5 5" xfId="29996" xr:uid="{00000000-0005-0000-0000-0000015D0000}"/>
    <cellStyle name="40% - Accent1 14 2 6" xfId="11469" xr:uid="{00000000-0005-0000-0000-0000025D0000}"/>
    <cellStyle name="40% - Accent1 14 2 6 2" xfId="19264" xr:uid="{00000000-0005-0000-0000-0000035D0000}"/>
    <cellStyle name="40% - Accent1 14 2 6 2 2" xfId="45258" xr:uid="{00000000-0005-0000-0000-0000045D0000}"/>
    <cellStyle name="40% - Accent1 14 2 6 3" xfId="37470" xr:uid="{00000000-0005-0000-0000-0000055D0000}"/>
    <cellStyle name="40% - Accent1 14 2 7" xfId="11975" xr:uid="{00000000-0005-0000-0000-0000065D0000}"/>
    <cellStyle name="40% - Accent1 14 2 7 2" xfId="19770" xr:uid="{00000000-0005-0000-0000-0000075D0000}"/>
    <cellStyle name="40% - Accent1 14 2 7 2 2" xfId="45764" xr:uid="{00000000-0005-0000-0000-0000085D0000}"/>
    <cellStyle name="40% - Accent1 14 2 7 3" xfId="37976" xr:uid="{00000000-0005-0000-0000-0000095D0000}"/>
    <cellStyle name="40% - Accent1 14 2 8" xfId="6621" xr:uid="{00000000-0005-0000-0000-00000A5D0000}"/>
    <cellStyle name="40% - Accent1 14 2 8 2" xfId="32608" xr:uid="{00000000-0005-0000-0000-00000B5D0000}"/>
    <cellStyle name="40% - Accent1 14 2 9" xfId="14402" xr:uid="{00000000-0005-0000-0000-00000C5D0000}"/>
    <cellStyle name="40% - Accent1 14 2 9 2" xfId="40396" xr:uid="{00000000-0005-0000-0000-00000D5D0000}"/>
    <cellStyle name="40% - Accent1 14 3" xfId="1592" xr:uid="{00000000-0005-0000-0000-00000E5D0000}"/>
    <cellStyle name="40% - Accent1 14 3 2" xfId="4278" xr:uid="{00000000-0005-0000-0000-00000F5D0000}"/>
    <cellStyle name="40% - Accent1 14 3 2 2" xfId="9575" xr:uid="{00000000-0005-0000-0000-0000105D0000}"/>
    <cellStyle name="40% - Accent1 14 3 2 2 2" xfId="35576" xr:uid="{00000000-0005-0000-0000-0000115D0000}"/>
    <cellStyle name="40% - Accent1 14 3 2 3" xfId="17370" xr:uid="{00000000-0005-0000-0000-0000125D0000}"/>
    <cellStyle name="40% - Accent1 14 3 2 3 2" xfId="43364" xr:uid="{00000000-0005-0000-0000-0000135D0000}"/>
    <cellStyle name="40% - Accent1 14 3 2 4" xfId="25121" xr:uid="{00000000-0005-0000-0000-0000145D0000}"/>
    <cellStyle name="40% - Accent1 14 3 2 4 2" xfId="51110" xr:uid="{00000000-0005-0000-0000-0000155D0000}"/>
    <cellStyle name="40% - Accent1 14 3 2 5" xfId="30275" xr:uid="{00000000-0005-0000-0000-0000165D0000}"/>
    <cellStyle name="40% - Accent1 14 3 3" xfId="12235" xr:uid="{00000000-0005-0000-0000-0000175D0000}"/>
    <cellStyle name="40% - Accent1 14 3 3 2" xfId="20030" xr:uid="{00000000-0005-0000-0000-0000185D0000}"/>
    <cellStyle name="40% - Accent1 14 3 3 2 2" xfId="46024" xr:uid="{00000000-0005-0000-0000-0000195D0000}"/>
    <cellStyle name="40% - Accent1 14 3 3 3" xfId="38236" xr:uid="{00000000-0005-0000-0000-00001A5D0000}"/>
    <cellStyle name="40% - Accent1 14 3 4" xfId="6897" xr:uid="{00000000-0005-0000-0000-00001B5D0000}"/>
    <cellStyle name="40% - Accent1 14 3 4 2" xfId="32887" xr:uid="{00000000-0005-0000-0000-00001C5D0000}"/>
    <cellStyle name="40% - Accent1 14 3 5" xfId="14681" xr:uid="{00000000-0005-0000-0000-00001D5D0000}"/>
    <cellStyle name="40% - Accent1 14 3 5 2" xfId="40675" xr:uid="{00000000-0005-0000-0000-00001E5D0000}"/>
    <cellStyle name="40% - Accent1 14 3 6" xfId="22432" xr:uid="{00000000-0005-0000-0000-00001F5D0000}"/>
    <cellStyle name="40% - Accent1 14 3 6 2" xfId="48421" xr:uid="{00000000-0005-0000-0000-0000205D0000}"/>
    <cellStyle name="40% - Accent1 14 3 7" xfId="27586" xr:uid="{00000000-0005-0000-0000-0000215D0000}"/>
    <cellStyle name="40% - Accent1 14 4" xfId="2148" xr:uid="{00000000-0005-0000-0000-0000225D0000}"/>
    <cellStyle name="40% - Accent1 14 4 2" xfId="4834" xr:uid="{00000000-0005-0000-0000-0000235D0000}"/>
    <cellStyle name="40% - Accent1 14 4 2 2" xfId="10131" xr:uid="{00000000-0005-0000-0000-0000245D0000}"/>
    <cellStyle name="40% - Accent1 14 4 2 2 2" xfId="36132" xr:uid="{00000000-0005-0000-0000-0000255D0000}"/>
    <cellStyle name="40% - Accent1 14 4 2 3" xfId="17926" xr:uid="{00000000-0005-0000-0000-0000265D0000}"/>
    <cellStyle name="40% - Accent1 14 4 2 3 2" xfId="43920" xr:uid="{00000000-0005-0000-0000-0000275D0000}"/>
    <cellStyle name="40% - Accent1 14 4 2 4" xfId="25677" xr:uid="{00000000-0005-0000-0000-0000285D0000}"/>
    <cellStyle name="40% - Accent1 14 4 2 4 2" xfId="51666" xr:uid="{00000000-0005-0000-0000-0000295D0000}"/>
    <cellStyle name="40% - Accent1 14 4 2 5" xfId="30831" xr:uid="{00000000-0005-0000-0000-00002A5D0000}"/>
    <cellStyle name="40% - Accent1 14 4 3" xfId="12754" xr:uid="{00000000-0005-0000-0000-00002B5D0000}"/>
    <cellStyle name="40% - Accent1 14 4 3 2" xfId="20549" xr:uid="{00000000-0005-0000-0000-00002C5D0000}"/>
    <cellStyle name="40% - Accent1 14 4 3 2 2" xfId="46543" xr:uid="{00000000-0005-0000-0000-00002D5D0000}"/>
    <cellStyle name="40% - Accent1 14 4 3 3" xfId="38755" xr:uid="{00000000-0005-0000-0000-00002E5D0000}"/>
    <cellStyle name="40% - Accent1 14 4 4" xfId="7449" xr:uid="{00000000-0005-0000-0000-00002F5D0000}"/>
    <cellStyle name="40% - Accent1 14 4 4 2" xfId="33443" xr:uid="{00000000-0005-0000-0000-0000305D0000}"/>
    <cellStyle name="40% - Accent1 14 4 5" xfId="15237" xr:uid="{00000000-0005-0000-0000-0000315D0000}"/>
    <cellStyle name="40% - Accent1 14 4 5 2" xfId="41231" xr:uid="{00000000-0005-0000-0000-0000325D0000}"/>
    <cellStyle name="40% - Accent1 14 4 6" xfId="22988" xr:uid="{00000000-0005-0000-0000-0000335D0000}"/>
    <cellStyle name="40% - Accent1 14 4 6 2" xfId="48977" xr:uid="{00000000-0005-0000-0000-0000345D0000}"/>
    <cellStyle name="40% - Accent1 14 4 7" xfId="28142" xr:uid="{00000000-0005-0000-0000-0000355D0000}"/>
    <cellStyle name="40% - Accent1 14 5" xfId="2704" xr:uid="{00000000-0005-0000-0000-0000365D0000}"/>
    <cellStyle name="40% - Accent1 14 5 2" xfId="5390" xr:uid="{00000000-0005-0000-0000-0000375D0000}"/>
    <cellStyle name="40% - Accent1 14 5 2 2" xfId="10687" xr:uid="{00000000-0005-0000-0000-0000385D0000}"/>
    <cellStyle name="40% - Accent1 14 5 2 2 2" xfId="36688" xr:uid="{00000000-0005-0000-0000-0000395D0000}"/>
    <cellStyle name="40% - Accent1 14 5 2 3" xfId="18482" xr:uid="{00000000-0005-0000-0000-00003A5D0000}"/>
    <cellStyle name="40% - Accent1 14 5 2 3 2" xfId="44476" xr:uid="{00000000-0005-0000-0000-00003B5D0000}"/>
    <cellStyle name="40% - Accent1 14 5 2 4" xfId="26233" xr:uid="{00000000-0005-0000-0000-00003C5D0000}"/>
    <cellStyle name="40% - Accent1 14 5 2 4 2" xfId="52222" xr:uid="{00000000-0005-0000-0000-00003D5D0000}"/>
    <cellStyle name="40% - Accent1 14 5 2 5" xfId="31387" xr:uid="{00000000-0005-0000-0000-00003E5D0000}"/>
    <cellStyle name="40% - Accent1 14 5 3" xfId="13291" xr:uid="{00000000-0005-0000-0000-00003F5D0000}"/>
    <cellStyle name="40% - Accent1 14 5 3 2" xfId="21086" xr:uid="{00000000-0005-0000-0000-0000405D0000}"/>
    <cellStyle name="40% - Accent1 14 5 3 2 2" xfId="47080" xr:uid="{00000000-0005-0000-0000-0000415D0000}"/>
    <cellStyle name="40% - Accent1 14 5 3 3" xfId="39292" xr:uid="{00000000-0005-0000-0000-0000425D0000}"/>
    <cellStyle name="40% - Accent1 14 5 4" xfId="8003" xr:uid="{00000000-0005-0000-0000-0000435D0000}"/>
    <cellStyle name="40% - Accent1 14 5 4 2" xfId="33999" xr:uid="{00000000-0005-0000-0000-0000445D0000}"/>
    <cellStyle name="40% - Accent1 14 5 5" xfId="15793" xr:uid="{00000000-0005-0000-0000-0000455D0000}"/>
    <cellStyle name="40% - Accent1 14 5 5 2" xfId="41787" xr:uid="{00000000-0005-0000-0000-0000465D0000}"/>
    <cellStyle name="40% - Accent1 14 5 6" xfId="23544" xr:uid="{00000000-0005-0000-0000-0000475D0000}"/>
    <cellStyle name="40% - Accent1 14 5 6 2" xfId="49533" xr:uid="{00000000-0005-0000-0000-0000485D0000}"/>
    <cellStyle name="40% - Accent1 14 5 7" xfId="28698" xr:uid="{00000000-0005-0000-0000-0000495D0000}"/>
    <cellStyle name="40% - Accent1 14 6" xfId="3722" xr:uid="{00000000-0005-0000-0000-00004A5D0000}"/>
    <cellStyle name="40% - Accent1 14 6 2" xfId="9020" xr:uid="{00000000-0005-0000-0000-00004B5D0000}"/>
    <cellStyle name="40% - Accent1 14 6 2 2" xfId="35020" xr:uid="{00000000-0005-0000-0000-00004C5D0000}"/>
    <cellStyle name="40% - Accent1 14 6 3" xfId="16814" xr:uid="{00000000-0005-0000-0000-00004D5D0000}"/>
    <cellStyle name="40% - Accent1 14 6 3 2" xfId="42808" xr:uid="{00000000-0005-0000-0000-00004E5D0000}"/>
    <cellStyle name="40% - Accent1 14 6 4" xfId="24565" xr:uid="{00000000-0005-0000-0000-00004F5D0000}"/>
    <cellStyle name="40% - Accent1 14 6 4 2" xfId="50554" xr:uid="{00000000-0005-0000-0000-0000505D0000}"/>
    <cellStyle name="40% - Accent1 14 6 5" xfId="29719" xr:uid="{00000000-0005-0000-0000-0000515D0000}"/>
    <cellStyle name="40% - Accent1 14 7" xfId="11214" xr:uid="{00000000-0005-0000-0000-0000525D0000}"/>
    <cellStyle name="40% - Accent1 14 7 2" xfId="19009" xr:uid="{00000000-0005-0000-0000-0000535D0000}"/>
    <cellStyle name="40% - Accent1 14 7 2 2" xfId="45003" xr:uid="{00000000-0005-0000-0000-0000545D0000}"/>
    <cellStyle name="40% - Accent1 14 7 3" xfId="37215" xr:uid="{00000000-0005-0000-0000-0000555D0000}"/>
    <cellStyle name="40% - Accent1 14 8" xfId="11714" xr:uid="{00000000-0005-0000-0000-0000565D0000}"/>
    <cellStyle name="40% - Accent1 14 8 2" xfId="19509" xr:uid="{00000000-0005-0000-0000-0000575D0000}"/>
    <cellStyle name="40% - Accent1 14 8 2 2" xfId="45503" xr:uid="{00000000-0005-0000-0000-0000585D0000}"/>
    <cellStyle name="40% - Accent1 14 8 3" xfId="37715" xr:uid="{00000000-0005-0000-0000-0000595D0000}"/>
    <cellStyle name="40% - Accent1 14 9" xfId="6344" xr:uid="{00000000-0005-0000-0000-00005A5D0000}"/>
    <cellStyle name="40% - Accent1 14 9 2" xfId="32331" xr:uid="{00000000-0005-0000-0000-00005B5D0000}"/>
    <cellStyle name="40% - Accent1 15" xfId="1057" xr:uid="{00000000-0005-0000-0000-00005C5D0000}"/>
    <cellStyle name="40% - Accent1 15 10" xfId="14149" xr:uid="{00000000-0005-0000-0000-00005D5D0000}"/>
    <cellStyle name="40% - Accent1 15 10 2" xfId="40143" xr:uid="{00000000-0005-0000-0000-00005E5D0000}"/>
    <cellStyle name="40% - Accent1 15 11" xfId="21900" xr:uid="{00000000-0005-0000-0000-00005F5D0000}"/>
    <cellStyle name="40% - Accent1 15 11 2" xfId="47889" xr:uid="{00000000-0005-0000-0000-0000605D0000}"/>
    <cellStyle name="40% - Accent1 15 12" xfId="27054" xr:uid="{00000000-0005-0000-0000-0000615D0000}"/>
    <cellStyle name="40% - Accent1 15 2" xfId="1335" xr:uid="{00000000-0005-0000-0000-0000625D0000}"/>
    <cellStyle name="40% - Accent1 15 2 10" xfId="22177" xr:uid="{00000000-0005-0000-0000-0000635D0000}"/>
    <cellStyle name="40% - Accent1 15 2 10 2" xfId="48166" xr:uid="{00000000-0005-0000-0000-0000645D0000}"/>
    <cellStyle name="40% - Accent1 15 2 11" xfId="27331" xr:uid="{00000000-0005-0000-0000-0000655D0000}"/>
    <cellStyle name="40% - Accent1 15 2 2" xfId="1893" xr:uid="{00000000-0005-0000-0000-0000665D0000}"/>
    <cellStyle name="40% - Accent1 15 2 2 2" xfId="4579" xr:uid="{00000000-0005-0000-0000-0000675D0000}"/>
    <cellStyle name="40% - Accent1 15 2 2 2 2" xfId="9876" xr:uid="{00000000-0005-0000-0000-0000685D0000}"/>
    <cellStyle name="40% - Accent1 15 2 2 2 2 2" xfId="35877" xr:uid="{00000000-0005-0000-0000-0000695D0000}"/>
    <cellStyle name="40% - Accent1 15 2 2 2 3" xfId="17671" xr:uid="{00000000-0005-0000-0000-00006A5D0000}"/>
    <cellStyle name="40% - Accent1 15 2 2 2 3 2" xfId="43665" xr:uid="{00000000-0005-0000-0000-00006B5D0000}"/>
    <cellStyle name="40% - Accent1 15 2 2 2 4" xfId="25422" xr:uid="{00000000-0005-0000-0000-00006C5D0000}"/>
    <cellStyle name="40% - Accent1 15 2 2 2 4 2" xfId="51411" xr:uid="{00000000-0005-0000-0000-00006D5D0000}"/>
    <cellStyle name="40% - Accent1 15 2 2 2 5" xfId="30576" xr:uid="{00000000-0005-0000-0000-00006E5D0000}"/>
    <cellStyle name="40% - Accent1 15 2 2 3" xfId="12518" xr:uid="{00000000-0005-0000-0000-00006F5D0000}"/>
    <cellStyle name="40% - Accent1 15 2 2 3 2" xfId="20313" xr:uid="{00000000-0005-0000-0000-0000705D0000}"/>
    <cellStyle name="40% - Accent1 15 2 2 3 2 2" xfId="46307" xr:uid="{00000000-0005-0000-0000-0000715D0000}"/>
    <cellStyle name="40% - Accent1 15 2 2 3 3" xfId="38519" xr:uid="{00000000-0005-0000-0000-0000725D0000}"/>
    <cellStyle name="40% - Accent1 15 2 2 4" xfId="7196" xr:uid="{00000000-0005-0000-0000-0000735D0000}"/>
    <cellStyle name="40% - Accent1 15 2 2 4 2" xfId="33188" xr:uid="{00000000-0005-0000-0000-0000745D0000}"/>
    <cellStyle name="40% - Accent1 15 2 2 5" xfId="14982" xr:uid="{00000000-0005-0000-0000-0000755D0000}"/>
    <cellStyle name="40% - Accent1 15 2 2 5 2" xfId="40976" xr:uid="{00000000-0005-0000-0000-0000765D0000}"/>
    <cellStyle name="40% - Accent1 15 2 2 6" xfId="22733" xr:uid="{00000000-0005-0000-0000-0000775D0000}"/>
    <cellStyle name="40% - Accent1 15 2 2 6 2" xfId="48722" xr:uid="{00000000-0005-0000-0000-0000785D0000}"/>
    <cellStyle name="40% - Accent1 15 2 2 7" xfId="27887" xr:uid="{00000000-0005-0000-0000-0000795D0000}"/>
    <cellStyle name="40% - Accent1 15 2 3" xfId="2449" xr:uid="{00000000-0005-0000-0000-00007A5D0000}"/>
    <cellStyle name="40% - Accent1 15 2 3 2" xfId="5135" xr:uid="{00000000-0005-0000-0000-00007B5D0000}"/>
    <cellStyle name="40% - Accent1 15 2 3 2 2" xfId="10432" xr:uid="{00000000-0005-0000-0000-00007C5D0000}"/>
    <cellStyle name="40% - Accent1 15 2 3 2 2 2" xfId="36433" xr:uid="{00000000-0005-0000-0000-00007D5D0000}"/>
    <cellStyle name="40% - Accent1 15 2 3 2 3" xfId="18227" xr:uid="{00000000-0005-0000-0000-00007E5D0000}"/>
    <cellStyle name="40% - Accent1 15 2 3 2 3 2" xfId="44221" xr:uid="{00000000-0005-0000-0000-00007F5D0000}"/>
    <cellStyle name="40% - Accent1 15 2 3 2 4" xfId="25978" xr:uid="{00000000-0005-0000-0000-0000805D0000}"/>
    <cellStyle name="40% - Accent1 15 2 3 2 4 2" xfId="51967" xr:uid="{00000000-0005-0000-0000-0000815D0000}"/>
    <cellStyle name="40% - Accent1 15 2 3 2 5" xfId="31132" xr:uid="{00000000-0005-0000-0000-0000825D0000}"/>
    <cellStyle name="40% - Accent1 15 2 3 3" xfId="13053" xr:uid="{00000000-0005-0000-0000-0000835D0000}"/>
    <cellStyle name="40% - Accent1 15 2 3 3 2" xfId="20848" xr:uid="{00000000-0005-0000-0000-0000845D0000}"/>
    <cellStyle name="40% - Accent1 15 2 3 3 2 2" xfId="46842" xr:uid="{00000000-0005-0000-0000-0000855D0000}"/>
    <cellStyle name="40% - Accent1 15 2 3 3 3" xfId="39054" xr:uid="{00000000-0005-0000-0000-0000865D0000}"/>
    <cellStyle name="40% - Accent1 15 2 3 4" xfId="7748" xr:uid="{00000000-0005-0000-0000-0000875D0000}"/>
    <cellStyle name="40% - Accent1 15 2 3 4 2" xfId="33744" xr:uid="{00000000-0005-0000-0000-0000885D0000}"/>
    <cellStyle name="40% - Accent1 15 2 3 5" xfId="15538" xr:uid="{00000000-0005-0000-0000-0000895D0000}"/>
    <cellStyle name="40% - Accent1 15 2 3 5 2" xfId="41532" xr:uid="{00000000-0005-0000-0000-00008A5D0000}"/>
    <cellStyle name="40% - Accent1 15 2 3 6" xfId="23289" xr:uid="{00000000-0005-0000-0000-00008B5D0000}"/>
    <cellStyle name="40% - Accent1 15 2 3 6 2" xfId="49278" xr:uid="{00000000-0005-0000-0000-00008C5D0000}"/>
    <cellStyle name="40% - Accent1 15 2 3 7" xfId="28443" xr:uid="{00000000-0005-0000-0000-00008D5D0000}"/>
    <cellStyle name="40% - Accent1 15 2 4" xfId="3005" xr:uid="{00000000-0005-0000-0000-00008E5D0000}"/>
    <cellStyle name="40% - Accent1 15 2 4 2" xfId="5691" xr:uid="{00000000-0005-0000-0000-00008F5D0000}"/>
    <cellStyle name="40% - Accent1 15 2 4 2 2" xfId="10988" xr:uid="{00000000-0005-0000-0000-0000905D0000}"/>
    <cellStyle name="40% - Accent1 15 2 4 2 2 2" xfId="36989" xr:uid="{00000000-0005-0000-0000-0000915D0000}"/>
    <cellStyle name="40% - Accent1 15 2 4 2 3" xfId="18783" xr:uid="{00000000-0005-0000-0000-0000925D0000}"/>
    <cellStyle name="40% - Accent1 15 2 4 2 3 2" xfId="44777" xr:uid="{00000000-0005-0000-0000-0000935D0000}"/>
    <cellStyle name="40% - Accent1 15 2 4 2 4" xfId="26534" xr:uid="{00000000-0005-0000-0000-0000945D0000}"/>
    <cellStyle name="40% - Accent1 15 2 4 2 4 2" xfId="52523" xr:uid="{00000000-0005-0000-0000-0000955D0000}"/>
    <cellStyle name="40% - Accent1 15 2 4 2 5" xfId="31688" xr:uid="{00000000-0005-0000-0000-0000965D0000}"/>
    <cellStyle name="40% - Accent1 15 2 4 3" xfId="13592" xr:uid="{00000000-0005-0000-0000-0000975D0000}"/>
    <cellStyle name="40% - Accent1 15 2 4 3 2" xfId="21387" xr:uid="{00000000-0005-0000-0000-0000985D0000}"/>
    <cellStyle name="40% - Accent1 15 2 4 3 2 2" xfId="47381" xr:uid="{00000000-0005-0000-0000-0000995D0000}"/>
    <cellStyle name="40% - Accent1 15 2 4 3 3" xfId="39593" xr:uid="{00000000-0005-0000-0000-00009A5D0000}"/>
    <cellStyle name="40% - Accent1 15 2 4 4" xfId="8304" xr:uid="{00000000-0005-0000-0000-00009B5D0000}"/>
    <cellStyle name="40% - Accent1 15 2 4 4 2" xfId="34300" xr:uid="{00000000-0005-0000-0000-00009C5D0000}"/>
    <cellStyle name="40% - Accent1 15 2 4 5" xfId="16094" xr:uid="{00000000-0005-0000-0000-00009D5D0000}"/>
    <cellStyle name="40% - Accent1 15 2 4 5 2" xfId="42088" xr:uid="{00000000-0005-0000-0000-00009E5D0000}"/>
    <cellStyle name="40% - Accent1 15 2 4 6" xfId="23845" xr:uid="{00000000-0005-0000-0000-00009F5D0000}"/>
    <cellStyle name="40% - Accent1 15 2 4 6 2" xfId="49834" xr:uid="{00000000-0005-0000-0000-0000A05D0000}"/>
    <cellStyle name="40% - Accent1 15 2 4 7" xfId="28999" xr:uid="{00000000-0005-0000-0000-0000A15D0000}"/>
    <cellStyle name="40% - Accent1 15 2 5" xfId="4023" xr:uid="{00000000-0005-0000-0000-0000A25D0000}"/>
    <cellStyle name="40% - Accent1 15 2 5 2" xfId="9321" xr:uid="{00000000-0005-0000-0000-0000A35D0000}"/>
    <cellStyle name="40% - Accent1 15 2 5 2 2" xfId="35321" xr:uid="{00000000-0005-0000-0000-0000A45D0000}"/>
    <cellStyle name="40% - Accent1 15 2 5 3" xfId="17115" xr:uid="{00000000-0005-0000-0000-0000A55D0000}"/>
    <cellStyle name="40% - Accent1 15 2 5 3 2" xfId="43109" xr:uid="{00000000-0005-0000-0000-0000A65D0000}"/>
    <cellStyle name="40% - Accent1 15 2 5 4" xfId="24866" xr:uid="{00000000-0005-0000-0000-0000A75D0000}"/>
    <cellStyle name="40% - Accent1 15 2 5 4 2" xfId="50855" xr:uid="{00000000-0005-0000-0000-0000A85D0000}"/>
    <cellStyle name="40% - Accent1 15 2 5 5" xfId="30020" xr:uid="{00000000-0005-0000-0000-0000A95D0000}"/>
    <cellStyle name="40% - Accent1 15 2 6" xfId="11493" xr:uid="{00000000-0005-0000-0000-0000AA5D0000}"/>
    <cellStyle name="40% - Accent1 15 2 6 2" xfId="19288" xr:uid="{00000000-0005-0000-0000-0000AB5D0000}"/>
    <cellStyle name="40% - Accent1 15 2 6 2 2" xfId="45282" xr:uid="{00000000-0005-0000-0000-0000AC5D0000}"/>
    <cellStyle name="40% - Accent1 15 2 6 3" xfId="37494" xr:uid="{00000000-0005-0000-0000-0000AD5D0000}"/>
    <cellStyle name="40% - Accent1 15 2 7" xfId="11999" xr:uid="{00000000-0005-0000-0000-0000AE5D0000}"/>
    <cellStyle name="40% - Accent1 15 2 7 2" xfId="19794" xr:uid="{00000000-0005-0000-0000-0000AF5D0000}"/>
    <cellStyle name="40% - Accent1 15 2 7 2 2" xfId="45788" xr:uid="{00000000-0005-0000-0000-0000B05D0000}"/>
    <cellStyle name="40% - Accent1 15 2 7 3" xfId="38000" xr:uid="{00000000-0005-0000-0000-0000B15D0000}"/>
    <cellStyle name="40% - Accent1 15 2 8" xfId="6645" xr:uid="{00000000-0005-0000-0000-0000B25D0000}"/>
    <cellStyle name="40% - Accent1 15 2 8 2" xfId="32632" xr:uid="{00000000-0005-0000-0000-0000B35D0000}"/>
    <cellStyle name="40% - Accent1 15 2 9" xfId="14426" xr:uid="{00000000-0005-0000-0000-0000B45D0000}"/>
    <cellStyle name="40% - Accent1 15 2 9 2" xfId="40420" xr:uid="{00000000-0005-0000-0000-0000B55D0000}"/>
    <cellStyle name="40% - Accent1 15 3" xfId="1616" xr:uid="{00000000-0005-0000-0000-0000B65D0000}"/>
    <cellStyle name="40% - Accent1 15 3 2" xfId="4302" xr:uid="{00000000-0005-0000-0000-0000B75D0000}"/>
    <cellStyle name="40% - Accent1 15 3 2 2" xfId="9599" xr:uid="{00000000-0005-0000-0000-0000B85D0000}"/>
    <cellStyle name="40% - Accent1 15 3 2 2 2" xfId="35600" xr:uid="{00000000-0005-0000-0000-0000B95D0000}"/>
    <cellStyle name="40% - Accent1 15 3 2 3" xfId="17394" xr:uid="{00000000-0005-0000-0000-0000BA5D0000}"/>
    <cellStyle name="40% - Accent1 15 3 2 3 2" xfId="43388" xr:uid="{00000000-0005-0000-0000-0000BB5D0000}"/>
    <cellStyle name="40% - Accent1 15 3 2 4" xfId="25145" xr:uid="{00000000-0005-0000-0000-0000BC5D0000}"/>
    <cellStyle name="40% - Accent1 15 3 2 4 2" xfId="51134" xr:uid="{00000000-0005-0000-0000-0000BD5D0000}"/>
    <cellStyle name="40% - Accent1 15 3 2 5" xfId="30299" xr:uid="{00000000-0005-0000-0000-0000BE5D0000}"/>
    <cellStyle name="40% - Accent1 15 3 3" xfId="12259" xr:uid="{00000000-0005-0000-0000-0000BF5D0000}"/>
    <cellStyle name="40% - Accent1 15 3 3 2" xfId="20054" xr:uid="{00000000-0005-0000-0000-0000C05D0000}"/>
    <cellStyle name="40% - Accent1 15 3 3 2 2" xfId="46048" xr:uid="{00000000-0005-0000-0000-0000C15D0000}"/>
    <cellStyle name="40% - Accent1 15 3 3 3" xfId="38260" xr:uid="{00000000-0005-0000-0000-0000C25D0000}"/>
    <cellStyle name="40% - Accent1 15 3 4" xfId="6921" xr:uid="{00000000-0005-0000-0000-0000C35D0000}"/>
    <cellStyle name="40% - Accent1 15 3 4 2" xfId="32911" xr:uid="{00000000-0005-0000-0000-0000C45D0000}"/>
    <cellStyle name="40% - Accent1 15 3 5" xfId="14705" xr:uid="{00000000-0005-0000-0000-0000C55D0000}"/>
    <cellStyle name="40% - Accent1 15 3 5 2" xfId="40699" xr:uid="{00000000-0005-0000-0000-0000C65D0000}"/>
    <cellStyle name="40% - Accent1 15 3 6" xfId="22456" xr:uid="{00000000-0005-0000-0000-0000C75D0000}"/>
    <cellStyle name="40% - Accent1 15 3 6 2" xfId="48445" xr:uid="{00000000-0005-0000-0000-0000C85D0000}"/>
    <cellStyle name="40% - Accent1 15 3 7" xfId="27610" xr:uid="{00000000-0005-0000-0000-0000C95D0000}"/>
    <cellStyle name="40% - Accent1 15 4" xfId="2172" xr:uid="{00000000-0005-0000-0000-0000CA5D0000}"/>
    <cellStyle name="40% - Accent1 15 4 2" xfId="4858" xr:uid="{00000000-0005-0000-0000-0000CB5D0000}"/>
    <cellStyle name="40% - Accent1 15 4 2 2" xfId="10155" xr:uid="{00000000-0005-0000-0000-0000CC5D0000}"/>
    <cellStyle name="40% - Accent1 15 4 2 2 2" xfId="36156" xr:uid="{00000000-0005-0000-0000-0000CD5D0000}"/>
    <cellStyle name="40% - Accent1 15 4 2 3" xfId="17950" xr:uid="{00000000-0005-0000-0000-0000CE5D0000}"/>
    <cellStyle name="40% - Accent1 15 4 2 3 2" xfId="43944" xr:uid="{00000000-0005-0000-0000-0000CF5D0000}"/>
    <cellStyle name="40% - Accent1 15 4 2 4" xfId="25701" xr:uid="{00000000-0005-0000-0000-0000D05D0000}"/>
    <cellStyle name="40% - Accent1 15 4 2 4 2" xfId="51690" xr:uid="{00000000-0005-0000-0000-0000D15D0000}"/>
    <cellStyle name="40% - Accent1 15 4 2 5" xfId="30855" xr:uid="{00000000-0005-0000-0000-0000D25D0000}"/>
    <cellStyle name="40% - Accent1 15 4 3" xfId="12778" xr:uid="{00000000-0005-0000-0000-0000D35D0000}"/>
    <cellStyle name="40% - Accent1 15 4 3 2" xfId="20573" xr:uid="{00000000-0005-0000-0000-0000D45D0000}"/>
    <cellStyle name="40% - Accent1 15 4 3 2 2" xfId="46567" xr:uid="{00000000-0005-0000-0000-0000D55D0000}"/>
    <cellStyle name="40% - Accent1 15 4 3 3" xfId="38779" xr:uid="{00000000-0005-0000-0000-0000D65D0000}"/>
    <cellStyle name="40% - Accent1 15 4 4" xfId="7473" xr:uid="{00000000-0005-0000-0000-0000D75D0000}"/>
    <cellStyle name="40% - Accent1 15 4 4 2" xfId="33467" xr:uid="{00000000-0005-0000-0000-0000D85D0000}"/>
    <cellStyle name="40% - Accent1 15 4 5" xfId="15261" xr:uid="{00000000-0005-0000-0000-0000D95D0000}"/>
    <cellStyle name="40% - Accent1 15 4 5 2" xfId="41255" xr:uid="{00000000-0005-0000-0000-0000DA5D0000}"/>
    <cellStyle name="40% - Accent1 15 4 6" xfId="23012" xr:uid="{00000000-0005-0000-0000-0000DB5D0000}"/>
    <cellStyle name="40% - Accent1 15 4 6 2" xfId="49001" xr:uid="{00000000-0005-0000-0000-0000DC5D0000}"/>
    <cellStyle name="40% - Accent1 15 4 7" xfId="28166" xr:uid="{00000000-0005-0000-0000-0000DD5D0000}"/>
    <cellStyle name="40% - Accent1 15 5" xfId="2728" xr:uid="{00000000-0005-0000-0000-0000DE5D0000}"/>
    <cellStyle name="40% - Accent1 15 5 2" xfId="5414" xr:uid="{00000000-0005-0000-0000-0000DF5D0000}"/>
    <cellStyle name="40% - Accent1 15 5 2 2" xfId="10711" xr:uid="{00000000-0005-0000-0000-0000E05D0000}"/>
    <cellStyle name="40% - Accent1 15 5 2 2 2" xfId="36712" xr:uid="{00000000-0005-0000-0000-0000E15D0000}"/>
    <cellStyle name="40% - Accent1 15 5 2 3" xfId="18506" xr:uid="{00000000-0005-0000-0000-0000E25D0000}"/>
    <cellStyle name="40% - Accent1 15 5 2 3 2" xfId="44500" xr:uid="{00000000-0005-0000-0000-0000E35D0000}"/>
    <cellStyle name="40% - Accent1 15 5 2 4" xfId="26257" xr:uid="{00000000-0005-0000-0000-0000E45D0000}"/>
    <cellStyle name="40% - Accent1 15 5 2 4 2" xfId="52246" xr:uid="{00000000-0005-0000-0000-0000E55D0000}"/>
    <cellStyle name="40% - Accent1 15 5 2 5" xfId="31411" xr:uid="{00000000-0005-0000-0000-0000E65D0000}"/>
    <cellStyle name="40% - Accent1 15 5 3" xfId="13315" xr:uid="{00000000-0005-0000-0000-0000E75D0000}"/>
    <cellStyle name="40% - Accent1 15 5 3 2" xfId="21110" xr:uid="{00000000-0005-0000-0000-0000E85D0000}"/>
    <cellStyle name="40% - Accent1 15 5 3 2 2" xfId="47104" xr:uid="{00000000-0005-0000-0000-0000E95D0000}"/>
    <cellStyle name="40% - Accent1 15 5 3 3" xfId="39316" xr:uid="{00000000-0005-0000-0000-0000EA5D0000}"/>
    <cellStyle name="40% - Accent1 15 5 4" xfId="8027" xr:uid="{00000000-0005-0000-0000-0000EB5D0000}"/>
    <cellStyle name="40% - Accent1 15 5 4 2" xfId="34023" xr:uid="{00000000-0005-0000-0000-0000EC5D0000}"/>
    <cellStyle name="40% - Accent1 15 5 5" xfId="15817" xr:uid="{00000000-0005-0000-0000-0000ED5D0000}"/>
    <cellStyle name="40% - Accent1 15 5 5 2" xfId="41811" xr:uid="{00000000-0005-0000-0000-0000EE5D0000}"/>
    <cellStyle name="40% - Accent1 15 5 6" xfId="23568" xr:uid="{00000000-0005-0000-0000-0000EF5D0000}"/>
    <cellStyle name="40% - Accent1 15 5 6 2" xfId="49557" xr:uid="{00000000-0005-0000-0000-0000F05D0000}"/>
    <cellStyle name="40% - Accent1 15 5 7" xfId="28722" xr:uid="{00000000-0005-0000-0000-0000F15D0000}"/>
    <cellStyle name="40% - Accent1 15 6" xfId="3746" xr:uid="{00000000-0005-0000-0000-0000F25D0000}"/>
    <cellStyle name="40% - Accent1 15 6 2" xfId="9044" xr:uid="{00000000-0005-0000-0000-0000F35D0000}"/>
    <cellStyle name="40% - Accent1 15 6 2 2" xfId="35044" xr:uid="{00000000-0005-0000-0000-0000F45D0000}"/>
    <cellStyle name="40% - Accent1 15 6 3" xfId="16838" xr:uid="{00000000-0005-0000-0000-0000F55D0000}"/>
    <cellStyle name="40% - Accent1 15 6 3 2" xfId="42832" xr:uid="{00000000-0005-0000-0000-0000F65D0000}"/>
    <cellStyle name="40% - Accent1 15 6 4" xfId="24589" xr:uid="{00000000-0005-0000-0000-0000F75D0000}"/>
    <cellStyle name="40% - Accent1 15 6 4 2" xfId="50578" xr:uid="{00000000-0005-0000-0000-0000F85D0000}"/>
    <cellStyle name="40% - Accent1 15 6 5" xfId="29743" xr:uid="{00000000-0005-0000-0000-0000F95D0000}"/>
    <cellStyle name="40% - Accent1 15 7" xfId="11238" xr:uid="{00000000-0005-0000-0000-0000FA5D0000}"/>
    <cellStyle name="40% - Accent1 15 7 2" xfId="19033" xr:uid="{00000000-0005-0000-0000-0000FB5D0000}"/>
    <cellStyle name="40% - Accent1 15 7 2 2" xfId="45027" xr:uid="{00000000-0005-0000-0000-0000FC5D0000}"/>
    <cellStyle name="40% - Accent1 15 7 3" xfId="37239" xr:uid="{00000000-0005-0000-0000-0000FD5D0000}"/>
    <cellStyle name="40% - Accent1 15 8" xfId="11738" xr:uid="{00000000-0005-0000-0000-0000FE5D0000}"/>
    <cellStyle name="40% - Accent1 15 8 2" xfId="19533" xr:uid="{00000000-0005-0000-0000-0000FF5D0000}"/>
    <cellStyle name="40% - Accent1 15 8 2 2" xfId="45527" xr:uid="{00000000-0005-0000-0000-0000005E0000}"/>
    <cellStyle name="40% - Accent1 15 8 3" xfId="37739" xr:uid="{00000000-0005-0000-0000-0000015E0000}"/>
    <cellStyle name="40% - Accent1 15 9" xfId="6368" xr:uid="{00000000-0005-0000-0000-0000025E0000}"/>
    <cellStyle name="40% - Accent1 15 9 2" xfId="32355" xr:uid="{00000000-0005-0000-0000-0000035E0000}"/>
    <cellStyle name="40% - Accent1 16" xfId="1059" xr:uid="{00000000-0005-0000-0000-0000045E0000}"/>
    <cellStyle name="40% - Accent1 16 10" xfId="14151" xr:uid="{00000000-0005-0000-0000-0000055E0000}"/>
    <cellStyle name="40% - Accent1 16 10 2" xfId="40145" xr:uid="{00000000-0005-0000-0000-0000065E0000}"/>
    <cellStyle name="40% - Accent1 16 11" xfId="21902" xr:uid="{00000000-0005-0000-0000-0000075E0000}"/>
    <cellStyle name="40% - Accent1 16 11 2" xfId="47891" xr:uid="{00000000-0005-0000-0000-0000085E0000}"/>
    <cellStyle name="40% - Accent1 16 12" xfId="27056" xr:uid="{00000000-0005-0000-0000-0000095E0000}"/>
    <cellStyle name="40% - Accent1 16 2" xfId="1337" xr:uid="{00000000-0005-0000-0000-00000A5E0000}"/>
    <cellStyle name="40% - Accent1 16 2 10" xfId="22179" xr:uid="{00000000-0005-0000-0000-00000B5E0000}"/>
    <cellStyle name="40% - Accent1 16 2 10 2" xfId="48168" xr:uid="{00000000-0005-0000-0000-00000C5E0000}"/>
    <cellStyle name="40% - Accent1 16 2 11" xfId="27333" xr:uid="{00000000-0005-0000-0000-00000D5E0000}"/>
    <cellStyle name="40% - Accent1 16 2 2" xfId="1895" xr:uid="{00000000-0005-0000-0000-00000E5E0000}"/>
    <cellStyle name="40% - Accent1 16 2 2 2" xfId="4581" xr:uid="{00000000-0005-0000-0000-00000F5E0000}"/>
    <cellStyle name="40% - Accent1 16 2 2 2 2" xfId="9878" xr:uid="{00000000-0005-0000-0000-0000105E0000}"/>
    <cellStyle name="40% - Accent1 16 2 2 2 2 2" xfId="35879" xr:uid="{00000000-0005-0000-0000-0000115E0000}"/>
    <cellStyle name="40% - Accent1 16 2 2 2 3" xfId="17673" xr:uid="{00000000-0005-0000-0000-0000125E0000}"/>
    <cellStyle name="40% - Accent1 16 2 2 2 3 2" xfId="43667" xr:uid="{00000000-0005-0000-0000-0000135E0000}"/>
    <cellStyle name="40% - Accent1 16 2 2 2 4" xfId="25424" xr:uid="{00000000-0005-0000-0000-0000145E0000}"/>
    <cellStyle name="40% - Accent1 16 2 2 2 4 2" xfId="51413" xr:uid="{00000000-0005-0000-0000-0000155E0000}"/>
    <cellStyle name="40% - Accent1 16 2 2 2 5" xfId="30578" xr:uid="{00000000-0005-0000-0000-0000165E0000}"/>
    <cellStyle name="40% - Accent1 16 2 2 3" xfId="12520" xr:uid="{00000000-0005-0000-0000-0000175E0000}"/>
    <cellStyle name="40% - Accent1 16 2 2 3 2" xfId="20315" xr:uid="{00000000-0005-0000-0000-0000185E0000}"/>
    <cellStyle name="40% - Accent1 16 2 2 3 2 2" xfId="46309" xr:uid="{00000000-0005-0000-0000-0000195E0000}"/>
    <cellStyle name="40% - Accent1 16 2 2 3 3" xfId="38521" xr:uid="{00000000-0005-0000-0000-00001A5E0000}"/>
    <cellStyle name="40% - Accent1 16 2 2 4" xfId="7198" xr:uid="{00000000-0005-0000-0000-00001B5E0000}"/>
    <cellStyle name="40% - Accent1 16 2 2 4 2" xfId="33190" xr:uid="{00000000-0005-0000-0000-00001C5E0000}"/>
    <cellStyle name="40% - Accent1 16 2 2 5" xfId="14984" xr:uid="{00000000-0005-0000-0000-00001D5E0000}"/>
    <cellStyle name="40% - Accent1 16 2 2 5 2" xfId="40978" xr:uid="{00000000-0005-0000-0000-00001E5E0000}"/>
    <cellStyle name="40% - Accent1 16 2 2 6" xfId="22735" xr:uid="{00000000-0005-0000-0000-00001F5E0000}"/>
    <cellStyle name="40% - Accent1 16 2 2 6 2" xfId="48724" xr:uid="{00000000-0005-0000-0000-0000205E0000}"/>
    <cellStyle name="40% - Accent1 16 2 2 7" xfId="27889" xr:uid="{00000000-0005-0000-0000-0000215E0000}"/>
    <cellStyle name="40% - Accent1 16 2 3" xfId="2451" xr:uid="{00000000-0005-0000-0000-0000225E0000}"/>
    <cellStyle name="40% - Accent1 16 2 3 2" xfId="5137" xr:uid="{00000000-0005-0000-0000-0000235E0000}"/>
    <cellStyle name="40% - Accent1 16 2 3 2 2" xfId="10434" xr:uid="{00000000-0005-0000-0000-0000245E0000}"/>
    <cellStyle name="40% - Accent1 16 2 3 2 2 2" xfId="36435" xr:uid="{00000000-0005-0000-0000-0000255E0000}"/>
    <cellStyle name="40% - Accent1 16 2 3 2 3" xfId="18229" xr:uid="{00000000-0005-0000-0000-0000265E0000}"/>
    <cellStyle name="40% - Accent1 16 2 3 2 3 2" xfId="44223" xr:uid="{00000000-0005-0000-0000-0000275E0000}"/>
    <cellStyle name="40% - Accent1 16 2 3 2 4" xfId="25980" xr:uid="{00000000-0005-0000-0000-0000285E0000}"/>
    <cellStyle name="40% - Accent1 16 2 3 2 4 2" xfId="51969" xr:uid="{00000000-0005-0000-0000-0000295E0000}"/>
    <cellStyle name="40% - Accent1 16 2 3 2 5" xfId="31134" xr:uid="{00000000-0005-0000-0000-00002A5E0000}"/>
    <cellStyle name="40% - Accent1 16 2 3 3" xfId="13055" xr:uid="{00000000-0005-0000-0000-00002B5E0000}"/>
    <cellStyle name="40% - Accent1 16 2 3 3 2" xfId="20850" xr:uid="{00000000-0005-0000-0000-00002C5E0000}"/>
    <cellStyle name="40% - Accent1 16 2 3 3 2 2" xfId="46844" xr:uid="{00000000-0005-0000-0000-00002D5E0000}"/>
    <cellStyle name="40% - Accent1 16 2 3 3 3" xfId="39056" xr:uid="{00000000-0005-0000-0000-00002E5E0000}"/>
    <cellStyle name="40% - Accent1 16 2 3 4" xfId="7750" xr:uid="{00000000-0005-0000-0000-00002F5E0000}"/>
    <cellStyle name="40% - Accent1 16 2 3 4 2" xfId="33746" xr:uid="{00000000-0005-0000-0000-0000305E0000}"/>
    <cellStyle name="40% - Accent1 16 2 3 5" xfId="15540" xr:uid="{00000000-0005-0000-0000-0000315E0000}"/>
    <cellStyle name="40% - Accent1 16 2 3 5 2" xfId="41534" xr:uid="{00000000-0005-0000-0000-0000325E0000}"/>
    <cellStyle name="40% - Accent1 16 2 3 6" xfId="23291" xr:uid="{00000000-0005-0000-0000-0000335E0000}"/>
    <cellStyle name="40% - Accent1 16 2 3 6 2" xfId="49280" xr:uid="{00000000-0005-0000-0000-0000345E0000}"/>
    <cellStyle name="40% - Accent1 16 2 3 7" xfId="28445" xr:uid="{00000000-0005-0000-0000-0000355E0000}"/>
    <cellStyle name="40% - Accent1 16 2 4" xfId="3007" xr:uid="{00000000-0005-0000-0000-0000365E0000}"/>
    <cellStyle name="40% - Accent1 16 2 4 2" xfId="5693" xr:uid="{00000000-0005-0000-0000-0000375E0000}"/>
    <cellStyle name="40% - Accent1 16 2 4 2 2" xfId="10990" xr:uid="{00000000-0005-0000-0000-0000385E0000}"/>
    <cellStyle name="40% - Accent1 16 2 4 2 2 2" xfId="36991" xr:uid="{00000000-0005-0000-0000-0000395E0000}"/>
    <cellStyle name="40% - Accent1 16 2 4 2 3" xfId="18785" xr:uid="{00000000-0005-0000-0000-00003A5E0000}"/>
    <cellStyle name="40% - Accent1 16 2 4 2 3 2" xfId="44779" xr:uid="{00000000-0005-0000-0000-00003B5E0000}"/>
    <cellStyle name="40% - Accent1 16 2 4 2 4" xfId="26536" xr:uid="{00000000-0005-0000-0000-00003C5E0000}"/>
    <cellStyle name="40% - Accent1 16 2 4 2 4 2" xfId="52525" xr:uid="{00000000-0005-0000-0000-00003D5E0000}"/>
    <cellStyle name="40% - Accent1 16 2 4 2 5" xfId="31690" xr:uid="{00000000-0005-0000-0000-00003E5E0000}"/>
    <cellStyle name="40% - Accent1 16 2 4 3" xfId="13594" xr:uid="{00000000-0005-0000-0000-00003F5E0000}"/>
    <cellStyle name="40% - Accent1 16 2 4 3 2" xfId="21389" xr:uid="{00000000-0005-0000-0000-0000405E0000}"/>
    <cellStyle name="40% - Accent1 16 2 4 3 2 2" xfId="47383" xr:uid="{00000000-0005-0000-0000-0000415E0000}"/>
    <cellStyle name="40% - Accent1 16 2 4 3 3" xfId="39595" xr:uid="{00000000-0005-0000-0000-0000425E0000}"/>
    <cellStyle name="40% - Accent1 16 2 4 4" xfId="8306" xr:uid="{00000000-0005-0000-0000-0000435E0000}"/>
    <cellStyle name="40% - Accent1 16 2 4 4 2" xfId="34302" xr:uid="{00000000-0005-0000-0000-0000445E0000}"/>
    <cellStyle name="40% - Accent1 16 2 4 5" xfId="16096" xr:uid="{00000000-0005-0000-0000-0000455E0000}"/>
    <cellStyle name="40% - Accent1 16 2 4 5 2" xfId="42090" xr:uid="{00000000-0005-0000-0000-0000465E0000}"/>
    <cellStyle name="40% - Accent1 16 2 4 6" xfId="23847" xr:uid="{00000000-0005-0000-0000-0000475E0000}"/>
    <cellStyle name="40% - Accent1 16 2 4 6 2" xfId="49836" xr:uid="{00000000-0005-0000-0000-0000485E0000}"/>
    <cellStyle name="40% - Accent1 16 2 4 7" xfId="29001" xr:uid="{00000000-0005-0000-0000-0000495E0000}"/>
    <cellStyle name="40% - Accent1 16 2 5" xfId="4025" xr:uid="{00000000-0005-0000-0000-00004A5E0000}"/>
    <cellStyle name="40% - Accent1 16 2 5 2" xfId="9323" xr:uid="{00000000-0005-0000-0000-00004B5E0000}"/>
    <cellStyle name="40% - Accent1 16 2 5 2 2" xfId="35323" xr:uid="{00000000-0005-0000-0000-00004C5E0000}"/>
    <cellStyle name="40% - Accent1 16 2 5 3" xfId="17117" xr:uid="{00000000-0005-0000-0000-00004D5E0000}"/>
    <cellStyle name="40% - Accent1 16 2 5 3 2" xfId="43111" xr:uid="{00000000-0005-0000-0000-00004E5E0000}"/>
    <cellStyle name="40% - Accent1 16 2 5 4" xfId="24868" xr:uid="{00000000-0005-0000-0000-00004F5E0000}"/>
    <cellStyle name="40% - Accent1 16 2 5 4 2" xfId="50857" xr:uid="{00000000-0005-0000-0000-0000505E0000}"/>
    <cellStyle name="40% - Accent1 16 2 5 5" xfId="30022" xr:uid="{00000000-0005-0000-0000-0000515E0000}"/>
    <cellStyle name="40% - Accent1 16 2 6" xfId="11495" xr:uid="{00000000-0005-0000-0000-0000525E0000}"/>
    <cellStyle name="40% - Accent1 16 2 6 2" xfId="19290" xr:uid="{00000000-0005-0000-0000-0000535E0000}"/>
    <cellStyle name="40% - Accent1 16 2 6 2 2" xfId="45284" xr:uid="{00000000-0005-0000-0000-0000545E0000}"/>
    <cellStyle name="40% - Accent1 16 2 6 3" xfId="37496" xr:uid="{00000000-0005-0000-0000-0000555E0000}"/>
    <cellStyle name="40% - Accent1 16 2 7" xfId="12001" xr:uid="{00000000-0005-0000-0000-0000565E0000}"/>
    <cellStyle name="40% - Accent1 16 2 7 2" xfId="19796" xr:uid="{00000000-0005-0000-0000-0000575E0000}"/>
    <cellStyle name="40% - Accent1 16 2 7 2 2" xfId="45790" xr:uid="{00000000-0005-0000-0000-0000585E0000}"/>
    <cellStyle name="40% - Accent1 16 2 7 3" xfId="38002" xr:uid="{00000000-0005-0000-0000-0000595E0000}"/>
    <cellStyle name="40% - Accent1 16 2 8" xfId="6647" xr:uid="{00000000-0005-0000-0000-00005A5E0000}"/>
    <cellStyle name="40% - Accent1 16 2 8 2" xfId="32634" xr:uid="{00000000-0005-0000-0000-00005B5E0000}"/>
    <cellStyle name="40% - Accent1 16 2 9" xfId="14428" xr:uid="{00000000-0005-0000-0000-00005C5E0000}"/>
    <cellStyle name="40% - Accent1 16 2 9 2" xfId="40422" xr:uid="{00000000-0005-0000-0000-00005D5E0000}"/>
    <cellStyle name="40% - Accent1 16 3" xfId="1618" xr:uid="{00000000-0005-0000-0000-00005E5E0000}"/>
    <cellStyle name="40% - Accent1 16 3 2" xfId="4304" xr:uid="{00000000-0005-0000-0000-00005F5E0000}"/>
    <cellStyle name="40% - Accent1 16 3 2 2" xfId="9601" xr:uid="{00000000-0005-0000-0000-0000605E0000}"/>
    <cellStyle name="40% - Accent1 16 3 2 2 2" xfId="35602" xr:uid="{00000000-0005-0000-0000-0000615E0000}"/>
    <cellStyle name="40% - Accent1 16 3 2 3" xfId="17396" xr:uid="{00000000-0005-0000-0000-0000625E0000}"/>
    <cellStyle name="40% - Accent1 16 3 2 3 2" xfId="43390" xr:uid="{00000000-0005-0000-0000-0000635E0000}"/>
    <cellStyle name="40% - Accent1 16 3 2 4" xfId="25147" xr:uid="{00000000-0005-0000-0000-0000645E0000}"/>
    <cellStyle name="40% - Accent1 16 3 2 4 2" xfId="51136" xr:uid="{00000000-0005-0000-0000-0000655E0000}"/>
    <cellStyle name="40% - Accent1 16 3 2 5" xfId="30301" xr:uid="{00000000-0005-0000-0000-0000665E0000}"/>
    <cellStyle name="40% - Accent1 16 3 3" xfId="12261" xr:uid="{00000000-0005-0000-0000-0000675E0000}"/>
    <cellStyle name="40% - Accent1 16 3 3 2" xfId="20056" xr:uid="{00000000-0005-0000-0000-0000685E0000}"/>
    <cellStyle name="40% - Accent1 16 3 3 2 2" xfId="46050" xr:uid="{00000000-0005-0000-0000-0000695E0000}"/>
    <cellStyle name="40% - Accent1 16 3 3 3" xfId="38262" xr:uid="{00000000-0005-0000-0000-00006A5E0000}"/>
    <cellStyle name="40% - Accent1 16 3 4" xfId="6923" xr:uid="{00000000-0005-0000-0000-00006B5E0000}"/>
    <cellStyle name="40% - Accent1 16 3 4 2" xfId="32913" xr:uid="{00000000-0005-0000-0000-00006C5E0000}"/>
    <cellStyle name="40% - Accent1 16 3 5" xfId="14707" xr:uid="{00000000-0005-0000-0000-00006D5E0000}"/>
    <cellStyle name="40% - Accent1 16 3 5 2" xfId="40701" xr:uid="{00000000-0005-0000-0000-00006E5E0000}"/>
    <cellStyle name="40% - Accent1 16 3 6" xfId="22458" xr:uid="{00000000-0005-0000-0000-00006F5E0000}"/>
    <cellStyle name="40% - Accent1 16 3 6 2" xfId="48447" xr:uid="{00000000-0005-0000-0000-0000705E0000}"/>
    <cellStyle name="40% - Accent1 16 3 7" xfId="27612" xr:uid="{00000000-0005-0000-0000-0000715E0000}"/>
    <cellStyle name="40% - Accent1 16 4" xfId="2174" xr:uid="{00000000-0005-0000-0000-0000725E0000}"/>
    <cellStyle name="40% - Accent1 16 4 2" xfId="4860" xr:uid="{00000000-0005-0000-0000-0000735E0000}"/>
    <cellStyle name="40% - Accent1 16 4 2 2" xfId="10157" xr:uid="{00000000-0005-0000-0000-0000745E0000}"/>
    <cellStyle name="40% - Accent1 16 4 2 2 2" xfId="36158" xr:uid="{00000000-0005-0000-0000-0000755E0000}"/>
    <cellStyle name="40% - Accent1 16 4 2 3" xfId="17952" xr:uid="{00000000-0005-0000-0000-0000765E0000}"/>
    <cellStyle name="40% - Accent1 16 4 2 3 2" xfId="43946" xr:uid="{00000000-0005-0000-0000-0000775E0000}"/>
    <cellStyle name="40% - Accent1 16 4 2 4" xfId="25703" xr:uid="{00000000-0005-0000-0000-0000785E0000}"/>
    <cellStyle name="40% - Accent1 16 4 2 4 2" xfId="51692" xr:uid="{00000000-0005-0000-0000-0000795E0000}"/>
    <cellStyle name="40% - Accent1 16 4 2 5" xfId="30857" xr:uid="{00000000-0005-0000-0000-00007A5E0000}"/>
    <cellStyle name="40% - Accent1 16 4 3" xfId="12780" xr:uid="{00000000-0005-0000-0000-00007B5E0000}"/>
    <cellStyle name="40% - Accent1 16 4 3 2" xfId="20575" xr:uid="{00000000-0005-0000-0000-00007C5E0000}"/>
    <cellStyle name="40% - Accent1 16 4 3 2 2" xfId="46569" xr:uid="{00000000-0005-0000-0000-00007D5E0000}"/>
    <cellStyle name="40% - Accent1 16 4 3 3" xfId="38781" xr:uid="{00000000-0005-0000-0000-00007E5E0000}"/>
    <cellStyle name="40% - Accent1 16 4 4" xfId="7475" xr:uid="{00000000-0005-0000-0000-00007F5E0000}"/>
    <cellStyle name="40% - Accent1 16 4 4 2" xfId="33469" xr:uid="{00000000-0005-0000-0000-0000805E0000}"/>
    <cellStyle name="40% - Accent1 16 4 5" xfId="15263" xr:uid="{00000000-0005-0000-0000-0000815E0000}"/>
    <cellStyle name="40% - Accent1 16 4 5 2" xfId="41257" xr:uid="{00000000-0005-0000-0000-0000825E0000}"/>
    <cellStyle name="40% - Accent1 16 4 6" xfId="23014" xr:uid="{00000000-0005-0000-0000-0000835E0000}"/>
    <cellStyle name="40% - Accent1 16 4 6 2" xfId="49003" xr:uid="{00000000-0005-0000-0000-0000845E0000}"/>
    <cellStyle name="40% - Accent1 16 4 7" xfId="28168" xr:uid="{00000000-0005-0000-0000-0000855E0000}"/>
    <cellStyle name="40% - Accent1 16 5" xfId="2730" xr:uid="{00000000-0005-0000-0000-0000865E0000}"/>
    <cellStyle name="40% - Accent1 16 5 2" xfId="5416" xr:uid="{00000000-0005-0000-0000-0000875E0000}"/>
    <cellStyle name="40% - Accent1 16 5 2 2" xfId="10713" xr:uid="{00000000-0005-0000-0000-0000885E0000}"/>
    <cellStyle name="40% - Accent1 16 5 2 2 2" xfId="36714" xr:uid="{00000000-0005-0000-0000-0000895E0000}"/>
    <cellStyle name="40% - Accent1 16 5 2 3" xfId="18508" xr:uid="{00000000-0005-0000-0000-00008A5E0000}"/>
    <cellStyle name="40% - Accent1 16 5 2 3 2" xfId="44502" xr:uid="{00000000-0005-0000-0000-00008B5E0000}"/>
    <cellStyle name="40% - Accent1 16 5 2 4" xfId="26259" xr:uid="{00000000-0005-0000-0000-00008C5E0000}"/>
    <cellStyle name="40% - Accent1 16 5 2 4 2" xfId="52248" xr:uid="{00000000-0005-0000-0000-00008D5E0000}"/>
    <cellStyle name="40% - Accent1 16 5 2 5" xfId="31413" xr:uid="{00000000-0005-0000-0000-00008E5E0000}"/>
    <cellStyle name="40% - Accent1 16 5 3" xfId="13317" xr:uid="{00000000-0005-0000-0000-00008F5E0000}"/>
    <cellStyle name="40% - Accent1 16 5 3 2" xfId="21112" xr:uid="{00000000-0005-0000-0000-0000905E0000}"/>
    <cellStyle name="40% - Accent1 16 5 3 2 2" xfId="47106" xr:uid="{00000000-0005-0000-0000-0000915E0000}"/>
    <cellStyle name="40% - Accent1 16 5 3 3" xfId="39318" xr:uid="{00000000-0005-0000-0000-0000925E0000}"/>
    <cellStyle name="40% - Accent1 16 5 4" xfId="8029" xr:uid="{00000000-0005-0000-0000-0000935E0000}"/>
    <cellStyle name="40% - Accent1 16 5 4 2" xfId="34025" xr:uid="{00000000-0005-0000-0000-0000945E0000}"/>
    <cellStyle name="40% - Accent1 16 5 5" xfId="15819" xr:uid="{00000000-0005-0000-0000-0000955E0000}"/>
    <cellStyle name="40% - Accent1 16 5 5 2" xfId="41813" xr:uid="{00000000-0005-0000-0000-0000965E0000}"/>
    <cellStyle name="40% - Accent1 16 5 6" xfId="23570" xr:uid="{00000000-0005-0000-0000-0000975E0000}"/>
    <cellStyle name="40% - Accent1 16 5 6 2" xfId="49559" xr:uid="{00000000-0005-0000-0000-0000985E0000}"/>
    <cellStyle name="40% - Accent1 16 5 7" xfId="28724" xr:uid="{00000000-0005-0000-0000-0000995E0000}"/>
    <cellStyle name="40% - Accent1 16 6" xfId="3748" xr:uid="{00000000-0005-0000-0000-00009A5E0000}"/>
    <cellStyle name="40% - Accent1 16 6 2" xfId="9046" xr:uid="{00000000-0005-0000-0000-00009B5E0000}"/>
    <cellStyle name="40% - Accent1 16 6 2 2" xfId="35046" xr:uid="{00000000-0005-0000-0000-00009C5E0000}"/>
    <cellStyle name="40% - Accent1 16 6 3" xfId="16840" xr:uid="{00000000-0005-0000-0000-00009D5E0000}"/>
    <cellStyle name="40% - Accent1 16 6 3 2" xfId="42834" xr:uid="{00000000-0005-0000-0000-00009E5E0000}"/>
    <cellStyle name="40% - Accent1 16 6 4" xfId="24591" xr:uid="{00000000-0005-0000-0000-00009F5E0000}"/>
    <cellStyle name="40% - Accent1 16 6 4 2" xfId="50580" xr:uid="{00000000-0005-0000-0000-0000A05E0000}"/>
    <cellStyle name="40% - Accent1 16 6 5" xfId="29745" xr:uid="{00000000-0005-0000-0000-0000A15E0000}"/>
    <cellStyle name="40% - Accent1 16 7" xfId="11240" xr:uid="{00000000-0005-0000-0000-0000A25E0000}"/>
    <cellStyle name="40% - Accent1 16 7 2" xfId="19035" xr:uid="{00000000-0005-0000-0000-0000A35E0000}"/>
    <cellStyle name="40% - Accent1 16 7 2 2" xfId="45029" xr:uid="{00000000-0005-0000-0000-0000A45E0000}"/>
    <cellStyle name="40% - Accent1 16 7 3" xfId="37241" xr:uid="{00000000-0005-0000-0000-0000A55E0000}"/>
    <cellStyle name="40% - Accent1 16 8" xfId="11740" xr:uid="{00000000-0005-0000-0000-0000A65E0000}"/>
    <cellStyle name="40% - Accent1 16 8 2" xfId="19535" xr:uid="{00000000-0005-0000-0000-0000A75E0000}"/>
    <cellStyle name="40% - Accent1 16 8 2 2" xfId="45529" xr:uid="{00000000-0005-0000-0000-0000A85E0000}"/>
    <cellStyle name="40% - Accent1 16 8 3" xfId="37741" xr:uid="{00000000-0005-0000-0000-0000A95E0000}"/>
    <cellStyle name="40% - Accent1 16 9" xfId="6370" xr:uid="{00000000-0005-0000-0000-0000AA5E0000}"/>
    <cellStyle name="40% - Accent1 16 9 2" xfId="32357" xr:uid="{00000000-0005-0000-0000-0000AB5E0000}"/>
    <cellStyle name="40% - Accent1 17" xfId="1083" xr:uid="{00000000-0005-0000-0000-0000AC5E0000}"/>
    <cellStyle name="40% - Accent1 17 10" xfId="14175" xr:uid="{00000000-0005-0000-0000-0000AD5E0000}"/>
    <cellStyle name="40% - Accent1 17 10 2" xfId="40169" xr:uid="{00000000-0005-0000-0000-0000AE5E0000}"/>
    <cellStyle name="40% - Accent1 17 11" xfId="21926" xr:uid="{00000000-0005-0000-0000-0000AF5E0000}"/>
    <cellStyle name="40% - Accent1 17 11 2" xfId="47915" xr:uid="{00000000-0005-0000-0000-0000B05E0000}"/>
    <cellStyle name="40% - Accent1 17 12" xfId="27080" xr:uid="{00000000-0005-0000-0000-0000B15E0000}"/>
    <cellStyle name="40% - Accent1 17 2" xfId="1361" xr:uid="{00000000-0005-0000-0000-0000B25E0000}"/>
    <cellStyle name="40% - Accent1 17 2 10" xfId="22203" xr:uid="{00000000-0005-0000-0000-0000B35E0000}"/>
    <cellStyle name="40% - Accent1 17 2 10 2" xfId="48192" xr:uid="{00000000-0005-0000-0000-0000B45E0000}"/>
    <cellStyle name="40% - Accent1 17 2 11" xfId="27357" xr:uid="{00000000-0005-0000-0000-0000B55E0000}"/>
    <cellStyle name="40% - Accent1 17 2 2" xfId="1919" xr:uid="{00000000-0005-0000-0000-0000B65E0000}"/>
    <cellStyle name="40% - Accent1 17 2 2 2" xfId="4605" xr:uid="{00000000-0005-0000-0000-0000B75E0000}"/>
    <cellStyle name="40% - Accent1 17 2 2 2 2" xfId="9902" xr:uid="{00000000-0005-0000-0000-0000B85E0000}"/>
    <cellStyle name="40% - Accent1 17 2 2 2 2 2" xfId="35903" xr:uid="{00000000-0005-0000-0000-0000B95E0000}"/>
    <cellStyle name="40% - Accent1 17 2 2 2 3" xfId="17697" xr:uid="{00000000-0005-0000-0000-0000BA5E0000}"/>
    <cellStyle name="40% - Accent1 17 2 2 2 3 2" xfId="43691" xr:uid="{00000000-0005-0000-0000-0000BB5E0000}"/>
    <cellStyle name="40% - Accent1 17 2 2 2 4" xfId="25448" xr:uid="{00000000-0005-0000-0000-0000BC5E0000}"/>
    <cellStyle name="40% - Accent1 17 2 2 2 4 2" xfId="51437" xr:uid="{00000000-0005-0000-0000-0000BD5E0000}"/>
    <cellStyle name="40% - Accent1 17 2 2 2 5" xfId="30602" xr:uid="{00000000-0005-0000-0000-0000BE5E0000}"/>
    <cellStyle name="40% - Accent1 17 2 2 3" xfId="12544" xr:uid="{00000000-0005-0000-0000-0000BF5E0000}"/>
    <cellStyle name="40% - Accent1 17 2 2 3 2" xfId="20339" xr:uid="{00000000-0005-0000-0000-0000C05E0000}"/>
    <cellStyle name="40% - Accent1 17 2 2 3 2 2" xfId="46333" xr:uid="{00000000-0005-0000-0000-0000C15E0000}"/>
    <cellStyle name="40% - Accent1 17 2 2 3 3" xfId="38545" xr:uid="{00000000-0005-0000-0000-0000C25E0000}"/>
    <cellStyle name="40% - Accent1 17 2 2 4" xfId="7222" xr:uid="{00000000-0005-0000-0000-0000C35E0000}"/>
    <cellStyle name="40% - Accent1 17 2 2 4 2" xfId="33214" xr:uid="{00000000-0005-0000-0000-0000C45E0000}"/>
    <cellStyle name="40% - Accent1 17 2 2 5" xfId="15008" xr:uid="{00000000-0005-0000-0000-0000C55E0000}"/>
    <cellStyle name="40% - Accent1 17 2 2 5 2" xfId="41002" xr:uid="{00000000-0005-0000-0000-0000C65E0000}"/>
    <cellStyle name="40% - Accent1 17 2 2 6" xfId="22759" xr:uid="{00000000-0005-0000-0000-0000C75E0000}"/>
    <cellStyle name="40% - Accent1 17 2 2 6 2" xfId="48748" xr:uid="{00000000-0005-0000-0000-0000C85E0000}"/>
    <cellStyle name="40% - Accent1 17 2 2 7" xfId="27913" xr:uid="{00000000-0005-0000-0000-0000C95E0000}"/>
    <cellStyle name="40% - Accent1 17 2 3" xfId="2475" xr:uid="{00000000-0005-0000-0000-0000CA5E0000}"/>
    <cellStyle name="40% - Accent1 17 2 3 2" xfId="5161" xr:uid="{00000000-0005-0000-0000-0000CB5E0000}"/>
    <cellStyle name="40% - Accent1 17 2 3 2 2" xfId="10458" xr:uid="{00000000-0005-0000-0000-0000CC5E0000}"/>
    <cellStyle name="40% - Accent1 17 2 3 2 2 2" xfId="36459" xr:uid="{00000000-0005-0000-0000-0000CD5E0000}"/>
    <cellStyle name="40% - Accent1 17 2 3 2 3" xfId="18253" xr:uid="{00000000-0005-0000-0000-0000CE5E0000}"/>
    <cellStyle name="40% - Accent1 17 2 3 2 3 2" xfId="44247" xr:uid="{00000000-0005-0000-0000-0000CF5E0000}"/>
    <cellStyle name="40% - Accent1 17 2 3 2 4" xfId="26004" xr:uid="{00000000-0005-0000-0000-0000D05E0000}"/>
    <cellStyle name="40% - Accent1 17 2 3 2 4 2" xfId="51993" xr:uid="{00000000-0005-0000-0000-0000D15E0000}"/>
    <cellStyle name="40% - Accent1 17 2 3 2 5" xfId="31158" xr:uid="{00000000-0005-0000-0000-0000D25E0000}"/>
    <cellStyle name="40% - Accent1 17 2 3 3" xfId="13079" xr:uid="{00000000-0005-0000-0000-0000D35E0000}"/>
    <cellStyle name="40% - Accent1 17 2 3 3 2" xfId="20874" xr:uid="{00000000-0005-0000-0000-0000D45E0000}"/>
    <cellStyle name="40% - Accent1 17 2 3 3 2 2" xfId="46868" xr:uid="{00000000-0005-0000-0000-0000D55E0000}"/>
    <cellStyle name="40% - Accent1 17 2 3 3 3" xfId="39080" xr:uid="{00000000-0005-0000-0000-0000D65E0000}"/>
    <cellStyle name="40% - Accent1 17 2 3 4" xfId="7774" xr:uid="{00000000-0005-0000-0000-0000D75E0000}"/>
    <cellStyle name="40% - Accent1 17 2 3 4 2" xfId="33770" xr:uid="{00000000-0005-0000-0000-0000D85E0000}"/>
    <cellStyle name="40% - Accent1 17 2 3 5" xfId="15564" xr:uid="{00000000-0005-0000-0000-0000D95E0000}"/>
    <cellStyle name="40% - Accent1 17 2 3 5 2" xfId="41558" xr:uid="{00000000-0005-0000-0000-0000DA5E0000}"/>
    <cellStyle name="40% - Accent1 17 2 3 6" xfId="23315" xr:uid="{00000000-0005-0000-0000-0000DB5E0000}"/>
    <cellStyle name="40% - Accent1 17 2 3 6 2" xfId="49304" xr:uid="{00000000-0005-0000-0000-0000DC5E0000}"/>
    <cellStyle name="40% - Accent1 17 2 3 7" xfId="28469" xr:uid="{00000000-0005-0000-0000-0000DD5E0000}"/>
    <cellStyle name="40% - Accent1 17 2 4" xfId="3031" xr:uid="{00000000-0005-0000-0000-0000DE5E0000}"/>
    <cellStyle name="40% - Accent1 17 2 4 2" xfId="5717" xr:uid="{00000000-0005-0000-0000-0000DF5E0000}"/>
    <cellStyle name="40% - Accent1 17 2 4 2 2" xfId="11014" xr:uid="{00000000-0005-0000-0000-0000E05E0000}"/>
    <cellStyle name="40% - Accent1 17 2 4 2 2 2" xfId="37015" xr:uid="{00000000-0005-0000-0000-0000E15E0000}"/>
    <cellStyle name="40% - Accent1 17 2 4 2 3" xfId="18809" xr:uid="{00000000-0005-0000-0000-0000E25E0000}"/>
    <cellStyle name="40% - Accent1 17 2 4 2 3 2" xfId="44803" xr:uid="{00000000-0005-0000-0000-0000E35E0000}"/>
    <cellStyle name="40% - Accent1 17 2 4 2 4" xfId="26560" xr:uid="{00000000-0005-0000-0000-0000E45E0000}"/>
    <cellStyle name="40% - Accent1 17 2 4 2 4 2" xfId="52549" xr:uid="{00000000-0005-0000-0000-0000E55E0000}"/>
    <cellStyle name="40% - Accent1 17 2 4 2 5" xfId="31714" xr:uid="{00000000-0005-0000-0000-0000E65E0000}"/>
    <cellStyle name="40% - Accent1 17 2 4 3" xfId="13618" xr:uid="{00000000-0005-0000-0000-0000E75E0000}"/>
    <cellStyle name="40% - Accent1 17 2 4 3 2" xfId="21413" xr:uid="{00000000-0005-0000-0000-0000E85E0000}"/>
    <cellStyle name="40% - Accent1 17 2 4 3 2 2" xfId="47407" xr:uid="{00000000-0005-0000-0000-0000E95E0000}"/>
    <cellStyle name="40% - Accent1 17 2 4 3 3" xfId="39619" xr:uid="{00000000-0005-0000-0000-0000EA5E0000}"/>
    <cellStyle name="40% - Accent1 17 2 4 4" xfId="8330" xr:uid="{00000000-0005-0000-0000-0000EB5E0000}"/>
    <cellStyle name="40% - Accent1 17 2 4 4 2" xfId="34326" xr:uid="{00000000-0005-0000-0000-0000EC5E0000}"/>
    <cellStyle name="40% - Accent1 17 2 4 5" xfId="16120" xr:uid="{00000000-0005-0000-0000-0000ED5E0000}"/>
    <cellStyle name="40% - Accent1 17 2 4 5 2" xfId="42114" xr:uid="{00000000-0005-0000-0000-0000EE5E0000}"/>
    <cellStyle name="40% - Accent1 17 2 4 6" xfId="23871" xr:uid="{00000000-0005-0000-0000-0000EF5E0000}"/>
    <cellStyle name="40% - Accent1 17 2 4 6 2" xfId="49860" xr:uid="{00000000-0005-0000-0000-0000F05E0000}"/>
    <cellStyle name="40% - Accent1 17 2 4 7" xfId="29025" xr:uid="{00000000-0005-0000-0000-0000F15E0000}"/>
    <cellStyle name="40% - Accent1 17 2 5" xfId="4049" xr:uid="{00000000-0005-0000-0000-0000F25E0000}"/>
    <cellStyle name="40% - Accent1 17 2 5 2" xfId="9347" xr:uid="{00000000-0005-0000-0000-0000F35E0000}"/>
    <cellStyle name="40% - Accent1 17 2 5 2 2" xfId="35347" xr:uid="{00000000-0005-0000-0000-0000F45E0000}"/>
    <cellStyle name="40% - Accent1 17 2 5 3" xfId="17141" xr:uid="{00000000-0005-0000-0000-0000F55E0000}"/>
    <cellStyle name="40% - Accent1 17 2 5 3 2" xfId="43135" xr:uid="{00000000-0005-0000-0000-0000F65E0000}"/>
    <cellStyle name="40% - Accent1 17 2 5 4" xfId="24892" xr:uid="{00000000-0005-0000-0000-0000F75E0000}"/>
    <cellStyle name="40% - Accent1 17 2 5 4 2" xfId="50881" xr:uid="{00000000-0005-0000-0000-0000F85E0000}"/>
    <cellStyle name="40% - Accent1 17 2 5 5" xfId="30046" xr:uid="{00000000-0005-0000-0000-0000F95E0000}"/>
    <cellStyle name="40% - Accent1 17 2 6" xfId="11519" xr:uid="{00000000-0005-0000-0000-0000FA5E0000}"/>
    <cellStyle name="40% - Accent1 17 2 6 2" xfId="19314" xr:uid="{00000000-0005-0000-0000-0000FB5E0000}"/>
    <cellStyle name="40% - Accent1 17 2 6 2 2" xfId="45308" xr:uid="{00000000-0005-0000-0000-0000FC5E0000}"/>
    <cellStyle name="40% - Accent1 17 2 6 3" xfId="37520" xr:uid="{00000000-0005-0000-0000-0000FD5E0000}"/>
    <cellStyle name="40% - Accent1 17 2 7" xfId="12025" xr:uid="{00000000-0005-0000-0000-0000FE5E0000}"/>
    <cellStyle name="40% - Accent1 17 2 7 2" xfId="19820" xr:uid="{00000000-0005-0000-0000-0000FF5E0000}"/>
    <cellStyle name="40% - Accent1 17 2 7 2 2" xfId="45814" xr:uid="{00000000-0005-0000-0000-0000005F0000}"/>
    <cellStyle name="40% - Accent1 17 2 7 3" xfId="38026" xr:uid="{00000000-0005-0000-0000-0000015F0000}"/>
    <cellStyle name="40% - Accent1 17 2 8" xfId="6671" xr:uid="{00000000-0005-0000-0000-0000025F0000}"/>
    <cellStyle name="40% - Accent1 17 2 8 2" xfId="32658" xr:uid="{00000000-0005-0000-0000-0000035F0000}"/>
    <cellStyle name="40% - Accent1 17 2 9" xfId="14452" xr:uid="{00000000-0005-0000-0000-0000045F0000}"/>
    <cellStyle name="40% - Accent1 17 2 9 2" xfId="40446" xr:uid="{00000000-0005-0000-0000-0000055F0000}"/>
    <cellStyle name="40% - Accent1 17 3" xfId="1642" xr:uid="{00000000-0005-0000-0000-0000065F0000}"/>
    <cellStyle name="40% - Accent1 17 3 2" xfId="4328" xr:uid="{00000000-0005-0000-0000-0000075F0000}"/>
    <cellStyle name="40% - Accent1 17 3 2 2" xfId="9625" xr:uid="{00000000-0005-0000-0000-0000085F0000}"/>
    <cellStyle name="40% - Accent1 17 3 2 2 2" xfId="35626" xr:uid="{00000000-0005-0000-0000-0000095F0000}"/>
    <cellStyle name="40% - Accent1 17 3 2 3" xfId="17420" xr:uid="{00000000-0005-0000-0000-00000A5F0000}"/>
    <cellStyle name="40% - Accent1 17 3 2 3 2" xfId="43414" xr:uid="{00000000-0005-0000-0000-00000B5F0000}"/>
    <cellStyle name="40% - Accent1 17 3 2 4" xfId="25171" xr:uid="{00000000-0005-0000-0000-00000C5F0000}"/>
    <cellStyle name="40% - Accent1 17 3 2 4 2" xfId="51160" xr:uid="{00000000-0005-0000-0000-00000D5F0000}"/>
    <cellStyle name="40% - Accent1 17 3 2 5" xfId="30325" xr:uid="{00000000-0005-0000-0000-00000E5F0000}"/>
    <cellStyle name="40% - Accent1 17 3 3" xfId="12285" xr:uid="{00000000-0005-0000-0000-00000F5F0000}"/>
    <cellStyle name="40% - Accent1 17 3 3 2" xfId="20080" xr:uid="{00000000-0005-0000-0000-0000105F0000}"/>
    <cellStyle name="40% - Accent1 17 3 3 2 2" xfId="46074" xr:uid="{00000000-0005-0000-0000-0000115F0000}"/>
    <cellStyle name="40% - Accent1 17 3 3 3" xfId="38286" xr:uid="{00000000-0005-0000-0000-0000125F0000}"/>
    <cellStyle name="40% - Accent1 17 3 4" xfId="6947" xr:uid="{00000000-0005-0000-0000-0000135F0000}"/>
    <cellStyle name="40% - Accent1 17 3 4 2" xfId="32937" xr:uid="{00000000-0005-0000-0000-0000145F0000}"/>
    <cellStyle name="40% - Accent1 17 3 5" xfId="14731" xr:uid="{00000000-0005-0000-0000-0000155F0000}"/>
    <cellStyle name="40% - Accent1 17 3 5 2" xfId="40725" xr:uid="{00000000-0005-0000-0000-0000165F0000}"/>
    <cellStyle name="40% - Accent1 17 3 6" xfId="22482" xr:uid="{00000000-0005-0000-0000-0000175F0000}"/>
    <cellStyle name="40% - Accent1 17 3 6 2" xfId="48471" xr:uid="{00000000-0005-0000-0000-0000185F0000}"/>
    <cellStyle name="40% - Accent1 17 3 7" xfId="27636" xr:uid="{00000000-0005-0000-0000-0000195F0000}"/>
    <cellStyle name="40% - Accent1 17 4" xfId="2198" xr:uid="{00000000-0005-0000-0000-00001A5F0000}"/>
    <cellStyle name="40% - Accent1 17 4 2" xfId="4884" xr:uid="{00000000-0005-0000-0000-00001B5F0000}"/>
    <cellStyle name="40% - Accent1 17 4 2 2" xfId="10181" xr:uid="{00000000-0005-0000-0000-00001C5F0000}"/>
    <cellStyle name="40% - Accent1 17 4 2 2 2" xfId="36182" xr:uid="{00000000-0005-0000-0000-00001D5F0000}"/>
    <cellStyle name="40% - Accent1 17 4 2 3" xfId="17976" xr:uid="{00000000-0005-0000-0000-00001E5F0000}"/>
    <cellStyle name="40% - Accent1 17 4 2 3 2" xfId="43970" xr:uid="{00000000-0005-0000-0000-00001F5F0000}"/>
    <cellStyle name="40% - Accent1 17 4 2 4" xfId="25727" xr:uid="{00000000-0005-0000-0000-0000205F0000}"/>
    <cellStyle name="40% - Accent1 17 4 2 4 2" xfId="51716" xr:uid="{00000000-0005-0000-0000-0000215F0000}"/>
    <cellStyle name="40% - Accent1 17 4 2 5" xfId="30881" xr:uid="{00000000-0005-0000-0000-0000225F0000}"/>
    <cellStyle name="40% - Accent1 17 4 3" xfId="12804" xr:uid="{00000000-0005-0000-0000-0000235F0000}"/>
    <cellStyle name="40% - Accent1 17 4 3 2" xfId="20599" xr:uid="{00000000-0005-0000-0000-0000245F0000}"/>
    <cellStyle name="40% - Accent1 17 4 3 2 2" xfId="46593" xr:uid="{00000000-0005-0000-0000-0000255F0000}"/>
    <cellStyle name="40% - Accent1 17 4 3 3" xfId="38805" xr:uid="{00000000-0005-0000-0000-0000265F0000}"/>
    <cellStyle name="40% - Accent1 17 4 4" xfId="7499" xr:uid="{00000000-0005-0000-0000-0000275F0000}"/>
    <cellStyle name="40% - Accent1 17 4 4 2" xfId="33493" xr:uid="{00000000-0005-0000-0000-0000285F0000}"/>
    <cellStyle name="40% - Accent1 17 4 5" xfId="15287" xr:uid="{00000000-0005-0000-0000-0000295F0000}"/>
    <cellStyle name="40% - Accent1 17 4 5 2" xfId="41281" xr:uid="{00000000-0005-0000-0000-00002A5F0000}"/>
    <cellStyle name="40% - Accent1 17 4 6" xfId="23038" xr:uid="{00000000-0005-0000-0000-00002B5F0000}"/>
    <cellStyle name="40% - Accent1 17 4 6 2" xfId="49027" xr:uid="{00000000-0005-0000-0000-00002C5F0000}"/>
    <cellStyle name="40% - Accent1 17 4 7" xfId="28192" xr:uid="{00000000-0005-0000-0000-00002D5F0000}"/>
    <cellStyle name="40% - Accent1 17 5" xfId="2754" xr:uid="{00000000-0005-0000-0000-00002E5F0000}"/>
    <cellStyle name="40% - Accent1 17 5 2" xfId="5440" xr:uid="{00000000-0005-0000-0000-00002F5F0000}"/>
    <cellStyle name="40% - Accent1 17 5 2 2" xfId="10737" xr:uid="{00000000-0005-0000-0000-0000305F0000}"/>
    <cellStyle name="40% - Accent1 17 5 2 2 2" xfId="36738" xr:uid="{00000000-0005-0000-0000-0000315F0000}"/>
    <cellStyle name="40% - Accent1 17 5 2 3" xfId="18532" xr:uid="{00000000-0005-0000-0000-0000325F0000}"/>
    <cellStyle name="40% - Accent1 17 5 2 3 2" xfId="44526" xr:uid="{00000000-0005-0000-0000-0000335F0000}"/>
    <cellStyle name="40% - Accent1 17 5 2 4" xfId="26283" xr:uid="{00000000-0005-0000-0000-0000345F0000}"/>
    <cellStyle name="40% - Accent1 17 5 2 4 2" xfId="52272" xr:uid="{00000000-0005-0000-0000-0000355F0000}"/>
    <cellStyle name="40% - Accent1 17 5 2 5" xfId="31437" xr:uid="{00000000-0005-0000-0000-0000365F0000}"/>
    <cellStyle name="40% - Accent1 17 5 3" xfId="13341" xr:uid="{00000000-0005-0000-0000-0000375F0000}"/>
    <cellStyle name="40% - Accent1 17 5 3 2" xfId="21136" xr:uid="{00000000-0005-0000-0000-0000385F0000}"/>
    <cellStyle name="40% - Accent1 17 5 3 2 2" xfId="47130" xr:uid="{00000000-0005-0000-0000-0000395F0000}"/>
    <cellStyle name="40% - Accent1 17 5 3 3" xfId="39342" xr:uid="{00000000-0005-0000-0000-00003A5F0000}"/>
    <cellStyle name="40% - Accent1 17 5 4" xfId="8053" xr:uid="{00000000-0005-0000-0000-00003B5F0000}"/>
    <cellStyle name="40% - Accent1 17 5 4 2" xfId="34049" xr:uid="{00000000-0005-0000-0000-00003C5F0000}"/>
    <cellStyle name="40% - Accent1 17 5 5" xfId="15843" xr:uid="{00000000-0005-0000-0000-00003D5F0000}"/>
    <cellStyle name="40% - Accent1 17 5 5 2" xfId="41837" xr:uid="{00000000-0005-0000-0000-00003E5F0000}"/>
    <cellStyle name="40% - Accent1 17 5 6" xfId="23594" xr:uid="{00000000-0005-0000-0000-00003F5F0000}"/>
    <cellStyle name="40% - Accent1 17 5 6 2" xfId="49583" xr:uid="{00000000-0005-0000-0000-0000405F0000}"/>
    <cellStyle name="40% - Accent1 17 5 7" xfId="28748" xr:uid="{00000000-0005-0000-0000-0000415F0000}"/>
    <cellStyle name="40% - Accent1 17 6" xfId="3772" xr:uid="{00000000-0005-0000-0000-0000425F0000}"/>
    <cellStyle name="40% - Accent1 17 6 2" xfId="9070" xr:uid="{00000000-0005-0000-0000-0000435F0000}"/>
    <cellStyle name="40% - Accent1 17 6 2 2" xfId="35070" xr:uid="{00000000-0005-0000-0000-0000445F0000}"/>
    <cellStyle name="40% - Accent1 17 6 3" xfId="16864" xr:uid="{00000000-0005-0000-0000-0000455F0000}"/>
    <cellStyle name="40% - Accent1 17 6 3 2" xfId="42858" xr:uid="{00000000-0005-0000-0000-0000465F0000}"/>
    <cellStyle name="40% - Accent1 17 6 4" xfId="24615" xr:uid="{00000000-0005-0000-0000-0000475F0000}"/>
    <cellStyle name="40% - Accent1 17 6 4 2" xfId="50604" xr:uid="{00000000-0005-0000-0000-0000485F0000}"/>
    <cellStyle name="40% - Accent1 17 6 5" xfId="29769" xr:uid="{00000000-0005-0000-0000-0000495F0000}"/>
    <cellStyle name="40% - Accent1 17 7" xfId="11264" xr:uid="{00000000-0005-0000-0000-00004A5F0000}"/>
    <cellStyle name="40% - Accent1 17 7 2" xfId="19059" xr:uid="{00000000-0005-0000-0000-00004B5F0000}"/>
    <cellStyle name="40% - Accent1 17 7 2 2" xfId="45053" xr:uid="{00000000-0005-0000-0000-00004C5F0000}"/>
    <cellStyle name="40% - Accent1 17 7 3" xfId="37265" xr:uid="{00000000-0005-0000-0000-00004D5F0000}"/>
    <cellStyle name="40% - Accent1 17 8" xfId="11764" xr:uid="{00000000-0005-0000-0000-00004E5F0000}"/>
    <cellStyle name="40% - Accent1 17 8 2" xfId="19559" xr:uid="{00000000-0005-0000-0000-00004F5F0000}"/>
    <cellStyle name="40% - Accent1 17 8 2 2" xfId="45553" xr:uid="{00000000-0005-0000-0000-0000505F0000}"/>
    <cellStyle name="40% - Accent1 17 8 3" xfId="37765" xr:uid="{00000000-0005-0000-0000-0000515F0000}"/>
    <cellStyle name="40% - Accent1 17 9" xfId="6394" xr:uid="{00000000-0005-0000-0000-0000525F0000}"/>
    <cellStyle name="40% - Accent1 17 9 2" xfId="32381" xr:uid="{00000000-0005-0000-0000-0000535F0000}"/>
    <cellStyle name="40% - Accent1 18" xfId="1085" xr:uid="{00000000-0005-0000-0000-0000545F0000}"/>
    <cellStyle name="40% - Accent1 18 10" xfId="14177" xr:uid="{00000000-0005-0000-0000-0000555F0000}"/>
    <cellStyle name="40% - Accent1 18 10 2" xfId="40171" xr:uid="{00000000-0005-0000-0000-0000565F0000}"/>
    <cellStyle name="40% - Accent1 18 11" xfId="21928" xr:uid="{00000000-0005-0000-0000-0000575F0000}"/>
    <cellStyle name="40% - Accent1 18 11 2" xfId="47917" xr:uid="{00000000-0005-0000-0000-0000585F0000}"/>
    <cellStyle name="40% - Accent1 18 12" xfId="27082" xr:uid="{00000000-0005-0000-0000-0000595F0000}"/>
    <cellStyle name="40% - Accent1 18 2" xfId="1363" xr:uid="{00000000-0005-0000-0000-00005A5F0000}"/>
    <cellStyle name="40% - Accent1 18 2 10" xfId="22205" xr:uid="{00000000-0005-0000-0000-00005B5F0000}"/>
    <cellStyle name="40% - Accent1 18 2 10 2" xfId="48194" xr:uid="{00000000-0005-0000-0000-00005C5F0000}"/>
    <cellStyle name="40% - Accent1 18 2 11" xfId="27359" xr:uid="{00000000-0005-0000-0000-00005D5F0000}"/>
    <cellStyle name="40% - Accent1 18 2 2" xfId="1921" xr:uid="{00000000-0005-0000-0000-00005E5F0000}"/>
    <cellStyle name="40% - Accent1 18 2 2 2" xfId="4607" xr:uid="{00000000-0005-0000-0000-00005F5F0000}"/>
    <cellStyle name="40% - Accent1 18 2 2 2 2" xfId="9904" xr:uid="{00000000-0005-0000-0000-0000605F0000}"/>
    <cellStyle name="40% - Accent1 18 2 2 2 2 2" xfId="35905" xr:uid="{00000000-0005-0000-0000-0000615F0000}"/>
    <cellStyle name="40% - Accent1 18 2 2 2 3" xfId="17699" xr:uid="{00000000-0005-0000-0000-0000625F0000}"/>
    <cellStyle name="40% - Accent1 18 2 2 2 3 2" xfId="43693" xr:uid="{00000000-0005-0000-0000-0000635F0000}"/>
    <cellStyle name="40% - Accent1 18 2 2 2 4" xfId="25450" xr:uid="{00000000-0005-0000-0000-0000645F0000}"/>
    <cellStyle name="40% - Accent1 18 2 2 2 4 2" xfId="51439" xr:uid="{00000000-0005-0000-0000-0000655F0000}"/>
    <cellStyle name="40% - Accent1 18 2 2 2 5" xfId="30604" xr:uid="{00000000-0005-0000-0000-0000665F0000}"/>
    <cellStyle name="40% - Accent1 18 2 2 3" xfId="12546" xr:uid="{00000000-0005-0000-0000-0000675F0000}"/>
    <cellStyle name="40% - Accent1 18 2 2 3 2" xfId="20341" xr:uid="{00000000-0005-0000-0000-0000685F0000}"/>
    <cellStyle name="40% - Accent1 18 2 2 3 2 2" xfId="46335" xr:uid="{00000000-0005-0000-0000-0000695F0000}"/>
    <cellStyle name="40% - Accent1 18 2 2 3 3" xfId="38547" xr:uid="{00000000-0005-0000-0000-00006A5F0000}"/>
    <cellStyle name="40% - Accent1 18 2 2 4" xfId="7224" xr:uid="{00000000-0005-0000-0000-00006B5F0000}"/>
    <cellStyle name="40% - Accent1 18 2 2 4 2" xfId="33216" xr:uid="{00000000-0005-0000-0000-00006C5F0000}"/>
    <cellStyle name="40% - Accent1 18 2 2 5" xfId="15010" xr:uid="{00000000-0005-0000-0000-00006D5F0000}"/>
    <cellStyle name="40% - Accent1 18 2 2 5 2" xfId="41004" xr:uid="{00000000-0005-0000-0000-00006E5F0000}"/>
    <cellStyle name="40% - Accent1 18 2 2 6" xfId="22761" xr:uid="{00000000-0005-0000-0000-00006F5F0000}"/>
    <cellStyle name="40% - Accent1 18 2 2 6 2" xfId="48750" xr:uid="{00000000-0005-0000-0000-0000705F0000}"/>
    <cellStyle name="40% - Accent1 18 2 2 7" xfId="27915" xr:uid="{00000000-0005-0000-0000-0000715F0000}"/>
    <cellStyle name="40% - Accent1 18 2 3" xfId="2477" xr:uid="{00000000-0005-0000-0000-0000725F0000}"/>
    <cellStyle name="40% - Accent1 18 2 3 2" xfId="5163" xr:uid="{00000000-0005-0000-0000-0000735F0000}"/>
    <cellStyle name="40% - Accent1 18 2 3 2 2" xfId="10460" xr:uid="{00000000-0005-0000-0000-0000745F0000}"/>
    <cellStyle name="40% - Accent1 18 2 3 2 2 2" xfId="36461" xr:uid="{00000000-0005-0000-0000-0000755F0000}"/>
    <cellStyle name="40% - Accent1 18 2 3 2 3" xfId="18255" xr:uid="{00000000-0005-0000-0000-0000765F0000}"/>
    <cellStyle name="40% - Accent1 18 2 3 2 3 2" xfId="44249" xr:uid="{00000000-0005-0000-0000-0000775F0000}"/>
    <cellStyle name="40% - Accent1 18 2 3 2 4" xfId="26006" xr:uid="{00000000-0005-0000-0000-0000785F0000}"/>
    <cellStyle name="40% - Accent1 18 2 3 2 4 2" xfId="51995" xr:uid="{00000000-0005-0000-0000-0000795F0000}"/>
    <cellStyle name="40% - Accent1 18 2 3 2 5" xfId="31160" xr:uid="{00000000-0005-0000-0000-00007A5F0000}"/>
    <cellStyle name="40% - Accent1 18 2 3 3" xfId="13081" xr:uid="{00000000-0005-0000-0000-00007B5F0000}"/>
    <cellStyle name="40% - Accent1 18 2 3 3 2" xfId="20876" xr:uid="{00000000-0005-0000-0000-00007C5F0000}"/>
    <cellStyle name="40% - Accent1 18 2 3 3 2 2" xfId="46870" xr:uid="{00000000-0005-0000-0000-00007D5F0000}"/>
    <cellStyle name="40% - Accent1 18 2 3 3 3" xfId="39082" xr:uid="{00000000-0005-0000-0000-00007E5F0000}"/>
    <cellStyle name="40% - Accent1 18 2 3 4" xfId="7776" xr:uid="{00000000-0005-0000-0000-00007F5F0000}"/>
    <cellStyle name="40% - Accent1 18 2 3 4 2" xfId="33772" xr:uid="{00000000-0005-0000-0000-0000805F0000}"/>
    <cellStyle name="40% - Accent1 18 2 3 5" xfId="15566" xr:uid="{00000000-0005-0000-0000-0000815F0000}"/>
    <cellStyle name="40% - Accent1 18 2 3 5 2" xfId="41560" xr:uid="{00000000-0005-0000-0000-0000825F0000}"/>
    <cellStyle name="40% - Accent1 18 2 3 6" xfId="23317" xr:uid="{00000000-0005-0000-0000-0000835F0000}"/>
    <cellStyle name="40% - Accent1 18 2 3 6 2" xfId="49306" xr:uid="{00000000-0005-0000-0000-0000845F0000}"/>
    <cellStyle name="40% - Accent1 18 2 3 7" xfId="28471" xr:uid="{00000000-0005-0000-0000-0000855F0000}"/>
    <cellStyle name="40% - Accent1 18 2 4" xfId="3033" xr:uid="{00000000-0005-0000-0000-0000865F0000}"/>
    <cellStyle name="40% - Accent1 18 2 4 2" xfId="5719" xr:uid="{00000000-0005-0000-0000-0000875F0000}"/>
    <cellStyle name="40% - Accent1 18 2 4 2 2" xfId="11016" xr:uid="{00000000-0005-0000-0000-0000885F0000}"/>
    <cellStyle name="40% - Accent1 18 2 4 2 2 2" xfId="37017" xr:uid="{00000000-0005-0000-0000-0000895F0000}"/>
    <cellStyle name="40% - Accent1 18 2 4 2 3" xfId="18811" xr:uid="{00000000-0005-0000-0000-00008A5F0000}"/>
    <cellStyle name="40% - Accent1 18 2 4 2 3 2" xfId="44805" xr:uid="{00000000-0005-0000-0000-00008B5F0000}"/>
    <cellStyle name="40% - Accent1 18 2 4 2 4" xfId="26562" xr:uid="{00000000-0005-0000-0000-00008C5F0000}"/>
    <cellStyle name="40% - Accent1 18 2 4 2 4 2" xfId="52551" xr:uid="{00000000-0005-0000-0000-00008D5F0000}"/>
    <cellStyle name="40% - Accent1 18 2 4 2 5" xfId="31716" xr:uid="{00000000-0005-0000-0000-00008E5F0000}"/>
    <cellStyle name="40% - Accent1 18 2 4 3" xfId="13620" xr:uid="{00000000-0005-0000-0000-00008F5F0000}"/>
    <cellStyle name="40% - Accent1 18 2 4 3 2" xfId="21415" xr:uid="{00000000-0005-0000-0000-0000905F0000}"/>
    <cellStyle name="40% - Accent1 18 2 4 3 2 2" xfId="47409" xr:uid="{00000000-0005-0000-0000-0000915F0000}"/>
    <cellStyle name="40% - Accent1 18 2 4 3 3" xfId="39621" xr:uid="{00000000-0005-0000-0000-0000925F0000}"/>
    <cellStyle name="40% - Accent1 18 2 4 4" xfId="8332" xr:uid="{00000000-0005-0000-0000-0000935F0000}"/>
    <cellStyle name="40% - Accent1 18 2 4 4 2" xfId="34328" xr:uid="{00000000-0005-0000-0000-0000945F0000}"/>
    <cellStyle name="40% - Accent1 18 2 4 5" xfId="16122" xr:uid="{00000000-0005-0000-0000-0000955F0000}"/>
    <cellStyle name="40% - Accent1 18 2 4 5 2" xfId="42116" xr:uid="{00000000-0005-0000-0000-0000965F0000}"/>
    <cellStyle name="40% - Accent1 18 2 4 6" xfId="23873" xr:uid="{00000000-0005-0000-0000-0000975F0000}"/>
    <cellStyle name="40% - Accent1 18 2 4 6 2" xfId="49862" xr:uid="{00000000-0005-0000-0000-0000985F0000}"/>
    <cellStyle name="40% - Accent1 18 2 4 7" xfId="29027" xr:uid="{00000000-0005-0000-0000-0000995F0000}"/>
    <cellStyle name="40% - Accent1 18 2 5" xfId="4051" xr:uid="{00000000-0005-0000-0000-00009A5F0000}"/>
    <cellStyle name="40% - Accent1 18 2 5 2" xfId="9349" xr:uid="{00000000-0005-0000-0000-00009B5F0000}"/>
    <cellStyle name="40% - Accent1 18 2 5 2 2" xfId="35349" xr:uid="{00000000-0005-0000-0000-00009C5F0000}"/>
    <cellStyle name="40% - Accent1 18 2 5 3" xfId="17143" xr:uid="{00000000-0005-0000-0000-00009D5F0000}"/>
    <cellStyle name="40% - Accent1 18 2 5 3 2" xfId="43137" xr:uid="{00000000-0005-0000-0000-00009E5F0000}"/>
    <cellStyle name="40% - Accent1 18 2 5 4" xfId="24894" xr:uid="{00000000-0005-0000-0000-00009F5F0000}"/>
    <cellStyle name="40% - Accent1 18 2 5 4 2" xfId="50883" xr:uid="{00000000-0005-0000-0000-0000A05F0000}"/>
    <cellStyle name="40% - Accent1 18 2 5 5" xfId="30048" xr:uid="{00000000-0005-0000-0000-0000A15F0000}"/>
    <cellStyle name="40% - Accent1 18 2 6" xfId="11521" xr:uid="{00000000-0005-0000-0000-0000A25F0000}"/>
    <cellStyle name="40% - Accent1 18 2 6 2" xfId="19316" xr:uid="{00000000-0005-0000-0000-0000A35F0000}"/>
    <cellStyle name="40% - Accent1 18 2 6 2 2" xfId="45310" xr:uid="{00000000-0005-0000-0000-0000A45F0000}"/>
    <cellStyle name="40% - Accent1 18 2 6 3" xfId="37522" xr:uid="{00000000-0005-0000-0000-0000A55F0000}"/>
    <cellStyle name="40% - Accent1 18 2 7" xfId="12027" xr:uid="{00000000-0005-0000-0000-0000A65F0000}"/>
    <cellStyle name="40% - Accent1 18 2 7 2" xfId="19822" xr:uid="{00000000-0005-0000-0000-0000A75F0000}"/>
    <cellStyle name="40% - Accent1 18 2 7 2 2" xfId="45816" xr:uid="{00000000-0005-0000-0000-0000A85F0000}"/>
    <cellStyle name="40% - Accent1 18 2 7 3" xfId="38028" xr:uid="{00000000-0005-0000-0000-0000A95F0000}"/>
    <cellStyle name="40% - Accent1 18 2 8" xfId="6673" xr:uid="{00000000-0005-0000-0000-0000AA5F0000}"/>
    <cellStyle name="40% - Accent1 18 2 8 2" xfId="32660" xr:uid="{00000000-0005-0000-0000-0000AB5F0000}"/>
    <cellStyle name="40% - Accent1 18 2 9" xfId="14454" xr:uid="{00000000-0005-0000-0000-0000AC5F0000}"/>
    <cellStyle name="40% - Accent1 18 2 9 2" xfId="40448" xr:uid="{00000000-0005-0000-0000-0000AD5F0000}"/>
    <cellStyle name="40% - Accent1 18 3" xfId="1644" xr:uid="{00000000-0005-0000-0000-0000AE5F0000}"/>
    <cellStyle name="40% - Accent1 18 3 2" xfId="4330" xr:uid="{00000000-0005-0000-0000-0000AF5F0000}"/>
    <cellStyle name="40% - Accent1 18 3 2 2" xfId="9627" xr:uid="{00000000-0005-0000-0000-0000B05F0000}"/>
    <cellStyle name="40% - Accent1 18 3 2 2 2" xfId="35628" xr:uid="{00000000-0005-0000-0000-0000B15F0000}"/>
    <cellStyle name="40% - Accent1 18 3 2 3" xfId="17422" xr:uid="{00000000-0005-0000-0000-0000B25F0000}"/>
    <cellStyle name="40% - Accent1 18 3 2 3 2" xfId="43416" xr:uid="{00000000-0005-0000-0000-0000B35F0000}"/>
    <cellStyle name="40% - Accent1 18 3 2 4" xfId="25173" xr:uid="{00000000-0005-0000-0000-0000B45F0000}"/>
    <cellStyle name="40% - Accent1 18 3 2 4 2" xfId="51162" xr:uid="{00000000-0005-0000-0000-0000B55F0000}"/>
    <cellStyle name="40% - Accent1 18 3 2 5" xfId="30327" xr:uid="{00000000-0005-0000-0000-0000B65F0000}"/>
    <cellStyle name="40% - Accent1 18 3 3" xfId="12287" xr:uid="{00000000-0005-0000-0000-0000B75F0000}"/>
    <cellStyle name="40% - Accent1 18 3 3 2" xfId="20082" xr:uid="{00000000-0005-0000-0000-0000B85F0000}"/>
    <cellStyle name="40% - Accent1 18 3 3 2 2" xfId="46076" xr:uid="{00000000-0005-0000-0000-0000B95F0000}"/>
    <cellStyle name="40% - Accent1 18 3 3 3" xfId="38288" xr:uid="{00000000-0005-0000-0000-0000BA5F0000}"/>
    <cellStyle name="40% - Accent1 18 3 4" xfId="6949" xr:uid="{00000000-0005-0000-0000-0000BB5F0000}"/>
    <cellStyle name="40% - Accent1 18 3 4 2" xfId="32939" xr:uid="{00000000-0005-0000-0000-0000BC5F0000}"/>
    <cellStyle name="40% - Accent1 18 3 5" xfId="14733" xr:uid="{00000000-0005-0000-0000-0000BD5F0000}"/>
    <cellStyle name="40% - Accent1 18 3 5 2" xfId="40727" xr:uid="{00000000-0005-0000-0000-0000BE5F0000}"/>
    <cellStyle name="40% - Accent1 18 3 6" xfId="22484" xr:uid="{00000000-0005-0000-0000-0000BF5F0000}"/>
    <cellStyle name="40% - Accent1 18 3 6 2" xfId="48473" xr:uid="{00000000-0005-0000-0000-0000C05F0000}"/>
    <cellStyle name="40% - Accent1 18 3 7" xfId="27638" xr:uid="{00000000-0005-0000-0000-0000C15F0000}"/>
    <cellStyle name="40% - Accent1 18 4" xfId="2200" xr:uid="{00000000-0005-0000-0000-0000C25F0000}"/>
    <cellStyle name="40% - Accent1 18 4 2" xfId="4886" xr:uid="{00000000-0005-0000-0000-0000C35F0000}"/>
    <cellStyle name="40% - Accent1 18 4 2 2" xfId="10183" xr:uid="{00000000-0005-0000-0000-0000C45F0000}"/>
    <cellStyle name="40% - Accent1 18 4 2 2 2" xfId="36184" xr:uid="{00000000-0005-0000-0000-0000C55F0000}"/>
    <cellStyle name="40% - Accent1 18 4 2 3" xfId="17978" xr:uid="{00000000-0005-0000-0000-0000C65F0000}"/>
    <cellStyle name="40% - Accent1 18 4 2 3 2" xfId="43972" xr:uid="{00000000-0005-0000-0000-0000C75F0000}"/>
    <cellStyle name="40% - Accent1 18 4 2 4" xfId="25729" xr:uid="{00000000-0005-0000-0000-0000C85F0000}"/>
    <cellStyle name="40% - Accent1 18 4 2 4 2" xfId="51718" xr:uid="{00000000-0005-0000-0000-0000C95F0000}"/>
    <cellStyle name="40% - Accent1 18 4 2 5" xfId="30883" xr:uid="{00000000-0005-0000-0000-0000CA5F0000}"/>
    <cellStyle name="40% - Accent1 18 4 3" xfId="12806" xr:uid="{00000000-0005-0000-0000-0000CB5F0000}"/>
    <cellStyle name="40% - Accent1 18 4 3 2" xfId="20601" xr:uid="{00000000-0005-0000-0000-0000CC5F0000}"/>
    <cellStyle name="40% - Accent1 18 4 3 2 2" xfId="46595" xr:uid="{00000000-0005-0000-0000-0000CD5F0000}"/>
    <cellStyle name="40% - Accent1 18 4 3 3" xfId="38807" xr:uid="{00000000-0005-0000-0000-0000CE5F0000}"/>
    <cellStyle name="40% - Accent1 18 4 4" xfId="7501" xr:uid="{00000000-0005-0000-0000-0000CF5F0000}"/>
    <cellStyle name="40% - Accent1 18 4 4 2" xfId="33495" xr:uid="{00000000-0005-0000-0000-0000D05F0000}"/>
    <cellStyle name="40% - Accent1 18 4 5" xfId="15289" xr:uid="{00000000-0005-0000-0000-0000D15F0000}"/>
    <cellStyle name="40% - Accent1 18 4 5 2" xfId="41283" xr:uid="{00000000-0005-0000-0000-0000D25F0000}"/>
    <cellStyle name="40% - Accent1 18 4 6" xfId="23040" xr:uid="{00000000-0005-0000-0000-0000D35F0000}"/>
    <cellStyle name="40% - Accent1 18 4 6 2" xfId="49029" xr:uid="{00000000-0005-0000-0000-0000D45F0000}"/>
    <cellStyle name="40% - Accent1 18 4 7" xfId="28194" xr:uid="{00000000-0005-0000-0000-0000D55F0000}"/>
    <cellStyle name="40% - Accent1 18 5" xfId="2756" xr:uid="{00000000-0005-0000-0000-0000D65F0000}"/>
    <cellStyle name="40% - Accent1 18 5 2" xfId="5442" xr:uid="{00000000-0005-0000-0000-0000D75F0000}"/>
    <cellStyle name="40% - Accent1 18 5 2 2" xfId="10739" xr:uid="{00000000-0005-0000-0000-0000D85F0000}"/>
    <cellStyle name="40% - Accent1 18 5 2 2 2" xfId="36740" xr:uid="{00000000-0005-0000-0000-0000D95F0000}"/>
    <cellStyle name="40% - Accent1 18 5 2 3" xfId="18534" xr:uid="{00000000-0005-0000-0000-0000DA5F0000}"/>
    <cellStyle name="40% - Accent1 18 5 2 3 2" xfId="44528" xr:uid="{00000000-0005-0000-0000-0000DB5F0000}"/>
    <cellStyle name="40% - Accent1 18 5 2 4" xfId="26285" xr:uid="{00000000-0005-0000-0000-0000DC5F0000}"/>
    <cellStyle name="40% - Accent1 18 5 2 4 2" xfId="52274" xr:uid="{00000000-0005-0000-0000-0000DD5F0000}"/>
    <cellStyle name="40% - Accent1 18 5 2 5" xfId="31439" xr:uid="{00000000-0005-0000-0000-0000DE5F0000}"/>
    <cellStyle name="40% - Accent1 18 5 3" xfId="13343" xr:uid="{00000000-0005-0000-0000-0000DF5F0000}"/>
    <cellStyle name="40% - Accent1 18 5 3 2" xfId="21138" xr:uid="{00000000-0005-0000-0000-0000E05F0000}"/>
    <cellStyle name="40% - Accent1 18 5 3 2 2" xfId="47132" xr:uid="{00000000-0005-0000-0000-0000E15F0000}"/>
    <cellStyle name="40% - Accent1 18 5 3 3" xfId="39344" xr:uid="{00000000-0005-0000-0000-0000E25F0000}"/>
    <cellStyle name="40% - Accent1 18 5 4" xfId="8055" xr:uid="{00000000-0005-0000-0000-0000E35F0000}"/>
    <cellStyle name="40% - Accent1 18 5 4 2" xfId="34051" xr:uid="{00000000-0005-0000-0000-0000E45F0000}"/>
    <cellStyle name="40% - Accent1 18 5 5" xfId="15845" xr:uid="{00000000-0005-0000-0000-0000E55F0000}"/>
    <cellStyle name="40% - Accent1 18 5 5 2" xfId="41839" xr:uid="{00000000-0005-0000-0000-0000E65F0000}"/>
    <cellStyle name="40% - Accent1 18 5 6" xfId="23596" xr:uid="{00000000-0005-0000-0000-0000E75F0000}"/>
    <cellStyle name="40% - Accent1 18 5 6 2" xfId="49585" xr:uid="{00000000-0005-0000-0000-0000E85F0000}"/>
    <cellStyle name="40% - Accent1 18 5 7" xfId="28750" xr:uid="{00000000-0005-0000-0000-0000E95F0000}"/>
    <cellStyle name="40% - Accent1 18 6" xfId="3774" xr:uid="{00000000-0005-0000-0000-0000EA5F0000}"/>
    <cellStyle name="40% - Accent1 18 6 2" xfId="9072" xr:uid="{00000000-0005-0000-0000-0000EB5F0000}"/>
    <cellStyle name="40% - Accent1 18 6 2 2" xfId="35072" xr:uid="{00000000-0005-0000-0000-0000EC5F0000}"/>
    <cellStyle name="40% - Accent1 18 6 3" xfId="16866" xr:uid="{00000000-0005-0000-0000-0000ED5F0000}"/>
    <cellStyle name="40% - Accent1 18 6 3 2" xfId="42860" xr:uid="{00000000-0005-0000-0000-0000EE5F0000}"/>
    <cellStyle name="40% - Accent1 18 6 4" xfId="24617" xr:uid="{00000000-0005-0000-0000-0000EF5F0000}"/>
    <cellStyle name="40% - Accent1 18 6 4 2" xfId="50606" xr:uid="{00000000-0005-0000-0000-0000F05F0000}"/>
    <cellStyle name="40% - Accent1 18 6 5" xfId="29771" xr:uid="{00000000-0005-0000-0000-0000F15F0000}"/>
    <cellStyle name="40% - Accent1 18 7" xfId="11266" xr:uid="{00000000-0005-0000-0000-0000F25F0000}"/>
    <cellStyle name="40% - Accent1 18 7 2" xfId="19061" xr:uid="{00000000-0005-0000-0000-0000F35F0000}"/>
    <cellStyle name="40% - Accent1 18 7 2 2" xfId="45055" xr:uid="{00000000-0005-0000-0000-0000F45F0000}"/>
    <cellStyle name="40% - Accent1 18 7 3" xfId="37267" xr:uid="{00000000-0005-0000-0000-0000F55F0000}"/>
    <cellStyle name="40% - Accent1 18 8" xfId="11766" xr:uid="{00000000-0005-0000-0000-0000F65F0000}"/>
    <cellStyle name="40% - Accent1 18 8 2" xfId="19561" xr:uid="{00000000-0005-0000-0000-0000F75F0000}"/>
    <cellStyle name="40% - Accent1 18 8 2 2" xfId="45555" xr:uid="{00000000-0005-0000-0000-0000F85F0000}"/>
    <cellStyle name="40% - Accent1 18 8 3" xfId="37767" xr:uid="{00000000-0005-0000-0000-0000F95F0000}"/>
    <cellStyle name="40% - Accent1 18 9" xfId="6396" xr:uid="{00000000-0005-0000-0000-0000FA5F0000}"/>
    <cellStyle name="40% - Accent1 18 9 2" xfId="32383" xr:uid="{00000000-0005-0000-0000-0000FB5F0000}"/>
    <cellStyle name="40% - Accent1 19" xfId="1108" xr:uid="{00000000-0005-0000-0000-0000FC5F0000}"/>
    <cellStyle name="40% - Accent1 19 10" xfId="14200" xr:uid="{00000000-0005-0000-0000-0000FD5F0000}"/>
    <cellStyle name="40% - Accent1 19 10 2" xfId="40194" xr:uid="{00000000-0005-0000-0000-0000FE5F0000}"/>
    <cellStyle name="40% - Accent1 19 11" xfId="21951" xr:uid="{00000000-0005-0000-0000-0000FF5F0000}"/>
    <cellStyle name="40% - Accent1 19 11 2" xfId="47940" xr:uid="{00000000-0005-0000-0000-000000600000}"/>
    <cellStyle name="40% - Accent1 19 12" xfId="27105" xr:uid="{00000000-0005-0000-0000-000001600000}"/>
    <cellStyle name="40% - Accent1 19 2" xfId="1386" xr:uid="{00000000-0005-0000-0000-000002600000}"/>
    <cellStyle name="40% - Accent1 19 2 10" xfId="22228" xr:uid="{00000000-0005-0000-0000-000003600000}"/>
    <cellStyle name="40% - Accent1 19 2 10 2" xfId="48217" xr:uid="{00000000-0005-0000-0000-000004600000}"/>
    <cellStyle name="40% - Accent1 19 2 11" xfId="27382" xr:uid="{00000000-0005-0000-0000-000005600000}"/>
    <cellStyle name="40% - Accent1 19 2 2" xfId="1944" xr:uid="{00000000-0005-0000-0000-000006600000}"/>
    <cellStyle name="40% - Accent1 19 2 2 2" xfId="4630" xr:uid="{00000000-0005-0000-0000-000007600000}"/>
    <cellStyle name="40% - Accent1 19 2 2 2 2" xfId="9927" xr:uid="{00000000-0005-0000-0000-000008600000}"/>
    <cellStyle name="40% - Accent1 19 2 2 2 2 2" xfId="35928" xr:uid="{00000000-0005-0000-0000-000009600000}"/>
    <cellStyle name="40% - Accent1 19 2 2 2 3" xfId="17722" xr:uid="{00000000-0005-0000-0000-00000A600000}"/>
    <cellStyle name="40% - Accent1 19 2 2 2 3 2" xfId="43716" xr:uid="{00000000-0005-0000-0000-00000B600000}"/>
    <cellStyle name="40% - Accent1 19 2 2 2 4" xfId="25473" xr:uid="{00000000-0005-0000-0000-00000C600000}"/>
    <cellStyle name="40% - Accent1 19 2 2 2 4 2" xfId="51462" xr:uid="{00000000-0005-0000-0000-00000D600000}"/>
    <cellStyle name="40% - Accent1 19 2 2 2 5" xfId="30627" xr:uid="{00000000-0005-0000-0000-00000E600000}"/>
    <cellStyle name="40% - Accent1 19 2 2 3" xfId="12569" xr:uid="{00000000-0005-0000-0000-00000F600000}"/>
    <cellStyle name="40% - Accent1 19 2 2 3 2" xfId="20364" xr:uid="{00000000-0005-0000-0000-000010600000}"/>
    <cellStyle name="40% - Accent1 19 2 2 3 2 2" xfId="46358" xr:uid="{00000000-0005-0000-0000-000011600000}"/>
    <cellStyle name="40% - Accent1 19 2 2 3 3" xfId="38570" xr:uid="{00000000-0005-0000-0000-000012600000}"/>
    <cellStyle name="40% - Accent1 19 2 2 4" xfId="7247" xr:uid="{00000000-0005-0000-0000-000013600000}"/>
    <cellStyle name="40% - Accent1 19 2 2 4 2" xfId="33239" xr:uid="{00000000-0005-0000-0000-000014600000}"/>
    <cellStyle name="40% - Accent1 19 2 2 5" xfId="15033" xr:uid="{00000000-0005-0000-0000-000015600000}"/>
    <cellStyle name="40% - Accent1 19 2 2 5 2" xfId="41027" xr:uid="{00000000-0005-0000-0000-000016600000}"/>
    <cellStyle name="40% - Accent1 19 2 2 6" xfId="22784" xr:uid="{00000000-0005-0000-0000-000017600000}"/>
    <cellStyle name="40% - Accent1 19 2 2 6 2" xfId="48773" xr:uid="{00000000-0005-0000-0000-000018600000}"/>
    <cellStyle name="40% - Accent1 19 2 2 7" xfId="27938" xr:uid="{00000000-0005-0000-0000-000019600000}"/>
    <cellStyle name="40% - Accent1 19 2 3" xfId="2500" xr:uid="{00000000-0005-0000-0000-00001A600000}"/>
    <cellStyle name="40% - Accent1 19 2 3 2" xfId="5186" xr:uid="{00000000-0005-0000-0000-00001B600000}"/>
    <cellStyle name="40% - Accent1 19 2 3 2 2" xfId="10483" xr:uid="{00000000-0005-0000-0000-00001C600000}"/>
    <cellStyle name="40% - Accent1 19 2 3 2 2 2" xfId="36484" xr:uid="{00000000-0005-0000-0000-00001D600000}"/>
    <cellStyle name="40% - Accent1 19 2 3 2 3" xfId="18278" xr:uid="{00000000-0005-0000-0000-00001E600000}"/>
    <cellStyle name="40% - Accent1 19 2 3 2 3 2" xfId="44272" xr:uid="{00000000-0005-0000-0000-00001F600000}"/>
    <cellStyle name="40% - Accent1 19 2 3 2 4" xfId="26029" xr:uid="{00000000-0005-0000-0000-000020600000}"/>
    <cellStyle name="40% - Accent1 19 2 3 2 4 2" xfId="52018" xr:uid="{00000000-0005-0000-0000-000021600000}"/>
    <cellStyle name="40% - Accent1 19 2 3 2 5" xfId="31183" xr:uid="{00000000-0005-0000-0000-000022600000}"/>
    <cellStyle name="40% - Accent1 19 2 3 3" xfId="13104" xr:uid="{00000000-0005-0000-0000-000023600000}"/>
    <cellStyle name="40% - Accent1 19 2 3 3 2" xfId="20899" xr:uid="{00000000-0005-0000-0000-000024600000}"/>
    <cellStyle name="40% - Accent1 19 2 3 3 2 2" xfId="46893" xr:uid="{00000000-0005-0000-0000-000025600000}"/>
    <cellStyle name="40% - Accent1 19 2 3 3 3" xfId="39105" xr:uid="{00000000-0005-0000-0000-000026600000}"/>
    <cellStyle name="40% - Accent1 19 2 3 4" xfId="7799" xr:uid="{00000000-0005-0000-0000-000027600000}"/>
    <cellStyle name="40% - Accent1 19 2 3 4 2" xfId="33795" xr:uid="{00000000-0005-0000-0000-000028600000}"/>
    <cellStyle name="40% - Accent1 19 2 3 5" xfId="15589" xr:uid="{00000000-0005-0000-0000-000029600000}"/>
    <cellStyle name="40% - Accent1 19 2 3 5 2" xfId="41583" xr:uid="{00000000-0005-0000-0000-00002A600000}"/>
    <cellStyle name="40% - Accent1 19 2 3 6" xfId="23340" xr:uid="{00000000-0005-0000-0000-00002B600000}"/>
    <cellStyle name="40% - Accent1 19 2 3 6 2" xfId="49329" xr:uid="{00000000-0005-0000-0000-00002C600000}"/>
    <cellStyle name="40% - Accent1 19 2 3 7" xfId="28494" xr:uid="{00000000-0005-0000-0000-00002D600000}"/>
    <cellStyle name="40% - Accent1 19 2 4" xfId="3056" xr:uid="{00000000-0005-0000-0000-00002E600000}"/>
    <cellStyle name="40% - Accent1 19 2 4 2" xfId="5742" xr:uid="{00000000-0005-0000-0000-00002F600000}"/>
    <cellStyle name="40% - Accent1 19 2 4 2 2" xfId="11039" xr:uid="{00000000-0005-0000-0000-000030600000}"/>
    <cellStyle name="40% - Accent1 19 2 4 2 2 2" xfId="37040" xr:uid="{00000000-0005-0000-0000-000031600000}"/>
    <cellStyle name="40% - Accent1 19 2 4 2 3" xfId="18834" xr:uid="{00000000-0005-0000-0000-000032600000}"/>
    <cellStyle name="40% - Accent1 19 2 4 2 3 2" xfId="44828" xr:uid="{00000000-0005-0000-0000-000033600000}"/>
    <cellStyle name="40% - Accent1 19 2 4 2 4" xfId="26585" xr:uid="{00000000-0005-0000-0000-000034600000}"/>
    <cellStyle name="40% - Accent1 19 2 4 2 4 2" xfId="52574" xr:uid="{00000000-0005-0000-0000-000035600000}"/>
    <cellStyle name="40% - Accent1 19 2 4 2 5" xfId="31739" xr:uid="{00000000-0005-0000-0000-000036600000}"/>
    <cellStyle name="40% - Accent1 19 2 4 3" xfId="13643" xr:uid="{00000000-0005-0000-0000-000037600000}"/>
    <cellStyle name="40% - Accent1 19 2 4 3 2" xfId="21438" xr:uid="{00000000-0005-0000-0000-000038600000}"/>
    <cellStyle name="40% - Accent1 19 2 4 3 2 2" xfId="47432" xr:uid="{00000000-0005-0000-0000-000039600000}"/>
    <cellStyle name="40% - Accent1 19 2 4 3 3" xfId="39644" xr:uid="{00000000-0005-0000-0000-00003A600000}"/>
    <cellStyle name="40% - Accent1 19 2 4 4" xfId="8355" xr:uid="{00000000-0005-0000-0000-00003B600000}"/>
    <cellStyle name="40% - Accent1 19 2 4 4 2" xfId="34351" xr:uid="{00000000-0005-0000-0000-00003C600000}"/>
    <cellStyle name="40% - Accent1 19 2 4 5" xfId="16145" xr:uid="{00000000-0005-0000-0000-00003D600000}"/>
    <cellStyle name="40% - Accent1 19 2 4 5 2" xfId="42139" xr:uid="{00000000-0005-0000-0000-00003E600000}"/>
    <cellStyle name="40% - Accent1 19 2 4 6" xfId="23896" xr:uid="{00000000-0005-0000-0000-00003F600000}"/>
    <cellStyle name="40% - Accent1 19 2 4 6 2" xfId="49885" xr:uid="{00000000-0005-0000-0000-000040600000}"/>
    <cellStyle name="40% - Accent1 19 2 4 7" xfId="29050" xr:uid="{00000000-0005-0000-0000-000041600000}"/>
    <cellStyle name="40% - Accent1 19 2 5" xfId="4074" xr:uid="{00000000-0005-0000-0000-000042600000}"/>
    <cellStyle name="40% - Accent1 19 2 5 2" xfId="9372" xr:uid="{00000000-0005-0000-0000-000043600000}"/>
    <cellStyle name="40% - Accent1 19 2 5 2 2" xfId="35372" xr:uid="{00000000-0005-0000-0000-000044600000}"/>
    <cellStyle name="40% - Accent1 19 2 5 3" xfId="17166" xr:uid="{00000000-0005-0000-0000-000045600000}"/>
    <cellStyle name="40% - Accent1 19 2 5 3 2" xfId="43160" xr:uid="{00000000-0005-0000-0000-000046600000}"/>
    <cellStyle name="40% - Accent1 19 2 5 4" xfId="24917" xr:uid="{00000000-0005-0000-0000-000047600000}"/>
    <cellStyle name="40% - Accent1 19 2 5 4 2" xfId="50906" xr:uid="{00000000-0005-0000-0000-000048600000}"/>
    <cellStyle name="40% - Accent1 19 2 5 5" xfId="30071" xr:uid="{00000000-0005-0000-0000-000049600000}"/>
    <cellStyle name="40% - Accent1 19 2 6" xfId="11544" xr:uid="{00000000-0005-0000-0000-00004A600000}"/>
    <cellStyle name="40% - Accent1 19 2 6 2" xfId="19339" xr:uid="{00000000-0005-0000-0000-00004B600000}"/>
    <cellStyle name="40% - Accent1 19 2 6 2 2" xfId="45333" xr:uid="{00000000-0005-0000-0000-00004C600000}"/>
    <cellStyle name="40% - Accent1 19 2 6 3" xfId="37545" xr:uid="{00000000-0005-0000-0000-00004D600000}"/>
    <cellStyle name="40% - Accent1 19 2 7" xfId="12050" xr:uid="{00000000-0005-0000-0000-00004E600000}"/>
    <cellStyle name="40% - Accent1 19 2 7 2" xfId="19845" xr:uid="{00000000-0005-0000-0000-00004F600000}"/>
    <cellStyle name="40% - Accent1 19 2 7 2 2" xfId="45839" xr:uid="{00000000-0005-0000-0000-000050600000}"/>
    <cellStyle name="40% - Accent1 19 2 7 3" xfId="38051" xr:uid="{00000000-0005-0000-0000-000051600000}"/>
    <cellStyle name="40% - Accent1 19 2 8" xfId="6696" xr:uid="{00000000-0005-0000-0000-000052600000}"/>
    <cellStyle name="40% - Accent1 19 2 8 2" xfId="32683" xr:uid="{00000000-0005-0000-0000-000053600000}"/>
    <cellStyle name="40% - Accent1 19 2 9" xfId="14477" xr:uid="{00000000-0005-0000-0000-000054600000}"/>
    <cellStyle name="40% - Accent1 19 2 9 2" xfId="40471" xr:uid="{00000000-0005-0000-0000-000055600000}"/>
    <cellStyle name="40% - Accent1 19 3" xfId="1667" xr:uid="{00000000-0005-0000-0000-000056600000}"/>
    <cellStyle name="40% - Accent1 19 3 2" xfId="4353" xr:uid="{00000000-0005-0000-0000-000057600000}"/>
    <cellStyle name="40% - Accent1 19 3 2 2" xfId="9650" xr:uid="{00000000-0005-0000-0000-000058600000}"/>
    <cellStyle name="40% - Accent1 19 3 2 2 2" xfId="35651" xr:uid="{00000000-0005-0000-0000-000059600000}"/>
    <cellStyle name="40% - Accent1 19 3 2 3" xfId="17445" xr:uid="{00000000-0005-0000-0000-00005A600000}"/>
    <cellStyle name="40% - Accent1 19 3 2 3 2" xfId="43439" xr:uid="{00000000-0005-0000-0000-00005B600000}"/>
    <cellStyle name="40% - Accent1 19 3 2 4" xfId="25196" xr:uid="{00000000-0005-0000-0000-00005C600000}"/>
    <cellStyle name="40% - Accent1 19 3 2 4 2" xfId="51185" xr:uid="{00000000-0005-0000-0000-00005D600000}"/>
    <cellStyle name="40% - Accent1 19 3 2 5" xfId="30350" xr:uid="{00000000-0005-0000-0000-00005E600000}"/>
    <cellStyle name="40% - Accent1 19 3 3" xfId="12310" xr:uid="{00000000-0005-0000-0000-00005F600000}"/>
    <cellStyle name="40% - Accent1 19 3 3 2" xfId="20105" xr:uid="{00000000-0005-0000-0000-000060600000}"/>
    <cellStyle name="40% - Accent1 19 3 3 2 2" xfId="46099" xr:uid="{00000000-0005-0000-0000-000061600000}"/>
    <cellStyle name="40% - Accent1 19 3 3 3" xfId="38311" xr:uid="{00000000-0005-0000-0000-000062600000}"/>
    <cellStyle name="40% - Accent1 19 3 4" xfId="6972" xr:uid="{00000000-0005-0000-0000-000063600000}"/>
    <cellStyle name="40% - Accent1 19 3 4 2" xfId="32962" xr:uid="{00000000-0005-0000-0000-000064600000}"/>
    <cellStyle name="40% - Accent1 19 3 5" xfId="14756" xr:uid="{00000000-0005-0000-0000-000065600000}"/>
    <cellStyle name="40% - Accent1 19 3 5 2" xfId="40750" xr:uid="{00000000-0005-0000-0000-000066600000}"/>
    <cellStyle name="40% - Accent1 19 3 6" xfId="22507" xr:uid="{00000000-0005-0000-0000-000067600000}"/>
    <cellStyle name="40% - Accent1 19 3 6 2" xfId="48496" xr:uid="{00000000-0005-0000-0000-000068600000}"/>
    <cellStyle name="40% - Accent1 19 3 7" xfId="27661" xr:uid="{00000000-0005-0000-0000-000069600000}"/>
    <cellStyle name="40% - Accent1 19 4" xfId="2223" xr:uid="{00000000-0005-0000-0000-00006A600000}"/>
    <cellStyle name="40% - Accent1 19 4 2" xfId="4909" xr:uid="{00000000-0005-0000-0000-00006B600000}"/>
    <cellStyle name="40% - Accent1 19 4 2 2" xfId="10206" xr:uid="{00000000-0005-0000-0000-00006C600000}"/>
    <cellStyle name="40% - Accent1 19 4 2 2 2" xfId="36207" xr:uid="{00000000-0005-0000-0000-00006D600000}"/>
    <cellStyle name="40% - Accent1 19 4 2 3" xfId="18001" xr:uid="{00000000-0005-0000-0000-00006E600000}"/>
    <cellStyle name="40% - Accent1 19 4 2 3 2" xfId="43995" xr:uid="{00000000-0005-0000-0000-00006F600000}"/>
    <cellStyle name="40% - Accent1 19 4 2 4" xfId="25752" xr:uid="{00000000-0005-0000-0000-000070600000}"/>
    <cellStyle name="40% - Accent1 19 4 2 4 2" xfId="51741" xr:uid="{00000000-0005-0000-0000-000071600000}"/>
    <cellStyle name="40% - Accent1 19 4 2 5" xfId="30906" xr:uid="{00000000-0005-0000-0000-000072600000}"/>
    <cellStyle name="40% - Accent1 19 4 3" xfId="12829" xr:uid="{00000000-0005-0000-0000-000073600000}"/>
    <cellStyle name="40% - Accent1 19 4 3 2" xfId="20624" xr:uid="{00000000-0005-0000-0000-000074600000}"/>
    <cellStyle name="40% - Accent1 19 4 3 2 2" xfId="46618" xr:uid="{00000000-0005-0000-0000-000075600000}"/>
    <cellStyle name="40% - Accent1 19 4 3 3" xfId="38830" xr:uid="{00000000-0005-0000-0000-000076600000}"/>
    <cellStyle name="40% - Accent1 19 4 4" xfId="7524" xr:uid="{00000000-0005-0000-0000-000077600000}"/>
    <cellStyle name="40% - Accent1 19 4 4 2" xfId="33518" xr:uid="{00000000-0005-0000-0000-000078600000}"/>
    <cellStyle name="40% - Accent1 19 4 5" xfId="15312" xr:uid="{00000000-0005-0000-0000-000079600000}"/>
    <cellStyle name="40% - Accent1 19 4 5 2" xfId="41306" xr:uid="{00000000-0005-0000-0000-00007A600000}"/>
    <cellStyle name="40% - Accent1 19 4 6" xfId="23063" xr:uid="{00000000-0005-0000-0000-00007B600000}"/>
    <cellStyle name="40% - Accent1 19 4 6 2" xfId="49052" xr:uid="{00000000-0005-0000-0000-00007C600000}"/>
    <cellStyle name="40% - Accent1 19 4 7" xfId="28217" xr:uid="{00000000-0005-0000-0000-00007D600000}"/>
    <cellStyle name="40% - Accent1 19 5" xfId="2779" xr:uid="{00000000-0005-0000-0000-00007E600000}"/>
    <cellStyle name="40% - Accent1 19 5 2" xfId="5465" xr:uid="{00000000-0005-0000-0000-00007F600000}"/>
    <cellStyle name="40% - Accent1 19 5 2 2" xfId="10762" xr:uid="{00000000-0005-0000-0000-000080600000}"/>
    <cellStyle name="40% - Accent1 19 5 2 2 2" xfId="36763" xr:uid="{00000000-0005-0000-0000-000081600000}"/>
    <cellStyle name="40% - Accent1 19 5 2 3" xfId="18557" xr:uid="{00000000-0005-0000-0000-000082600000}"/>
    <cellStyle name="40% - Accent1 19 5 2 3 2" xfId="44551" xr:uid="{00000000-0005-0000-0000-000083600000}"/>
    <cellStyle name="40% - Accent1 19 5 2 4" xfId="26308" xr:uid="{00000000-0005-0000-0000-000084600000}"/>
    <cellStyle name="40% - Accent1 19 5 2 4 2" xfId="52297" xr:uid="{00000000-0005-0000-0000-000085600000}"/>
    <cellStyle name="40% - Accent1 19 5 2 5" xfId="31462" xr:uid="{00000000-0005-0000-0000-000086600000}"/>
    <cellStyle name="40% - Accent1 19 5 3" xfId="13366" xr:uid="{00000000-0005-0000-0000-000087600000}"/>
    <cellStyle name="40% - Accent1 19 5 3 2" xfId="21161" xr:uid="{00000000-0005-0000-0000-000088600000}"/>
    <cellStyle name="40% - Accent1 19 5 3 2 2" xfId="47155" xr:uid="{00000000-0005-0000-0000-000089600000}"/>
    <cellStyle name="40% - Accent1 19 5 3 3" xfId="39367" xr:uid="{00000000-0005-0000-0000-00008A600000}"/>
    <cellStyle name="40% - Accent1 19 5 4" xfId="8078" xr:uid="{00000000-0005-0000-0000-00008B600000}"/>
    <cellStyle name="40% - Accent1 19 5 4 2" xfId="34074" xr:uid="{00000000-0005-0000-0000-00008C600000}"/>
    <cellStyle name="40% - Accent1 19 5 5" xfId="15868" xr:uid="{00000000-0005-0000-0000-00008D600000}"/>
    <cellStyle name="40% - Accent1 19 5 5 2" xfId="41862" xr:uid="{00000000-0005-0000-0000-00008E600000}"/>
    <cellStyle name="40% - Accent1 19 5 6" xfId="23619" xr:uid="{00000000-0005-0000-0000-00008F600000}"/>
    <cellStyle name="40% - Accent1 19 5 6 2" xfId="49608" xr:uid="{00000000-0005-0000-0000-000090600000}"/>
    <cellStyle name="40% - Accent1 19 5 7" xfId="28773" xr:uid="{00000000-0005-0000-0000-000091600000}"/>
    <cellStyle name="40% - Accent1 19 6" xfId="3797" xr:uid="{00000000-0005-0000-0000-000092600000}"/>
    <cellStyle name="40% - Accent1 19 6 2" xfId="9095" xr:uid="{00000000-0005-0000-0000-000093600000}"/>
    <cellStyle name="40% - Accent1 19 6 2 2" xfId="35095" xr:uid="{00000000-0005-0000-0000-000094600000}"/>
    <cellStyle name="40% - Accent1 19 6 3" xfId="16889" xr:uid="{00000000-0005-0000-0000-000095600000}"/>
    <cellStyle name="40% - Accent1 19 6 3 2" xfId="42883" xr:uid="{00000000-0005-0000-0000-000096600000}"/>
    <cellStyle name="40% - Accent1 19 6 4" xfId="24640" xr:uid="{00000000-0005-0000-0000-000097600000}"/>
    <cellStyle name="40% - Accent1 19 6 4 2" xfId="50629" xr:uid="{00000000-0005-0000-0000-000098600000}"/>
    <cellStyle name="40% - Accent1 19 6 5" xfId="29794" xr:uid="{00000000-0005-0000-0000-000099600000}"/>
    <cellStyle name="40% - Accent1 19 7" xfId="11289" xr:uid="{00000000-0005-0000-0000-00009A600000}"/>
    <cellStyle name="40% - Accent1 19 7 2" xfId="19084" xr:uid="{00000000-0005-0000-0000-00009B600000}"/>
    <cellStyle name="40% - Accent1 19 7 2 2" xfId="45078" xr:uid="{00000000-0005-0000-0000-00009C600000}"/>
    <cellStyle name="40% - Accent1 19 7 3" xfId="37290" xr:uid="{00000000-0005-0000-0000-00009D600000}"/>
    <cellStyle name="40% - Accent1 19 8" xfId="11789" xr:uid="{00000000-0005-0000-0000-00009E600000}"/>
    <cellStyle name="40% - Accent1 19 8 2" xfId="19584" xr:uid="{00000000-0005-0000-0000-00009F600000}"/>
    <cellStyle name="40% - Accent1 19 8 2 2" xfId="45578" xr:uid="{00000000-0005-0000-0000-0000A0600000}"/>
    <cellStyle name="40% - Accent1 19 8 3" xfId="37790" xr:uid="{00000000-0005-0000-0000-0000A1600000}"/>
    <cellStyle name="40% - Accent1 19 9" xfId="6419" xr:uid="{00000000-0005-0000-0000-0000A2600000}"/>
    <cellStyle name="40% - Accent1 19 9 2" xfId="32406" xr:uid="{00000000-0005-0000-0000-0000A3600000}"/>
    <cellStyle name="40% - Accent1 2" xfId="83" xr:uid="{00000000-0005-0000-0000-0000A4600000}"/>
    <cellStyle name="40% - Accent1 2 10" xfId="3250" xr:uid="{00000000-0005-0000-0000-0000A5600000}"/>
    <cellStyle name="40% - Accent1 2 10 2" xfId="8551" xr:uid="{00000000-0005-0000-0000-0000A6600000}"/>
    <cellStyle name="40% - Accent1 2 10 2 2" xfId="34548" xr:uid="{00000000-0005-0000-0000-0000A7600000}"/>
    <cellStyle name="40% - Accent1 2 10 3" xfId="16342" xr:uid="{00000000-0005-0000-0000-0000A8600000}"/>
    <cellStyle name="40% - Accent1 2 10 3 2" xfId="42336" xr:uid="{00000000-0005-0000-0000-0000A9600000}"/>
    <cellStyle name="40% - Accent1 2 10 4" xfId="24093" xr:uid="{00000000-0005-0000-0000-0000AA600000}"/>
    <cellStyle name="40% - Accent1 2 10 4 2" xfId="50082" xr:uid="{00000000-0005-0000-0000-0000AB600000}"/>
    <cellStyle name="40% - Accent1 2 10 5" xfId="29247" xr:uid="{00000000-0005-0000-0000-0000AC600000}"/>
    <cellStyle name="40% - Accent1 2 11" xfId="3364" xr:uid="{00000000-0005-0000-0000-0000AD600000}"/>
    <cellStyle name="40% - Accent1 2 11 2" xfId="8664" xr:uid="{00000000-0005-0000-0000-0000AE600000}"/>
    <cellStyle name="40% - Accent1 2 11 2 2" xfId="34662" xr:uid="{00000000-0005-0000-0000-0000AF600000}"/>
    <cellStyle name="40% - Accent1 2 11 3" xfId="16456" xr:uid="{00000000-0005-0000-0000-0000B0600000}"/>
    <cellStyle name="40% - Accent1 2 11 3 2" xfId="42450" xr:uid="{00000000-0005-0000-0000-0000B1600000}"/>
    <cellStyle name="40% - Accent1 2 11 4" xfId="24207" xr:uid="{00000000-0005-0000-0000-0000B2600000}"/>
    <cellStyle name="40% - Accent1 2 11 4 2" xfId="50196" xr:uid="{00000000-0005-0000-0000-0000B3600000}"/>
    <cellStyle name="40% - Accent1 2 11 5" xfId="29361" xr:uid="{00000000-0005-0000-0000-0000B4600000}"/>
    <cellStyle name="40% - Accent1 2 12" xfId="3478" xr:uid="{00000000-0005-0000-0000-0000B5600000}"/>
    <cellStyle name="40% - Accent1 2 12 2" xfId="8777" xr:uid="{00000000-0005-0000-0000-0000B6600000}"/>
    <cellStyle name="40% - Accent1 2 12 2 2" xfId="34776" xr:uid="{00000000-0005-0000-0000-0000B7600000}"/>
    <cellStyle name="40% - Accent1 2 12 3" xfId="16570" xr:uid="{00000000-0005-0000-0000-0000B8600000}"/>
    <cellStyle name="40% - Accent1 2 12 3 2" xfId="42564" xr:uid="{00000000-0005-0000-0000-0000B9600000}"/>
    <cellStyle name="40% - Accent1 2 12 4" xfId="24321" xr:uid="{00000000-0005-0000-0000-0000BA600000}"/>
    <cellStyle name="40% - Accent1 2 12 4 2" xfId="50310" xr:uid="{00000000-0005-0000-0000-0000BB600000}"/>
    <cellStyle name="40% - Accent1 2 12 5" xfId="29475" xr:uid="{00000000-0005-0000-0000-0000BC600000}"/>
    <cellStyle name="40% - Accent1 2 13" xfId="3573" xr:uid="{00000000-0005-0000-0000-0000BD600000}"/>
    <cellStyle name="40% - Accent1 2 13 2" xfId="8871" xr:uid="{00000000-0005-0000-0000-0000BE600000}"/>
    <cellStyle name="40% - Accent1 2 13 2 2" xfId="34871" xr:uid="{00000000-0005-0000-0000-0000BF600000}"/>
    <cellStyle name="40% - Accent1 2 13 3" xfId="16665" xr:uid="{00000000-0005-0000-0000-0000C0600000}"/>
    <cellStyle name="40% - Accent1 2 13 3 2" xfId="42659" xr:uid="{00000000-0005-0000-0000-0000C1600000}"/>
    <cellStyle name="40% - Accent1 2 13 4" xfId="24416" xr:uid="{00000000-0005-0000-0000-0000C2600000}"/>
    <cellStyle name="40% - Accent1 2 13 4 2" xfId="50405" xr:uid="{00000000-0005-0000-0000-0000C3600000}"/>
    <cellStyle name="40% - Accent1 2 13 5" xfId="29570" xr:uid="{00000000-0005-0000-0000-0000C4600000}"/>
    <cellStyle name="40% - Accent1 2 14" xfId="5836" xr:uid="{00000000-0005-0000-0000-0000C5600000}"/>
    <cellStyle name="40% - Accent1 2 14 2" xfId="31834" xr:uid="{00000000-0005-0000-0000-0000C6600000}"/>
    <cellStyle name="40% - Accent1 2 15" xfId="5975" xr:uid="{00000000-0005-0000-0000-0000C7600000}"/>
    <cellStyle name="40% - Accent1 2 15 2" xfId="31961" xr:uid="{00000000-0005-0000-0000-0000C8600000}"/>
    <cellStyle name="40% - Accent1 2 16" xfId="13749" xr:uid="{00000000-0005-0000-0000-0000C9600000}"/>
    <cellStyle name="40% - Accent1 2 16 2" xfId="39743" xr:uid="{00000000-0005-0000-0000-0000CA600000}"/>
    <cellStyle name="40% - Accent1 2 17" xfId="21527" xr:uid="{00000000-0005-0000-0000-0000CB600000}"/>
    <cellStyle name="40% - Accent1 2 17 2" xfId="47516" xr:uid="{00000000-0005-0000-0000-0000CC600000}"/>
    <cellStyle name="40% - Accent1 2 18" xfId="26681" xr:uid="{00000000-0005-0000-0000-0000CD600000}"/>
    <cellStyle name="40% - Accent1 2 2" xfId="84" xr:uid="{00000000-0005-0000-0000-0000CE600000}"/>
    <cellStyle name="40% - Accent1 2 2 10" xfId="3850" xr:uid="{00000000-0005-0000-0000-0000CF600000}"/>
    <cellStyle name="40% - Accent1 2 2 10 2" xfId="9148" xr:uid="{00000000-0005-0000-0000-0000D0600000}"/>
    <cellStyle name="40% - Accent1 2 2 10 2 2" xfId="35148" xr:uid="{00000000-0005-0000-0000-0000D1600000}"/>
    <cellStyle name="40% - Accent1 2 2 10 3" xfId="16942" xr:uid="{00000000-0005-0000-0000-0000D2600000}"/>
    <cellStyle name="40% - Accent1 2 2 10 3 2" xfId="42936" xr:uid="{00000000-0005-0000-0000-0000D3600000}"/>
    <cellStyle name="40% - Accent1 2 2 10 4" xfId="24693" xr:uid="{00000000-0005-0000-0000-0000D4600000}"/>
    <cellStyle name="40% - Accent1 2 2 10 4 2" xfId="50682" xr:uid="{00000000-0005-0000-0000-0000D5600000}"/>
    <cellStyle name="40% - Accent1 2 2 10 5" xfId="29847" xr:uid="{00000000-0005-0000-0000-0000D6600000}"/>
    <cellStyle name="40% - Accent1 2 2 11" xfId="5837" xr:uid="{00000000-0005-0000-0000-0000D7600000}"/>
    <cellStyle name="40% - Accent1 2 2 11 2" xfId="31835" xr:uid="{00000000-0005-0000-0000-0000D8600000}"/>
    <cellStyle name="40% - Accent1 2 2 12" xfId="5976" xr:uid="{00000000-0005-0000-0000-0000D9600000}"/>
    <cellStyle name="40% - Accent1 2 2 12 2" xfId="31962" xr:uid="{00000000-0005-0000-0000-0000DA600000}"/>
    <cellStyle name="40% - Accent1 2 2 13" xfId="13750" xr:uid="{00000000-0005-0000-0000-0000DB600000}"/>
    <cellStyle name="40% - Accent1 2 2 13 2" xfId="39744" xr:uid="{00000000-0005-0000-0000-0000DC600000}"/>
    <cellStyle name="40% - Accent1 2 2 14" xfId="21528" xr:uid="{00000000-0005-0000-0000-0000DD600000}"/>
    <cellStyle name="40% - Accent1 2 2 14 2" xfId="47517" xr:uid="{00000000-0005-0000-0000-0000DE600000}"/>
    <cellStyle name="40% - Accent1 2 2 15" xfId="26682" xr:uid="{00000000-0005-0000-0000-0000DF600000}"/>
    <cellStyle name="40% - Accent1 2 2 2" xfId="789" xr:uid="{00000000-0005-0000-0000-0000E0600000}"/>
    <cellStyle name="40% - Accent1 2 2 2 2" xfId="1720" xr:uid="{00000000-0005-0000-0000-0000E1600000}"/>
    <cellStyle name="40% - Accent1 2 2 2 2 2" xfId="7025" xr:uid="{00000000-0005-0000-0000-0000E2600000}"/>
    <cellStyle name="40% - Accent1 2 2 2 2 2 2" xfId="33015" xr:uid="{00000000-0005-0000-0000-0000E3600000}"/>
    <cellStyle name="40% - Accent1 2 2 2 2 3" xfId="14809" xr:uid="{00000000-0005-0000-0000-0000E4600000}"/>
    <cellStyle name="40% - Accent1 2 2 2 2 3 2" xfId="40803" xr:uid="{00000000-0005-0000-0000-0000E5600000}"/>
    <cellStyle name="40% - Accent1 2 2 2 2 4" xfId="22560" xr:uid="{00000000-0005-0000-0000-0000E6600000}"/>
    <cellStyle name="40% - Accent1 2 2 2 2 4 2" xfId="48549" xr:uid="{00000000-0005-0000-0000-0000E7600000}"/>
    <cellStyle name="40% - Accent1 2 2 2 2 5" xfId="27714" xr:uid="{00000000-0005-0000-0000-0000E8600000}"/>
    <cellStyle name="40% - Accent1 2 2 2 3" xfId="4406" xr:uid="{00000000-0005-0000-0000-0000E9600000}"/>
    <cellStyle name="40% - Accent1 2 2 2 3 2" xfId="9703" xr:uid="{00000000-0005-0000-0000-0000EA600000}"/>
    <cellStyle name="40% - Accent1 2 2 2 3 2 2" xfId="35704" xr:uid="{00000000-0005-0000-0000-0000EB600000}"/>
    <cellStyle name="40% - Accent1 2 2 2 3 3" xfId="17498" xr:uid="{00000000-0005-0000-0000-0000EC600000}"/>
    <cellStyle name="40% - Accent1 2 2 2 3 3 2" xfId="43492" xr:uid="{00000000-0005-0000-0000-0000ED600000}"/>
    <cellStyle name="40% - Accent1 2 2 2 3 4" xfId="25249" xr:uid="{00000000-0005-0000-0000-0000EE600000}"/>
    <cellStyle name="40% - Accent1 2 2 2 3 4 2" xfId="51238" xr:uid="{00000000-0005-0000-0000-0000EF600000}"/>
    <cellStyle name="40% - Accent1 2 2 2 3 5" xfId="30403" xr:uid="{00000000-0005-0000-0000-0000F0600000}"/>
    <cellStyle name="40% - Accent1 2 2 2 4" xfId="6117" xr:uid="{00000000-0005-0000-0000-0000F1600000}"/>
    <cellStyle name="40% - Accent1 2 2 2 4 2" xfId="32098" xr:uid="{00000000-0005-0000-0000-0000F2600000}"/>
    <cellStyle name="40% - Accent1 2 2 2 5" xfId="13892" xr:uid="{00000000-0005-0000-0000-0000F3600000}"/>
    <cellStyle name="40% - Accent1 2 2 2 5 2" xfId="39886" xr:uid="{00000000-0005-0000-0000-0000F4600000}"/>
    <cellStyle name="40% - Accent1 2 2 2 6" xfId="21642" xr:uid="{00000000-0005-0000-0000-0000F5600000}"/>
    <cellStyle name="40% - Accent1 2 2 2 6 2" xfId="47631" xr:uid="{00000000-0005-0000-0000-0000F6600000}"/>
    <cellStyle name="40% - Accent1 2 2 2 7" xfId="26796" xr:uid="{00000000-0005-0000-0000-0000F7600000}"/>
    <cellStyle name="40% - Accent1 2 2 3" xfId="2276" xr:uid="{00000000-0005-0000-0000-0000F8600000}"/>
    <cellStyle name="40% - Accent1 2 2 3 2" xfId="4962" xr:uid="{00000000-0005-0000-0000-0000F9600000}"/>
    <cellStyle name="40% - Accent1 2 2 3 2 2" xfId="10259" xr:uid="{00000000-0005-0000-0000-0000FA600000}"/>
    <cellStyle name="40% - Accent1 2 2 3 2 2 2" xfId="36260" xr:uid="{00000000-0005-0000-0000-0000FB600000}"/>
    <cellStyle name="40% - Accent1 2 2 3 2 3" xfId="18054" xr:uid="{00000000-0005-0000-0000-0000FC600000}"/>
    <cellStyle name="40% - Accent1 2 2 3 2 3 2" xfId="44048" xr:uid="{00000000-0005-0000-0000-0000FD600000}"/>
    <cellStyle name="40% - Accent1 2 2 3 2 4" xfId="25805" xr:uid="{00000000-0005-0000-0000-0000FE600000}"/>
    <cellStyle name="40% - Accent1 2 2 3 2 4 2" xfId="51794" xr:uid="{00000000-0005-0000-0000-0000FF600000}"/>
    <cellStyle name="40% - Accent1 2 2 3 2 5" xfId="30959" xr:uid="{00000000-0005-0000-0000-000000610000}"/>
    <cellStyle name="40% - Accent1 2 2 3 3" xfId="12882" xr:uid="{00000000-0005-0000-0000-000001610000}"/>
    <cellStyle name="40% - Accent1 2 2 3 3 2" xfId="20677" xr:uid="{00000000-0005-0000-0000-000002610000}"/>
    <cellStyle name="40% - Accent1 2 2 3 3 2 2" xfId="46671" xr:uid="{00000000-0005-0000-0000-000003610000}"/>
    <cellStyle name="40% - Accent1 2 2 3 3 3" xfId="38883" xr:uid="{00000000-0005-0000-0000-000004610000}"/>
    <cellStyle name="40% - Accent1 2 2 3 4" xfId="7577" xr:uid="{00000000-0005-0000-0000-000005610000}"/>
    <cellStyle name="40% - Accent1 2 2 3 4 2" xfId="33571" xr:uid="{00000000-0005-0000-0000-000006610000}"/>
    <cellStyle name="40% - Accent1 2 2 3 5" xfId="15365" xr:uid="{00000000-0005-0000-0000-000007610000}"/>
    <cellStyle name="40% - Accent1 2 2 3 5 2" xfId="41359" xr:uid="{00000000-0005-0000-0000-000008610000}"/>
    <cellStyle name="40% - Accent1 2 2 3 6" xfId="23116" xr:uid="{00000000-0005-0000-0000-000009610000}"/>
    <cellStyle name="40% - Accent1 2 2 3 6 2" xfId="49105" xr:uid="{00000000-0005-0000-0000-00000A610000}"/>
    <cellStyle name="40% - Accent1 2 2 3 7" xfId="28270" xr:uid="{00000000-0005-0000-0000-00000B610000}"/>
    <cellStyle name="40% - Accent1 2 2 4" xfId="2832" xr:uid="{00000000-0005-0000-0000-00000C610000}"/>
    <cellStyle name="40% - Accent1 2 2 4 2" xfId="5518" xr:uid="{00000000-0005-0000-0000-00000D610000}"/>
    <cellStyle name="40% - Accent1 2 2 4 2 2" xfId="10815" xr:uid="{00000000-0005-0000-0000-00000E610000}"/>
    <cellStyle name="40% - Accent1 2 2 4 2 2 2" xfId="36816" xr:uid="{00000000-0005-0000-0000-00000F610000}"/>
    <cellStyle name="40% - Accent1 2 2 4 2 3" xfId="18610" xr:uid="{00000000-0005-0000-0000-000010610000}"/>
    <cellStyle name="40% - Accent1 2 2 4 2 3 2" xfId="44604" xr:uid="{00000000-0005-0000-0000-000011610000}"/>
    <cellStyle name="40% - Accent1 2 2 4 2 4" xfId="26361" xr:uid="{00000000-0005-0000-0000-000012610000}"/>
    <cellStyle name="40% - Accent1 2 2 4 2 4 2" xfId="52350" xr:uid="{00000000-0005-0000-0000-000013610000}"/>
    <cellStyle name="40% - Accent1 2 2 4 2 5" xfId="31515" xr:uid="{00000000-0005-0000-0000-000014610000}"/>
    <cellStyle name="40% - Accent1 2 2 4 3" xfId="13419" xr:uid="{00000000-0005-0000-0000-000015610000}"/>
    <cellStyle name="40% - Accent1 2 2 4 3 2" xfId="21214" xr:uid="{00000000-0005-0000-0000-000016610000}"/>
    <cellStyle name="40% - Accent1 2 2 4 3 2 2" xfId="47208" xr:uid="{00000000-0005-0000-0000-000017610000}"/>
    <cellStyle name="40% - Accent1 2 2 4 3 3" xfId="39420" xr:uid="{00000000-0005-0000-0000-000018610000}"/>
    <cellStyle name="40% - Accent1 2 2 4 4" xfId="8131" xr:uid="{00000000-0005-0000-0000-000019610000}"/>
    <cellStyle name="40% - Accent1 2 2 4 4 2" xfId="34127" xr:uid="{00000000-0005-0000-0000-00001A610000}"/>
    <cellStyle name="40% - Accent1 2 2 4 5" xfId="15921" xr:uid="{00000000-0005-0000-0000-00001B610000}"/>
    <cellStyle name="40% - Accent1 2 2 4 5 2" xfId="41915" xr:uid="{00000000-0005-0000-0000-00001C610000}"/>
    <cellStyle name="40% - Accent1 2 2 4 6" xfId="23672" xr:uid="{00000000-0005-0000-0000-00001D610000}"/>
    <cellStyle name="40% - Accent1 2 2 4 6 2" xfId="49661" xr:uid="{00000000-0005-0000-0000-00001E610000}"/>
    <cellStyle name="40% - Accent1 2 2 4 7" xfId="28826" xr:uid="{00000000-0005-0000-0000-00001F610000}"/>
    <cellStyle name="40% - Accent1 2 2 5" xfId="1162" xr:uid="{00000000-0005-0000-0000-000020610000}"/>
    <cellStyle name="40% - Accent1 2 2 5 2" xfId="6472" xr:uid="{00000000-0005-0000-0000-000021610000}"/>
    <cellStyle name="40% - Accent1 2 2 5 2 2" xfId="32459" xr:uid="{00000000-0005-0000-0000-000022610000}"/>
    <cellStyle name="40% - Accent1 2 2 5 3" xfId="14253" xr:uid="{00000000-0005-0000-0000-000023610000}"/>
    <cellStyle name="40% - Accent1 2 2 5 3 2" xfId="40247" xr:uid="{00000000-0005-0000-0000-000024610000}"/>
    <cellStyle name="40% - Accent1 2 2 5 4" xfId="22004" xr:uid="{00000000-0005-0000-0000-000025610000}"/>
    <cellStyle name="40% - Accent1 2 2 5 4 2" xfId="47993" xr:uid="{00000000-0005-0000-0000-000026610000}"/>
    <cellStyle name="40% - Accent1 2 2 5 5" xfId="27158" xr:uid="{00000000-0005-0000-0000-000027610000}"/>
    <cellStyle name="40% - Accent1 2 2 6" xfId="3140" xr:uid="{00000000-0005-0000-0000-000028610000}"/>
    <cellStyle name="40% - Accent1 2 2 6 2" xfId="8439" xr:uid="{00000000-0005-0000-0000-000029610000}"/>
    <cellStyle name="40% - Accent1 2 2 6 2 2" xfId="34435" xr:uid="{00000000-0005-0000-0000-00002A610000}"/>
    <cellStyle name="40% - Accent1 2 2 6 3" xfId="16229" xr:uid="{00000000-0005-0000-0000-00002B610000}"/>
    <cellStyle name="40% - Accent1 2 2 6 3 2" xfId="42223" xr:uid="{00000000-0005-0000-0000-00002C610000}"/>
    <cellStyle name="40% - Accent1 2 2 6 4" xfId="23980" xr:uid="{00000000-0005-0000-0000-00002D610000}"/>
    <cellStyle name="40% - Accent1 2 2 6 4 2" xfId="49969" xr:uid="{00000000-0005-0000-0000-00002E610000}"/>
    <cellStyle name="40% - Accent1 2 2 6 5" xfId="29134" xr:uid="{00000000-0005-0000-0000-00002F610000}"/>
    <cellStyle name="40% - Accent1 2 2 7" xfId="3251" xr:uid="{00000000-0005-0000-0000-000030610000}"/>
    <cellStyle name="40% - Accent1 2 2 7 2" xfId="8552" xr:uid="{00000000-0005-0000-0000-000031610000}"/>
    <cellStyle name="40% - Accent1 2 2 7 2 2" xfId="34549" xr:uid="{00000000-0005-0000-0000-000032610000}"/>
    <cellStyle name="40% - Accent1 2 2 7 3" xfId="16343" xr:uid="{00000000-0005-0000-0000-000033610000}"/>
    <cellStyle name="40% - Accent1 2 2 7 3 2" xfId="42337" xr:uid="{00000000-0005-0000-0000-000034610000}"/>
    <cellStyle name="40% - Accent1 2 2 7 4" xfId="24094" xr:uid="{00000000-0005-0000-0000-000035610000}"/>
    <cellStyle name="40% - Accent1 2 2 7 4 2" xfId="50083" xr:uid="{00000000-0005-0000-0000-000036610000}"/>
    <cellStyle name="40% - Accent1 2 2 7 5" xfId="29248" xr:uid="{00000000-0005-0000-0000-000037610000}"/>
    <cellStyle name="40% - Accent1 2 2 8" xfId="3365" xr:uid="{00000000-0005-0000-0000-000038610000}"/>
    <cellStyle name="40% - Accent1 2 2 8 2" xfId="8665" xr:uid="{00000000-0005-0000-0000-000039610000}"/>
    <cellStyle name="40% - Accent1 2 2 8 2 2" xfId="34663" xr:uid="{00000000-0005-0000-0000-00003A610000}"/>
    <cellStyle name="40% - Accent1 2 2 8 3" xfId="16457" xr:uid="{00000000-0005-0000-0000-00003B610000}"/>
    <cellStyle name="40% - Accent1 2 2 8 3 2" xfId="42451" xr:uid="{00000000-0005-0000-0000-00003C610000}"/>
    <cellStyle name="40% - Accent1 2 2 8 4" xfId="24208" xr:uid="{00000000-0005-0000-0000-00003D610000}"/>
    <cellStyle name="40% - Accent1 2 2 8 4 2" xfId="50197" xr:uid="{00000000-0005-0000-0000-00003E610000}"/>
    <cellStyle name="40% - Accent1 2 2 8 5" xfId="29362" xr:uid="{00000000-0005-0000-0000-00003F610000}"/>
    <cellStyle name="40% - Accent1 2 2 9" xfId="3479" xr:uid="{00000000-0005-0000-0000-000040610000}"/>
    <cellStyle name="40% - Accent1 2 2 9 2" xfId="8778" xr:uid="{00000000-0005-0000-0000-000041610000}"/>
    <cellStyle name="40% - Accent1 2 2 9 2 2" xfId="34777" xr:uid="{00000000-0005-0000-0000-000042610000}"/>
    <cellStyle name="40% - Accent1 2 2 9 3" xfId="16571" xr:uid="{00000000-0005-0000-0000-000043610000}"/>
    <cellStyle name="40% - Accent1 2 2 9 3 2" xfId="42565" xr:uid="{00000000-0005-0000-0000-000044610000}"/>
    <cellStyle name="40% - Accent1 2 2 9 4" xfId="24322" xr:uid="{00000000-0005-0000-0000-000045610000}"/>
    <cellStyle name="40% - Accent1 2 2 9 4 2" xfId="50311" xr:uid="{00000000-0005-0000-0000-000046610000}"/>
    <cellStyle name="40% - Accent1 2 2 9 5" xfId="29476" xr:uid="{00000000-0005-0000-0000-000047610000}"/>
    <cellStyle name="40% - Accent1 2 3" xfId="85" xr:uid="{00000000-0005-0000-0000-000048610000}"/>
    <cellStyle name="40% - Accent1 2 3 10" xfId="5977" xr:uid="{00000000-0005-0000-0000-000049610000}"/>
    <cellStyle name="40% - Accent1 2 3 10 2" xfId="31963" xr:uid="{00000000-0005-0000-0000-00004A610000}"/>
    <cellStyle name="40% - Accent1 2 3 11" xfId="13751" xr:uid="{00000000-0005-0000-0000-00004B610000}"/>
    <cellStyle name="40% - Accent1 2 3 11 2" xfId="39745" xr:uid="{00000000-0005-0000-0000-00004C610000}"/>
    <cellStyle name="40% - Accent1 2 3 12" xfId="21529" xr:uid="{00000000-0005-0000-0000-00004D610000}"/>
    <cellStyle name="40% - Accent1 2 3 12 2" xfId="47518" xr:uid="{00000000-0005-0000-0000-00004E610000}"/>
    <cellStyle name="40% - Accent1 2 3 13" xfId="26683" xr:uid="{00000000-0005-0000-0000-00004F610000}"/>
    <cellStyle name="40% - Accent1 2 3 2" xfId="790" xr:uid="{00000000-0005-0000-0000-000050610000}"/>
    <cellStyle name="40% - Accent1 2 3 2 2" xfId="6118" xr:uid="{00000000-0005-0000-0000-000051610000}"/>
    <cellStyle name="40% - Accent1 2 3 2 2 2" xfId="32099" xr:uid="{00000000-0005-0000-0000-000052610000}"/>
    <cellStyle name="40% - Accent1 2 3 2 3" xfId="13893" xr:uid="{00000000-0005-0000-0000-000053610000}"/>
    <cellStyle name="40% - Accent1 2 3 2 3 2" xfId="39887" xr:uid="{00000000-0005-0000-0000-000054610000}"/>
    <cellStyle name="40% - Accent1 2 3 2 4" xfId="21643" xr:uid="{00000000-0005-0000-0000-000055610000}"/>
    <cellStyle name="40% - Accent1 2 3 2 4 2" xfId="47632" xr:uid="{00000000-0005-0000-0000-000056610000}"/>
    <cellStyle name="40% - Accent1 2 3 2 5" xfId="26797" xr:uid="{00000000-0005-0000-0000-000057610000}"/>
    <cellStyle name="40% - Accent1 2 3 3" xfId="1443" xr:uid="{00000000-0005-0000-0000-000058610000}"/>
    <cellStyle name="40% - Accent1 2 3 3 2" xfId="6749" xr:uid="{00000000-0005-0000-0000-000059610000}"/>
    <cellStyle name="40% - Accent1 2 3 3 2 2" xfId="32738" xr:uid="{00000000-0005-0000-0000-00005A610000}"/>
    <cellStyle name="40% - Accent1 2 3 3 3" xfId="14532" xr:uid="{00000000-0005-0000-0000-00005B610000}"/>
    <cellStyle name="40% - Accent1 2 3 3 3 2" xfId="40526" xr:uid="{00000000-0005-0000-0000-00005C610000}"/>
    <cellStyle name="40% - Accent1 2 3 3 4" xfId="22283" xr:uid="{00000000-0005-0000-0000-00005D610000}"/>
    <cellStyle name="40% - Accent1 2 3 3 4 2" xfId="48272" xr:uid="{00000000-0005-0000-0000-00005E610000}"/>
    <cellStyle name="40% - Accent1 2 3 3 5" xfId="27437" xr:uid="{00000000-0005-0000-0000-00005F610000}"/>
    <cellStyle name="40% - Accent1 2 3 4" xfId="3141" xr:uid="{00000000-0005-0000-0000-000060610000}"/>
    <cellStyle name="40% - Accent1 2 3 4 2" xfId="8440" xr:uid="{00000000-0005-0000-0000-000061610000}"/>
    <cellStyle name="40% - Accent1 2 3 4 2 2" xfId="34436" xr:uid="{00000000-0005-0000-0000-000062610000}"/>
    <cellStyle name="40% - Accent1 2 3 4 3" xfId="16230" xr:uid="{00000000-0005-0000-0000-000063610000}"/>
    <cellStyle name="40% - Accent1 2 3 4 3 2" xfId="42224" xr:uid="{00000000-0005-0000-0000-000064610000}"/>
    <cellStyle name="40% - Accent1 2 3 4 4" xfId="23981" xr:uid="{00000000-0005-0000-0000-000065610000}"/>
    <cellStyle name="40% - Accent1 2 3 4 4 2" xfId="49970" xr:uid="{00000000-0005-0000-0000-000066610000}"/>
    <cellStyle name="40% - Accent1 2 3 4 5" xfId="29135" xr:uid="{00000000-0005-0000-0000-000067610000}"/>
    <cellStyle name="40% - Accent1 2 3 5" xfId="3252" xr:uid="{00000000-0005-0000-0000-000068610000}"/>
    <cellStyle name="40% - Accent1 2 3 5 2" xfId="8553" xr:uid="{00000000-0005-0000-0000-000069610000}"/>
    <cellStyle name="40% - Accent1 2 3 5 2 2" xfId="34550" xr:uid="{00000000-0005-0000-0000-00006A610000}"/>
    <cellStyle name="40% - Accent1 2 3 5 3" xfId="16344" xr:uid="{00000000-0005-0000-0000-00006B610000}"/>
    <cellStyle name="40% - Accent1 2 3 5 3 2" xfId="42338" xr:uid="{00000000-0005-0000-0000-00006C610000}"/>
    <cellStyle name="40% - Accent1 2 3 5 4" xfId="24095" xr:uid="{00000000-0005-0000-0000-00006D610000}"/>
    <cellStyle name="40% - Accent1 2 3 5 4 2" xfId="50084" xr:uid="{00000000-0005-0000-0000-00006E610000}"/>
    <cellStyle name="40% - Accent1 2 3 5 5" xfId="29249" xr:uid="{00000000-0005-0000-0000-00006F610000}"/>
    <cellStyle name="40% - Accent1 2 3 6" xfId="3366" xr:uid="{00000000-0005-0000-0000-000070610000}"/>
    <cellStyle name="40% - Accent1 2 3 6 2" xfId="8666" xr:uid="{00000000-0005-0000-0000-000071610000}"/>
    <cellStyle name="40% - Accent1 2 3 6 2 2" xfId="34664" xr:uid="{00000000-0005-0000-0000-000072610000}"/>
    <cellStyle name="40% - Accent1 2 3 6 3" xfId="16458" xr:uid="{00000000-0005-0000-0000-000073610000}"/>
    <cellStyle name="40% - Accent1 2 3 6 3 2" xfId="42452" xr:uid="{00000000-0005-0000-0000-000074610000}"/>
    <cellStyle name="40% - Accent1 2 3 6 4" xfId="24209" xr:uid="{00000000-0005-0000-0000-000075610000}"/>
    <cellStyle name="40% - Accent1 2 3 6 4 2" xfId="50198" xr:uid="{00000000-0005-0000-0000-000076610000}"/>
    <cellStyle name="40% - Accent1 2 3 6 5" xfId="29363" xr:uid="{00000000-0005-0000-0000-000077610000}"/>
    <cellStyle name="40% - Accent1 2 3 7" xfId="3480" xr:uid="{00000000-0005-0000-0000-000078610000}"/>
    <cellStyle name="40% - Accent1 2 3 7 2" xfId="8779" xr:uid="{00000000-0005-0000-0000-000079610000}"/>
    <cellStyle name="40% - Accent1 2 3 7 2 2" xfId="34778" xr:uid="{00000000-0005-0000-0000-00007A610000}"/>
    <cellStyle name="40% - Accent1 2 3 7 3" xfId="16572" xr:uid="{00000000-0005-0000-0000-00007B610000}"/>
    <cellStyle name="40% - Accent1 2 3 7 3 2" xfId="42566" xr:uid="{00000000-0005-0000-0000-00007C610000}"/>
    <cellStyle name="40% - Accent1 2 3 7 4" xfId="24323" xr:uid="{00000000-0005-0000-0000-00007D610000}"/>
    <cellStyle name="40% - Accent1 2 3 7 4 2" xfId="50312" xr:uid="{00000000-0005-0000-0000-00007E610000}"/>
    <cellStyle name="40% - Accent1 2 3 7 5" xfId="29477" xr:uid="{00000000-0005-0000-0000-00007F610000}"/>
    <cellStyle name="40% - Accent1 2 3 8" xfId="4129" xr:uid="{00000000-0005-0000-0000-000080610000}"/>
    <cellStyle name="40% - Accent1 2 3 8 2" xfId="9427" xr:uid="{00000000-0005-0000-0000-000081610000}"/>
    <cellStyle name="40% - Accent1 2 3 8 2 2" xfId="35427" xr:uid="{00000000-0005-0000-0000-000082610000}"/>
    <cellStyle name="40% - Accent1 2 3 8 3" xfId="17221" xr:uid="{00000000-0005-0000-0000-000083610000}"/>
    <cellStyle name="40% - Accent1 2 3 8 3 2" xfId="43215" xr:uid="{00000000-0005-0000-0000-000084610000}"/>
    <cellStyle name="40% - Accent1 2 3 8 4" xfId="24972" xr:uid="{00000000-0005-0000-0000-000085610000}"/>
    <cellStyle name="40% - Accent1 2 3 8 4 2" xfId="50961" xr:uid="{00000000-0005-0000-0000-000086610000}"/>
    <cellStyle name="40% - Accent1 2 3 8 5" xfId="30126" xr:uid="{00000000-0005-0000-0000-000087610000}"/>
    <cellStyle name="40% - Accent1 2 3 9" xfId="5838" xr:uid="{00000000-0005-0000-0000-000088610000}"/>
    <cellStyle name="40% - Accent1 2 3 9 2" xfId="31836" xr:uid="{00000000-0005-0000-0000-000089610000}"/>
    <cellStyle name="40% - Accent1 2 4" xfId="86" xr:uid="{00000000-0005-0000-0000-00008A610000}"/>
    <cellStyle name="40% - Accent1 2 4 10" xfId="5978" xr:uid="{00000000-0005-0000-0000-00008B610000}"/>
    <cellStyle name="40% - Accent1 2 4 10 2" xfId="31964" xr:uid="{00000000-0005-0000-0000-00008C610000}"/>
    <cellStyle name="40% - Accent1 2 4 11" xfId="13752" xr:uid="{00000000-0005-0000-0000-00008D610000}"/>
    <cellStyle name="40% - Accent1 2 4 11 2" xfId="39746" xr:uid="{00000000-0005-0000-0000-00008E610000}"/>
    <cellStyle name="40% - Accent1 2 4 12" xfId="21530" xr:uid="{00000000-0005-0000-0000-00008F610000}"/>
    <cellStyle name="40% - Accent1 2 4 12 2" xfId="47519" xr:uid="{00000000-0005-0000-0000-000090610000}"/>
    <cellStyle name="40% - Accent1 2 4 13" xfId="26684" xr:uid="{00000000-0005-0000-0000-000091610000}"/>
    <cellStyle name="40% - Accent1 2 4 2" xfId="791" xr:uid="{00000000-0005-0000-0000-000092610000}"/>
    <cellStyle name="40% - Accent1 2 4 2 2" xfId="6119" xr:uid="{00000000-0005-0000-0000-000093610000}"/>
    <cellStyle name="40% - Accent1 2 4 2 2 2" xfId="32100" xr:uid="{00000000-0005-0000-0000-000094610000}"/>
    <cellStyle name="40% - Accent1 2 4 2 3" xfId="13894" xr:uid="{00000000-0005-0000-0000-000095610000}"/>
    <cellStyle name="40% - Accent1 2 4 2 3 2" xfId="39888" xr:uid="{00000000-0005-0000-0000-000096610000}"/>
    <cellStyle name="40% - Accent1 2 4 2 4" xfId="21644" xr:uid="{00000000-0005-0000-0000-000097610000}"/>
    <cellStyle name="40% - Accent1 2 4 2 4 2" xfId="47633" xr:uid="{00000000-0005-0000-0000-000098610000}"/>
    <cellStyle name="40% - Accent1 2 4 2 5" xfId="26798" xr:uid="{00000000-0005-0000-0000-000099610000}"/>
    <cellStyle name="40% - Accent1 2 4 3" xfId="1999" xr:uid="{00000000-0005-0000-0000-00009A610000}"/>
    <cellStyle name="40% - Accent1 2 4 3 2" xfId="7301" xr:uid="{00000000-0005-0000-0000-00009B610000}"/>
    <cellStyle name="40% - Accent1 2 4 3 2 2" xfId="33294" xr:uid="{00000000-0005-0000-0000-00009C610000}"/>
    <cellStyle name="40% - Accent1 2 4 3 3" xfId="15088" xr:uid="{00000000-0005-0000-0000-00009D610000}"/>
    <cellStyle name="40% - Accent1 2 4 3 3 2" xfId="41082" xr:uid="{00000000-0005-0000-0000-00009E610000}"/>
    <cellStyle name="40% - Accent1 2 4 3 4" xfId="22839" xr:uid="{00000000-0005-0000-0000-00009F610000}"/>
    <cellStyle name="40% - Accent1 2 4 3 4 2" xfId="48828" xr:uid="{00000000-0005-0000-0000-0000A0610000}"/>
    <cellStyle name="40% - Accent1 2 4 3 5" xfId="27993" xr:uid="{00000000-0005-0000-0000-0000A1610000}"/>
    <cellStyle name="40% - Accent1 2 4 4" xfId="3142" xr:uid="{00000000-0005-0000-0000-0000A2610000}"/>
    <cellStyle name="40% - Accent1 2 4 4 2" xfId="8441" xr:uid="{00000000-0005-0000-0000-0000A3610000}"/>
    <cellStyle name="40% - Accent1 2 4 4 2 2" xfId="34437" xr:uid="{00000000-0005-0000-0000-0000A4610000}"/>
    <cellStyle name="40% - Accent1 2 4 4 3" xfId="16231" xr:uid="{00000000-0005-0000-0000-0000A5610000}"/>
    <cellStyle name="40% - Accent1 2 4 4 3 2" xfId="42225" xr:uid="{00000000-0005-0000-0000-0000A6610000}"/>
    <cellStyle name="40% - Accent1 2 4 4 4" xfId="23982" xr:uid="{00000000-0005-0000-0000-0000A7610000}"/>
    <cellStyle name="40% - Accent1 2 4 4 4 2" xfId="49971" xr:uid="{00000000-0005-0000-0000-0000A8610000}"/>
    <cellStyle name="40% - Accent1 2 4 4 5" xfId="29136" xr:uid="{00000000-0005-0000-0000-0000A9610000}"/>
    <cellStyle name="40% - Accent1 2 4 5" xfId="3253" xr:uid="{00000000-0005-0000-0000-0000AA610000}"/>
    <cellStyle name="40% - Accent1 2 4 5 2" xfId="8554" xr:uid="{00000000-0005-0000-0000-0000AB610000}"/>
    <cellStyle name="40% - Accent1 2 4 5 2 2" xfId="34551" xr:uid="{00000000-0005-0000-0000-0000AC610000}"/>
    <cellStyle name="40% - Accent1 2 4 5 3" xfId="16345" xr:uid="{00000000-0005-0000-0000-0000AD610000}"/>
    <cellStyle name="40% - Accent1 2 4 5 3 2" xfId="42339" xr:uid="{00000000-0005-0000-0000-0000AE610000}"/>
    <cellStyle name="40% - Accent1 2 4 5 4" xfId="24096" xr:uid="{00000000-0005-0000-0000-0000AF610000}"/>
    <cellStyle name="40% - Accent1 2 4 5 4 2" xfId="50085" xr:uid="{00000000-0005-0000-0000-0000B0610000}"/>
    <cellStyle name="40% - Accent1 2 4 5 5" xfId="29250" xr:uid="{00000000-0005-0000-0000-0000B1610000}"/>
    <cellStyle name="40% - Accent1 2 4 6" xfId="3367" xr:uid="{00000000-0005-0000-0000-0000B2610000}"/>
    <cellStyle name="40% - Accent1 2 4 6 2" xfId="8667" xr:uid="{00000000-0005-0000-0000-0000B3610000}"/>
    <cellStyle name="40% - Accent1 2 4 6 2 2" xfId="34665" xr:uid="{00000000-0005-0000-0000-0000B4610000}"/>
    <cellStyle name="40% - Accent1 2 4 6 3" xfId="16459" xr:uid="{00000000-0005-0000-0000-0000B5610000}"/>
    <cellStyle name="40% - Accent1 2 4 6 3 2" xfId="42453" xr:uid="{00000000-0005-0000-0000-0000B6610000}"/>
    <cellStyle name="40% - Accent1 2 4 6 4" xfId="24210" xr:uid="{00000000-0005-0000-0000-0000B7610000}"/>
    <cellStyle name="40% - Accent1 2 4 6 4 2" xfId="50199" xr:uid="{00000000-0005-0000-0000-0000B8610000}"/>
    <cellStyle name="40% - Accent1 2 4 6 5" xfId="29364" xr:uid="{00000000-0005-0000-0000-0000B9610000}"/>
    <cellStyle name="40% - Accent1 2 4 7" xfId="3481" xr:uid="{00000000-0005-0000-0000-0000BA610000}"/>
    <cellStyle name="40% - Accent1 2 4 7 2" xfId="8780" xr:uid="{00000000-0005-0000-0000-0000BB610000}"/>
    <cellStyle name="40% - Accent1 2 4 7 2 2" xfId="34779" xr:uid="{00000000-0005-0000-0000-0000BC610000}"/>
    <cellStyle name="40% - Accent1 2 4 7 3" xfId="16573" xr:uid="{00000000-0005-0000-0000-0000BD610000}"/>
    <cellStyle name="40% - Accent1 2 4 7 3 2" xfId="42567" xr:uid="{00000000-0005-0000-0000-0000BE610000}"/>
    <cellStyle name="40% - Accent1 2 4 7 4" xfId="24324" xr:uid="{00000000-0005-0000-0000-0000BF610000}"/>
    <cellStyle name="40% - Accent1 2 4 7 4 2" xfId="50313" xr:uid="{00000000-0005-0000-0000-0000C0610000}"/>
    <cellStyle name="40% - Accent1 2 4 7 5" xfId="29478" xr:uid="{00000000-0005-0000-0000-0000C1610000}"/>
    <cellStyle name="40% - Accent1 2 4 8" xfId="4685" xr:uid="{00000000-0005-0000-0000-0000C2610000}"/>
    <cellStyle name="40% - Accent1 2 4 8 2" xfId="9982" xr:uid="{00000000-0005-0000-0000-0000C3610000}"/>
    <cellStyle name="40% - Accent1 2 4 8 2 2" xfId="35983" xr:uid="{00000000-0005-0000-0000-0000C4610000}"/>
    <cellStyle name="40% - Accent1 2 4 8 3" xfId="17777" xr:uid="{00000000-0005-0000-0000-0000C5610000}"/>
    <cellStyle name="40% - Accent1 2 4 8 3 2" xfId="43771" xr:uid="{00000000-0005-0000-0000-0000C6610000}"/>
    <cellStyle name="40% - Accent1 2 4 8 4" xfId="25528" xr:uid="{00000000-0005-0000-0000-0000C7610000}"/>
    <cellStyle name="40% - Accent1 2 4 8 4 2" xfId="51517" xr:uid="{00000000-0005-0000-0000-0000C8610000}"/>
    <cellStyle name="40% - Accent1 2 4 8 5" xfId="30682" xr:uid="{00000000-0005-0000-0000-0000C9610000}"/>
    <cellStyle name="40% - Accent1 2 4 9" xfId="5839" xr:uid="{00000000-0005-0000-0000-0000CA610000}"/>
    <cellStyle name="40% - Accent1 2 4 9 2" xfId="31837" xr:uid="{00000000-0005-0000-0000-0000CB610000}"/>
    <cellStyle name="40% - Accent1 2 5" xfId="87" xr:uid="{00000000-0005-0000-0000-0000CC610000}"/>
    <cellStyle name="40% - Accent1 2 5 10" xfId="5979" xr:uid="{00000000-0005-0000-0000-0000CD610000}"/>
    <cellStyle name="40% - Accent1 2 5 10 2" xfId="31965" xr:uid="{00000000-0005-0000-0000-0000CE610000}"/>
    <cellStyle name="40% - Accent1 2 5 11" xfId="13753" xr:uid="{00000000-0005-0000-0000-0000CF610000}"/>
    <cellStyle name="40% - Accent1 2 5 11 2" xfId="39747" xr:uid="{00000000-0005-0000-0000-0000D0610000}"/>
    <cellStyle name="40% - Accent1 2 5 12" xfId="21531" xr:uid="{00000000-0005-0000-0000-0000D1610000}"/>
    <cellStyle name="40% - Accent1 2 5 12 2" xfId="47520" xr:uid="{00000000-0005-0000-0000-0000D2610000}"/>
    <cellStyle name="40% - Accent1 2 5 13" xfId="26685" xr:uid="{00000000-0005-0000-0000-0000D3610000}"/>
    <cellStyle name="40% - Accent1 2 5 2" xfId="792" xr:uid="{00000000-0005-0000-0000-0000D4610000}"/>
    <cellStyle name="40% - Accent1 2 5 2 2" xfId="6120" xr:uid="{00000000-0005-0000-0000-0000D5610000}"/>
    <cellStyle name="40% - Accent1 2 5 2 2 2" xfId="32101" xr:uid="{00000000-0005-0000-0000-0000D6610000}"/>
    <cellStyle name="40% - Accent1 2 5 2 3" xfId="13895" xr:uid="{00000000-0005-0000-0000-0000D7610000}"/>
    <cellStyle name="40% - Accent1 2 5 2 3 2" xfId="39889" xr:uid="{00000000-0005-0000-0000-0000D8610000}"/>
    <cellStyle name="40% - Accent1 2 5 2 4" xfId="21645" xr:uid="{00000000-0005-0000-0000-0000D9610000}"/>
    <cellStyle name="40% - Accent1 2 5 2 4 2" xfId="47634" xr:uid="{00000000-0005-0000-0000-0000DA610000}"/>
    <cellStyle name="40% - Accent1 2 5 2 5" xfId="26799" xr:uid="{00000000-0005-0000-0000-0000DB610000}"/>
    <cellStyle name="40% - Accent1 2 5 3" xfId="2555" xr:uid="{00000000-0005-0000-0000-0000DC610000}"/>
    <cellStyle name="40% - Accent1 2 5 3 2" xfId="7854" xr:uid="{00000000-0005-0000-0000-0000DD610000}"/>
    <cellStyle name="40% - Accent1 2 5 3 2 2" xfId="33850" xr:uid="{00000000-0005-0000-0000-0000DE610000}"/>
    <cellStyle name="40% - Accent1 2 5 3 3" xfId="15644" xr:uid="{00000000-0005-0000-0000-0000DF610000}"/>
    <cellStyle name="40% - Accent1 2 5 3 3 2" xfId="41638" xr:uid="{00000000-0005-0000-0000-0000E0610000}"/>
    <cellStyle name="40% - Accent1 2 5 3 4" xfId="23395" xr:uid="{00000000-0005-0000-0000-0000E1610000}"/>
    <cellStyle name="40% - Accent1 2 5 3 4 2" xfId="49384" xr:uid="{00000000-0005-0000-0000-0000E2610000}"/>
    <cellStyle name="40% - Accent1 2 5 3 5" xfId="28549" xr:uid="{00000000-0005-0000-0000-0000E3610000}"/>
    <cellStyle name="40% - Accent1 2 5 4" xfId="3143" xr:uid="{00000000-0005-0000-0000-0000E4610000}"/>
    <cellStyle name="40% - Accent1 2 5 4 2" xfId="8442" xr:uid="{00000000-0005-0000-0000-0000E5610000}"/>
    <cellStyle name="40% - Accent1 2 5 4 2 2" xfId="34438" xr:uid="{00000000-0005-0000-0000-0000E6610000}"/>
    <cellStyle name="40% - Accent1 2 5 4 3" xfId="16232" xr:uid="{00000000-0005-0000-0000-0000E7610000}"/>
    <cellStyle name="40% - Accent1 2 5 4 3 2" xfId="42226" xr:uid="{00000000-0005-0000-0000-0000E8610000}"/>
    <cellStyle name="40% - Accent1 2 5 4 4" xfId="23983" xr:uid="{00000000-0005-0000-0000-0000E9610000}"/>
    <cellStyle name="40% - Accent1 2 5 4 4 2" xfId="49972" xr:uid="{00000000-0005-0000-0000-0000EA610000}"/>
    <cellStyle name="40% - Accent1 2 5 4 5" xfId="29137" xr:uid="{00000000-0005-0000-0000-0000EB610000}"/>
    <cellStyle name="40% - Accent1 2 5 5" xfId="3254" xr:uid="{00000000-0005-0000-0000-0000EC610000}"/>
    <cellStyle name="40% - Accent1 2 5 5 2" xfId="8555" xr:uid="{00000000-0005-0000-0000-0000ED610000}"/>
    <cellStyle name="40% - Accent1 2 5 5 2 2" xfId="34552" xr:uid="{00000000-0005-0000-0000-0000EE610000}"/>
    <cellStyle name="40% - Accent1 2 5 5 3" xfId="16346" xr:uid="{00000000-0005-0000-0000-0000EF610000}"/>
    <cellStyle name="40% - Accent1 2 5 5 3 2" xfId="42340" xr:uid="{00000000-0005-0000-0000-0000F0610000}"/>
    <cellStyle name="40% - Accent1 2 5 5 4" xfId="24097" xr:uid="{00000000-0005-0000-0000-0000F1610000}"/>
    <cellStyle name="40% - Accent1 2 5 5 4 2" xfId="50086" xr:uid="{00000000-0005-0000-0000-0000F2610000}"/>
    <cellStyle name="40% - Accent1 2 5 5 5" xfId="29251" xr:uid="{00000000-0005-0000-0000-0000F3610000}"/>
    <cellStyle name="40% - Accent1 2 5 6" xfId="3368" xr:uid="{00000000-0005-0000-0000-0000F4610000}"/>
    <cellStyle name="40% - Accent1 2 5 6 2" xfId="8668" xr:uid="{00000000-0005-0000-0000-0000F5610000}"/>
    <cellStyle name="40% - Accent1 2 5 6 2 2" xfId="34666" xr:uid="{00000000-0005-0000-0000-0000F6610000}"/>
    <cellStyle name="40% - Accent1 2 5 6 3" xfId="16460" xr:uid="{00000000-0005-0000-0000-0000F7610000}"/>
    <cellStyle name="40% - Accent1 2 5 6 3 2" xfId="42454" xr:uid="{00000000-0005-0000-0000-0000F8610000}"/>
    <cellStyle name="40% - Accent1 2 5 6 4" xfId="24211" xr:uid="{00000000-0005-0000-0000-0000F9610000}"/>
    <cellStyle name="40% - Accent1 2 5 6 4 2" xfId="50200" xr:uid="{00000000-0005-0000-0000-0000FA610000}"/>
    <cellStyle name="40% - Accent1 2 5 6 5" xfId="29365" xr:uid="{00000000-0005-0000-0000-0000FB610000}"/>
    <cellStyle name="40% - Accent1 2 5 7" xfId="3482" xr:uid="{00000000-0005-0000-0000-0000FC610000}"/>
    <cellStyle name="40% - Accent1 2 5 7 2" xfId="8781" xr:uid="{00000000-0005-0000-0000-0000FD610000}"/>
    <cellStyle name="40% - Accent1 2 5 7 2 2" xfId="34780" xr:uid="{00000000-0005-0000-0000-0000FE610000}"/>
    <cellStyle name="40% - Accent1 2 5 7 3" xfId="16574" xr:uid="{00000000-0005-0000-0000-0000FF610000}"/>
    <cellStyle name="40% - Accent1 2 5 7 3 2" xfId="42568" xr:uid="{00000000-0005-0000-0000-000000620000}"/>
    <cellStyle name="40% - Accent1 2 5 7 4" xfId="24325" xr:uid="{00000000-0005-0000-0000-000001620000}"/>
    <cellStyle name="40% - Accent1 2 5 7 4 2" xfId="50314" xr:uid="{00000000-0005-0000-0000-000002620000}"/>
    <cellStyle name="40% - Accent1 2 5 7 5" xfId="29479" xr:uid="{00000000-0005-0000-0000-000003620000}"/>
    <cellStyle name="40% - Accent1 2 5 8" xfId="5241" xr:uid="{00000000-0005-0000-0000-000004620000}"/>
    <cellStyle name="40% - Accent1 2 5 8 2" xfId="10538" xr:uid="{00000000-0005-0000-0000-000005620000}"/>
    <cellStyle name="40% - Accent1 2 5 8 2 2" xfId="36539" xr:uid="{00000000-0005-0000-0000-000006620000}"/>
    <cellStyle name="40% - Accent1 2 5 8 3" xfId="18333" xr:uid="{00000000-0005-0000-0000-000007620000}"/>
    <cellStyle name="40% - Accent1 2 5 8 3 2" xfId="44327" xr:uid="{00000000-0005-0000-0000-000008620000}"/>
    <cellStyle name="40% - Accent1 2 5 8 4" xfId="26084" xr:uid="{00000000-0005-0000-0000-000009620000}"/>
    <cellStyle name="40% - Accent1 2 5 8 4 2" xfId="52073" xr:uid="{00000000-0005-0000-0000-00000A620000}"/>
    <cellStyle name="40% - Accent1 2 5 8 5" xfId="31238" xr:uid="{00000000-0005-0000-0000-00000B620000}"/>
    <cellStyle name="40% - Accent1 2 5 9" xfId="5840" xr:uid="{00000000-0005-0000-0000-00000C620000}"/>
    <cellStyle name="40% - Accent1 2 5 9 2" xfId="31838" xr:uid="{00000000-0005-0000-0000-00000D620000}"/>
    <cellStyle name="40% - Accent1 2 6" xfId="88" xr:uid="{00000000-0005-0000-0000-00000E620000}"/>
    <cellStyle name="40% - Accent1 2 6 10" xfId="21532" xr:uid="{00000000-0005-0000-0000-00000F620000}"/>
    <cellStyle name="40% - Accent1 2 6 10 2" xfId="47521" xr:uid="{00000000-0005-0000-0000-000010620000}"/>
    <cellStyle name="40% - Accent1 2 6 11" xfId="26686" xr:uid="{00000000-0005-0000-0000-000011620000}"/>
    <cellStyle name="40% - Accent1 2 6 2" xfId="793" xr:uid="{00000000-0005-0000-0000-000012620000}"/>
    <cellStyle name="40% - Accent1 2 6 2 2" xfId="6121" xr:uid="{00000000-0005-0000-0000-000013620000}"/>
    <cellStyle name="40% - Accent1 2 6 2 2 2" xfId="32102" xr:uid="{00000000-0005-0000-0000-000014620000}"/>
    <cellStyle name="40% - Accent1 2 6 2 3" xfId="13896" xr:uid="{00000000-0005-0000-0000-000015620000}"/>
    <cellStyle name="40% - Accent1 2 6 2 3 2" xfId="39890" xr:uid="{00000000-0005-0000-0000-000016620000}"/>
    <cellStyle name="40% - Accent1 2 6 2 4" xfId="21646" xr:uid="{00000000-0005-0000-0000-000017620000}"/>
    <cellStyle name="40% - Accent1 2 6 2 4 2" xfId="47635" xr:uid="{00000000-0005-0000-0000-000018620000}"/>
    <cellStyle name="40% - Accent1 2 6 2 5" xfId="26800" xr:uid="{00000000-0005-0000-0000-000019620000}"/>
    <cellStyle name="40% - Accent1 2 6 3" xfId="3144" xr:uid="{00000000-0005-0000-0000-00001A620000}"/>
    <cellStyle name="40% - Accent1 2 6 3 2" xfId="8443" xr:uid="{00000000-0005-0000-0000-00001B620000}"/>
    <cellStyle name="40% - Accent1 2 6 3 2 2" xfId="34439" xr:uid="{00000000-0005-0000-0000-00001C620000}"/>
    <cellStyle name="40% - Accent1 2 6 3 3" xfId="16233" xr:uid="{00000000-0005-0000-0000-00001D620000}"/>
    <cellStyle name="40% - Accent1 2 6 3 3 2" xfId="42227" xr:uid="{00000000-0005-0000-0000-00001E620000}"/>
    <cellStyle name="40% - Accent1 2 6 3 4" xfId="23984" xr:uid="{00000000-0005-0000-0000-00001F620000}"/>
    <cellStyle name="40% - Accent1 2 6 3 4 2" xfId="49973" xr:uid="{00000000-0005-0000-0000-000020620000}"/>
    <cellStyle name="40% - Accent1 2 6 3 5" xfId="29138" xr:uid="{00000000-0005-0000-0000-000021620000}"/>
    <cellStyle name="40% - Accent1 2 6 4" xfId="3255" xr:uid="{00000000-0005-0000-0000-000022620000}"/>
    <cellStyle name="40% - Accent1 2 6 4 2" xfId="8556" xr:uid="{00000000-0005-0000-0000-000023620000}"/>
    <cellStyle name="40% - Accent1 2 6 4 2 2" xfId="34553" xr:uid="{00000000-0005-0000-0000-000024620000}"/>
    <cellStyle name="40% - Accent1 2 6 4 3" xfId="16347" xr:uid="{00000000-0005-0000-0000-000025620000}"/>
    <cellStyle name="40% - Accent1 2 6 4 3 2" xfId="42341" xr:uid="{00000000-0005-0000-0000-000026620000}"/>
    <cellStyle name="40% - Accent1 2 6 4 4" xfId="24098" xr:uid="{00000000-0005-0000-0000-000027620000}"/>
    <cellStyle name="40% - Accent1 2 6 4 4 2" xfId="50087" xr:uid="{00000000-0005-0000-0000-000028620000}"/>
    <cellStyle name="40% - Accent1 2 6 4 5" xfId="29252" xr:uid="{00000000-0005-0000-0000-000029620000}"/>
    <cellStyle name="40% - Accent1 2 6 5" xfId="3369" xr:uid="{00000000-0005-0000-0000-00002A620000}"/>
    <cellStyle name="40% - Accent1 2 6 5 2" xfId="8669" xr:uid="{00000000-0005-0000-0000-00002B620000}"/>
    <cellStyle name="40% - Accent1 2 6 5 2 2" xfId="34667" xr:uid="{00000000-0005-0000-0000-00002C620000}"/>
    <cellStyle name="40% - Accent1 2 6 5 3" xfId="16461" xr:uid="{00000000-0005-0000-0000-00002D620000}"/>
    <cellStyle name="40% - Accent1 2 6 5 3 2" xfId="42455" xr:uid="{00000000-0005-0000-0000-00002E620000}"/>
    <cellStyle name="40% - Accent1 2 6 5 4" xfId="24212" xr:uid="{00000000-0005-0000-0000-00002F620000}"/>
    <cellStyle name="40% - Accent1 2 6 5 4 2" xfId="50201" xr:uid="{00000000-0005-0000-0000-000030620000}"/>
    <cellStyle name="40% - Accent1 2 6 5 5" xfId="29366" xr:uid="{00000000-0005-0000-0000-000031620000}"/>
    <cellStyle name="40% - Accent1 2 6 6" xfId="3483" xr:uid="{00000000-0005-0000-0000-000032620000}"/>
    <cellStyle name="40% - Accent1 2 6 6 2" xfId="8782" xr:uid="{00000000-0005-0000-0000-000033620000}"/>
    <cellStyle name="40% - Accent1 2 6 6 2 2" xfId="34781" xr:uid="{00000000-0005-0000-0000-000034620000}"/>
    <cellStyle name="40% - Accent1 2 6 6 3" xfId="16575" xr:uid="{00000000-0005-0000-0000-000035620000}"/>
    <cellStyle name="40% - Accent1 2 6 6 3 2" xfId="42569" xr:uid="{00000000-0005-0000-0000-000036620000}"/>
    <cellStyle name="40% - Accent1 2 6 6 4" xfId="24326" xr:uid="{00000000-0005-0000-0000-000037620000}"/>
    <cellStyle name="40% - Accent1 2 6 6 4 2" xfId="50315" xr:uid="{00000000-0005-0000-0000-000038620000}"/>
    <cellStyle name="40% - Accent1 2 6 6 5" xfId="29480" xr:uid="{00000000-0005-0000-0000-000039620000}"/>
    <cellStyle name="40% - Accent1 2 6 7" xfId="5841" xr:uid="{00000000-0005-0000-0000-00003A620000}"/>
    <cellStyle name="40% - Accent1 2 6 7 2" xfId="31839" xr:uid="{00000000-0005-0000-0000-00003B620000}"/>
    <cellStyle name="40% - Accent1 2 6 8" xfId="5980" xr:uid="{00000000-0005-0000-0000-00003C620000}"/>
    <cellStyle name="40% - Accent1 2 6 8 2" xfId="31966" xr:uid="{00000000-0005-0000-0000-00003D620000}"/>
    <cellStyle name="40% - Accent1 2 6 9" xfId="13754" xr:uid="{00000000-0005-0000-0000-00003E620000}"/>
    <cellStyle name="40% - Accent1 2 6 9 2" xfId="39748" xr:uid="{00000000-0005-0000-0000-00003F620000}"/>
    <cellStyle name="40% - Accent1 2 7" xfId="788" xr:uid="{00000000-0005-0000-0000-000040620000}"/>
    <cellStyle name="40% - Accent1 2 7 2" xfId="6116" xr:uid="{00000000-0005-0000-0000-000041620000}"/>
    <cellStyle name="40% - Accent1 2 7 2 2" xfId="32097" xr:uid="{00000000-0005-0000-0000-000042620000}"/>
    <cellStyle name="40% - Accent1 2 7 3" xfId="13891" xr:uid="{00000000-0005-0000-0000-000043620000}"/>
    <cellStyle name="40% - Accent1 2 7 3 2" xfId="39885" xr:uid="{00000000-0005-0000-0000-000044620000}"/>
    <cellStyle name="40% - Accent1 2 7 4" xfId="21641" xr:uid="{00000000-0005-0000-0000-000045620000}"/>
    <cellStyle name="40% - Accent1 2 7 4 2" xfId="47630" xr:uid="{00000000-0005-0000-0000-000046620000}"/>
    <cellStyle name="40% - Accent1 2 7 5" xfId="26795" xr:uid="{00000000-0005-0000-0000-000047620000}"/>
    <cellStyle name="40% - Accent1 2 8" xfId="883" xr:uid="{00000000-0005-0000-0000-000048620000}"/>
    <cellStyle name="40% - Accent1 2 8 2" xfId="6196" xr:uid="{00000000-0005-0000-0000-000049620000}"/>
    <cellStyle name="40% - Accent1 2 8 2 2" xfId="32182" xr:uid="{00000000-0005-0000-0000-00004A620000}"/>
    <cellStyle name="40% - Accent1 2 8 3" xfId="13976" xr:uid="{00000000-0005-0000-0000-00004B620000}"/>
    <cellStyle name="40% - Accent1 2 8 3 2" xfId="39970" xr:uid="{00000000-0005-0000-0000-00004C620000}"/>
    <cellStyle name="40% - Accent1 2 8 4" xfId="21727" xr:uid="{00000000-0005-0000-0000-00004D620000}"/>
    <cellStyle name="40% - Accent1 2 8 4 2" xfId="47716" xr:uid="{00000000-0005-0000-0000-00004E620000}"/>
    <cellStyle name="40% - Accent1 2 8 5" xfId="26881" xr:uid="{00000000-0005-0000-0000-00004F620000}"/>
    <cellStyle name="40% - Accent1 2 9" xfId="3139" xr:uid="{00000000-0005-0000-0000-000050620000}"/>
    <cellStyle name="40% - Accent1 2 9 2" xfId="8438" xr:uid="{00000000-0005-0000-0000-000051620000}"/>
    <cellStyle name="40% - Accent1 2 9 2 2" xfId="34434" xr:uid="{00000000-0005-0000-0000-000052620000}"/>
    <cellStyle name="40% - Accent1 2 9 3" xfId="16228" xr:uid="{00000000-0005-0000-0000-000053620000}"/>
    <cellStyle name="40% - Accent1 2 9 3 2" xfId="42222" xr:uid="{00000000-0005-0000-0000-000054620000}"/>
    <cellStyle name="40% - Accent1 2 9 4" xfId="23979" xr:uid="{00000000-0005-0000-0000-000055620000}"/>
    <cellStyle name="40% - Accent1 2 9 4 2" xfId="49968" xr:uid="{00000000-0005-0000-0000-000056620000}"/>
    <cellStyle name="40% - Accent1 2 9 5" xfId="29133" xr:uid="{00000000-0005-0000-0000-000057620000}"/>
    <cellStyle name="40% - Accent1 20" xfId="1122" xr:uid="{00000000-0005-0000-0000-000058620000}"/>
    <cellStyle name="40% - Accent1 20 10" xfId="14214" xr:uid="{00000000-0005-0000-0000-000059620000}"/>
    <cellStyle name="40% - Accent1 20 10 2" xfId="40208" xr:uid="{00000000-0005-0000-0000-00005A620000}"/>
    <cellStyle name="40% - Accent1 20 11" xfId="21965" xr:uid="{00000000-0005-0000-0000-00005B620000}"/>
    <cellStyle name="40% - Accent1 20 11 2" xfId="47954" xr:uid="{00000000-0005-0000-0000-00005C620000}"/>
    <cellStyle name="40% - Accent1 20 12" xfId="27119" xr:uid="{00000000-0005-0000-0000-00005D620000}"/>
    <cellStyle name="40% - Accent1 20 2" xfId="1400" xr:uid="{00000000-0005-0000-0000-00005E620000}"/>
    <cellStyle name="40% - Accent1 20 2 10" xfId="22242" xr:uid="{00000000-0005-0000-0000-00005F620000}"/>
    <cellStyle name="40% - Accent1 20 2 10 2" xfId="48231" xr:uid="{00000000-0005-0000-0000-000060620000}"/>
    <cellStyle name="40% - Accent1 20 2 11" xfId="27396" xr:uid="{00000000-0005-0000-0000-000061620000}"/>
    <cellStyle name="40% - Accent1 20 2 2" xfId="1958" xr:uid="{00000000-0005-0000-0000-000062620000}"/>
    <cellStyle name="40% - Accent1 20 2 2 2" xfId="4644" xr:uid="{00000000-0005-0000-0000-000063620000}"/>
    <cellStyle name="40% - Accent1 20 2 2 2 2" xfId="9941" xr:uid="{00000000-0005-0000-0000-000064620000}"/>
    <cellStyle name="40% - Accent1 20 2 2 2 2 2" xfId="35942" xr:uid="{00000000-0005-0000-0000-000065620000}"/>
    <cellStyle name="40% - Accent1 20 2 2 2 3" xfId="17736" xr:uid="{00000000-0005-0000-0000-000066620000}"/>
    <cellStyle name="40% - Accent1 20 2 2 2 3 2" xfId="43730" xr:uid="{00000000-0005-0000-0000-000067620000}"/>
    <cellStyle name="40% - Accent1 20 2 2 2 4" xfId="25487" xr:uid="{00000000-0005-0000-0000-000068620000}"/>
    <cellStyle name="40% - Accent1 20 2 2 2 4 2" xfId="51476" xr:uid="{00000000-0005-0000-0000-000069620000}"/>
    <cellStyle name="40% - Accent1 20 2 2 2 5" xfId="30641" xr:uid="{00000000-0005-0000-0000-00006A620000}"/>
    <cellStyle name="40% - Accent1 20 2 2 3" xfId="12583" xr:uid="{00000000-0005-0000-0000-00006B620000}"/>
    <cellStyle name="40% - Accent1 20 2 2 3 2" xfId="20378" xr:uid="{00000000-0005-0000-0000-00006C620000}"/>
    <cellStyle name="40% - Accent1 20 2 2 3 2 2" xfId="46372" xr:uid="{00000000-0005-0000-0000-00006D620000}"/>
    <cellStyle name="40% - Accent1 20 2 2 3 3" xfId="38584" xr:uid="{00000000-0005-0000-0000-00006E620000}"/>
    <cellStyle name="40% - Accent1 20 2 2 4" xfId="7261" xr:uid="{00000000-0005-0000-0000-00006F620000}"/>
    <cellStyle name="40% - Accent1 20 2 2 4 2" xfId="33253" xr:uid="{00000000-0005-0000-0000-000070620000}"/>
    <cellStyle name="40% - Accent1 20 2 2 5" xfId="15047" xr:uid="{00000000-0005-0000-0000-000071620000}"/>
    <cellStyle name="40% - Accent1 20 2 2 5 2" xfId="41041" xr:uid="{00000000-0005-0000-0000-000072620000}"/>
    <cellStyle name="40% - Accent1 20 2 2 6" xfId="22798" xr:uid="{00000000-0005-0000-0000-000073620000}"/>
    <cellStyle name="40% - Accent1 20 2 2 6 2" xfId="48787" xr:uid="{00000000-0005-0000-0000-000074620000}"/>
    <cellStyle name="40% - Accent1 20 2 2 7" xfId="27952" xr:uid="{00000000-0005-0000-0000-000075620000}"/>
    <cellStyle name="40% - Accent1 20 2 3" xfId="2514" xr:uid="{00000000-0005-0000-0000-000076620000}"/>
    <cellStyle name="40% - Accent1 20 2 3 2" xfId="5200" xr:uid="{00000000-0005-0000-0000-000077620000}"/>
    <cellStyle name="40% - Accent1 20 2 3 2 2" xfId="10497" xr:uid="{00000000-0005-0000-0000-000078620000}"/>
    <cellStyle name="40% - Accent1 20 2 3 2 2 2" xfId="36498" xr:uid="{00000000-0005-0000-0000-000079620000}"/>
    <cellStyle name="40% - Accent1 20 2 3 2 3" xfId="18292" xr:uid="{00000000-0005-0000-0000-00007A620000}"/>
    <cellStyle name="40% - Accent1 20 2 3 2 3 2" xfId="44286" xr:uid="{00000000-0005-0000-0000-00007B620000}"/>
    <cellStyle name="40% - Accent1 20 2 3 2 4" xfId="26043" xr:uid="{00000000-0005-0000-0000-00007C620000}"/>
    <cellStyle name="40% - Accent1 20 2 3 2 4 2" xfId="52032" xr:uid="{00000000-0005-0000-0000-00007D620000}"/>
    <cellStyle name="40% - Accent1 20 2 3 2 5" xfId="31197" xr:uid="{00000000-0005-0000-0000-00007E620000}"/>
    <cellStyle name="40% - Accent1 20 2 3 3" xfId="13118" xr:uid="{00000000-0005-0000-0000-00007F620000}"/>
    <cellStyle name="40% - Accent1 20 2 3 3 2" xfId="20913" xr:uid="{00000000-0005-0000-0000-000080620000}"/>
    <cellStyle name="40% - Accent1 20 2 3 3 2 2" xfId="46907" xr:uid="{00000000-0005-0000-0000-000081620000}"/>
    <cellStyle name="40% - Accent1 20 2 3 3 3" xfId="39119" xr:uid="{00000000-0005-0000-0000-000082620000}"/>
    <cellStyle name="40% - Accent1 20 2 3 4" xfId="7813" xr:uid="{00000000-0005-0000-0000-000083620000}"/>
    <cellStyle name="40% - Accent1 20 2 3 4 2" xfId="33809" xr:uid="{00000000-0005-0000-0000-000084620000}"/>
    <cellStyle name="40% - Accent1 20 2 3 5" xfId="15603" xr:uid="{00000000-0005-0000-0000-000085620000}"/>
    <cellStyle name="40% - Accent1 20 2 3 5 2" xfId="41597" xr:uid="{00000000-0005-0000-0000-000086620000}"/>
    <cellStyle name="40% - Accent1 20 2 3 6" xfId="23354" xr:uid="{00000000-0005-0000-0000-000087620000}"/>
    <cellStyle name="40% - Accent1 20 2 3 6 2" xfId="49343" xr:uid="{00000000-0005-0000-0000-000088620000}"/>
    <cellStyle name="40% - Accent1 20 2 3 7" xfId="28508" xr:uid="{00000000-0005-0000-0000-000089620000}"/>
    <cellStyle name="40% - Accent1 20 2 4" xfId="3070" xr:uid="{00000000-0005-0000-0000-00008A620000}"/>
    <cellStyle name="40% - Accent1 20 2 4 2" xfId="5756" xr:uid="{00000000-0005-0000-0000-00008B620000}"/>
    <cellStyle name="40% - Accent1 20 2 4 2 2" xfId="11053" xr:uid="{00000000-0005-0000-0000-00008C620000}"/>
    <cellStyle name="40% - Accent1 20 2 4 2 2 2" xfId="37054" xr:uid="{00000000-0005-0000-0000-00008D620000}"/>
    <cellStyle name="40% - Accent1 20 2 4 2 3" xfId="18848" xr:uid="{00000000-0005-0000-0000-00008E620000}"/>
    <cellStyle name="40% - Accent1 20 2 4 2 3 2" xfId="44842" xr:uid="{00000000-0005-0000-0000-00008F620000}"/>
    <cellStyle name="40% - Accent1 20 2 4 2 4" xfId="26599" xr:uid="{00000000-0005-0000-0000-000090620000}"/>
    <cellStyle name="40% - Accent1 20 2 4 2 4 2" xfId="52588" xr:uid="{00000000-0005-0000-0000-000091620000}"/>
    <cellStyle name="40% - Accent1 20 2 4 2 5" xfId="31753" xr:uid="{00000000-0005-0000-0000-000092620000}"/>
    <cellStyle name="40% - Accent1 20 2 4 3" xfId="13657" xr:uid="{00000000-0005-0000-0000-000093620000}"/>
    <cellStyle name="40% - Accent1 20 2 4 3 2" xfId="21452" xr:uid="{00000000-0005-0000-0000-000094620000}"/>
    <cellStyle name="40% - Accent1 20 2 4 3 2 2" xfId="47446" xr:uid="{00000000-0005-0000-0000-000095620000}"/>
    <cellStyle name="40% - Accent1 20 2 4 3 3" xfId="39658" xr:uid="{00000000-0005-0000-0000-000096620000}"/>
    <cellStyle name="40% - Accent1 20 2 4 4" xfId="8369" xr:uid="{00000000-0005-0000-0000-000097620000}"/>
    <cellStyle name="40% - Accent1 20 2 4 4 2" xfId="34365" xr:uid="{00000000-0005-0000-0000-000098620000}"/>
    <cellStyle name="40% - Accent1 20 2 4 5" xfId="16159" xr:uid="{00000000-0005-0000-0000-000099620000}"/>
    <cellStyle name="40% - Accent1 20 2 4 5 2" xfId="42153" xr:uid="{00000000-0005-0000-0000-00009A620000}"/>
    <cellStyle name="40% - Accent1 20 2 4 6" xfId="23910" xr:uid="{00000000-0005-0000-0000-00009B620000}"/>
    <cellStyle name="40% - Accent1 20 2 4 6 2" xfId="49899" xr:uid="{00000000-0005-0000-0000-00009C620000}"/>
    <cellStyle name="40% - Accent1 20 2 4 7" xfId="29064" xr:uid="{00000000-0005-0000-0000-00009D620000}"/>
    <cellStyle name="40% - Accent1 20 2 5" xfId="4088" xr:uid="{00000000-0005-0000-0000-00009E620000}"/>
    <cellStyle name="40% - Accent1 20 2 5 2" xfId="9386" xr:uid="{00000000-0005-0000-0000-00009F620000}"/>
    <cellStyle name="40% - Accent1 20 2 5 2 2" xfId="35386" xr:uid="{00000000-0005-0000-0000-0000A0620000}"/>
    <cellStyle name="40% - Accent1 20 2 5 3" xfId="17180" xr:uid="{00000000-0005-0000-0000-0000A1620000}"/>
    <cellStyle name="40% - Accent1 20 2 5 3 2" xfId="43174" xr:uid="{00000000-0005-0000-0000-0000A2620000}"/>
    <cellStyle name="40% - Accent1 20 2 5 4" xfId="24931" xr:uid="{00000000-0005-0000-0000-0000A3620000}"/>
    <cellStyle name="40% - Accent1 20 2 5 4 2" xfId="50920" xr:uid="{00000000-0005-0000-0000-0000A4620000}"/>
    <cellStyle name="40% - Accent1 20 2 5 5" xfId="30085" xr:uid="{00000000-0005-0000-0000-0000A5620000}"/>
    <cellStyle name="40% - Accent1 20 2 6" xfId="11558" xr:uid="{00000000-0005-0000-0000-0000A6620000}"/>
    <cellStyle name="40% - Accent1 20 2 6 2" xfId="19353" xr:uid="{00000000-0005-0000-0000-0000A7620000}"/>
    <cellStyle name="40% - Accent1 20 2 6 2 2" xfId="45347" xr:uid="{00000000-0005-0000-0000-0000A8620000}"/>
    <cellStyle name="40% - Accent1 20 2 6 3" xfId="37559" xr:uid="{00000000-0005-0000-0000-0000A9620000}"/>
    <cellStyle name="40% - Accent1 20 2 7" xfId="12064" xr:uid="{00000000-0005-0000-0000-0000AA620000}"/>
    <cellStyle name="40% - Accent1 20 2 7 2" xfId="19859" xr:uid="{00000000-0005-0000-0000-0000AB620000}"/>
    <cellStyle name="40% - Accent1 20 2 7 2 2" xfId="45853" xr:uid="{00000000-0005-0000-0000-0000AC620000}"/>
    <cellStyle name="40% - Accent1 20 2 7 3" xfId="38065" xr:uid="{00000000-0005-0000-0000-0000AD620000}"/>
    <cellStyle name="40% - Accent1 20 2 8" xfId="6710" xr:uid="{00000000-0005-0000-0000-0000AE620000}"/>
    <cellStyle name="40% - Accent1 20 2 8 2" xfId="32697" xr:uid="{00000000-0005-0000-0000-0000AF620000}"/>
    <cellStyle name="40% - Accent1 20 2 9" xfId="14491" xr:uid="{00000000-0005-0000-0000-0000B0620000}"/>
    <cellStyle name="40% - Accent1 20 2 9 2" xfId="40485" xr:uid="{00000000-0005-0000-0000-0000B1620000}"/>
    <cellStyle name="40% - Accent1 20 3" xfId="1681" xr:uid="{00000000-0005-0000-0000-0000B2620000}"/>
    <cellStyle name="40% - Accent1 20 3 2" xfId="4367" xr:uid="{00000000-0005-0000-0000-0000B3620000}"/>
    <cellStyle name="40% - Accent1 20 3 2 2" xfId="9664" xr:uid="{00000000-0005-0000-0000-0000B4620000}"/>
    <cellStyle name="40% - Accent1 20 3 2 2 2" xfId="35665" xr:uid="{00000000-0005-0000-0000-0000B5620000}"/>
    <cellStyle name="40% - Accent1 20 3 2 3" xfId="17459" xr:uid="{00000000-0005-0000-0000-0000B6620000}"/>
    <cellStyle name="40% - Accent1 20 3 2 3 2" xfId="43453" xr:uid="{00000000-0005-0000-0000-0000B7620000}"/>
    <cellStyle name="40% - Accent1 20 3 2 4" xfId="25210" xr:uid="{00000000-0005-0000-0000-0000B8620000}"/>
    <cellStyle name="40% - Accent1 20 3 2 4 2" xfId="51199" xr:uid="{00000000-0005-0000-0000-0000B9620000}"/>
    <cellStyle name="40% - Accent1 20 3 2 5" xfId="30364" xr:uid="{00000000-0005-0000-0000-0000BA620000}"/>
    <cellStyle name="40% - Accent1 20 3 3" xfId="12324" xr:uid="{00000000-0005-0000-0000-0000BB620000}"/>
    <cellStyle name="40% - Accent1 20 3 3 2" xfId="20119" xr:uid="{00000000-0005-0000-0000-0000BC620000}"/>
    <cellStyle name="40% - Accent1 20 3 3 2 2" xfId="46113" xr:uid="{00000000-0005-0000-0000-0000BD620000}"/>
    <cellStyle name="40% - Accent1 20 3 3 3" xfId="38325" xr:uid="{00000000-0005-0000-0000-0000BE620000}"/>
    <cellStyle name="40% - Accent1 20 3 4" xfId="6986" xr:uid="{00000000-0005-0000-0000-0000BF620000}"/>
    <cellStyle name="40% - Accent1 20 3 4 2" xfId="32976" xr:uid="{00000000-0005-0000-0000-0000C0620000}"/>
    <cellStyle name="40% - Accent1 20 3 5" xfId="14770" xr:uid="{00000000-0005-0000-0000-0000C1620000}"/>
    <cellStyle name="40% - Accent1 20 3 5 2" xfId="40764" xr:uid="{00000000-0005-0000-0000-0000C2620000}"/>
    <cellStyle name="40% - Accent1 20 3 6" xfId="22521" xr:uid="{00000000-0005-0000-0000-0000C3620000}"/>
    <cellStyle name="40% - Accent1 20 3 6 2" xfId="48510" xr:uid="{00000000-0005-0000-0000-0000C4620000}"/>
    <cellStyle name="40% - Accent1 20 3 7" xfId="27675" xr:uid="{00000000-0005-0000-0000-0000C5620000}"/>
    <cellStyle name="40% - Accent1 20 4" xfId="2237" xr:uid="{00000000-0005-0000-0000-0000C6620000}"/>
    <cellStyle name="40% - Accent1 20 4 2" xfId="4923" xr:uid="{00000000-0005-0000-0000-0000C7620000}"/>
    <cellStyle name="40% - Accent1 20 4 2 2" xfId="10220" xr:uid="{00000000-0005-0000-0000-0000C8620000}"/>
    <cellStyle name="40% - Accent1 20 4 2 2 2" xfId="36221" xr:uid="{00000000-0005-0000-0000-0000C9620000}"/>
    <cellStyle name="40% - Accent1 20 4 2 3" xfId="18015" xr:uid="{00000000-0005-0000-0000-0000CA620000}"/>
    <cellStyle name="40% - Accent1 20 4 2 3 2" xfId="44009" xr:uid="{00000000-0005-0000-0000-0000CB620000}"/>
    <cellStyle name="40% - Accent1 20 4 2 4" xfId="25766" xr:uid="{00000000-0005-0000-0000-0000CC620000}"/>
    <cellStyle name="40% - Accent1 20 4 2 4 2" xfId="51755" xr:uid="{00000000-0005-0000-0000-0000CD620000}"/>
    <cellStyle name="40% - Accent1 20 4 2 5" xfId="30920" xr:uid="{00000000-0005-0000-0000-0000CE620000}"/>
    <cellStyle name="40% - Accent1 20 4 3" xfId="12843" xr:uid="{00000000-0005-0000-0000-0000CF620000}"/>
    <cellStyle name="40% - Accent1 20 4 3 2" xfId="20638" xr:uid="{00000000-0005-0000-0000-0000D0620000}"/>
    <cellStyle name="40% - Accent1 20 4 3 2 2" xfId="46632" xr:uid="{00000000-0005-0000-0000-0000D1620000}"/>
    <cellStyle name="40% - Accent1 20 4 3 3" xfId="38844" xr:uid="{00000000-0005-0000-0000-0000D2620000}"/>
    <cellStyle name="40% - Accent1 20 4 4" xfId="7538" xr:uid="{00000000-0005-0000-0000-0000D3620000}"/>
    <cellStyle name="40% - Accent1 20 4 4 2" xfId="33532" xr:uid="{00000000-0005-0000-0000-0000D4620000}"/>
    <cellStyle name="40% - Accent1 20 4 5" xfId="15326" xr:uid="{00000000-0005-0000-0000-0000D5620000}"/>
    <cellStyle name="40% - Accent1 20 4 5 2" xfId="41320" xr:uid="{00000000-0005-0000-0000-0000D6620000}"/>
    <cellStyle name="40% - Accent1 20 4 6" xfId="23077" xr:uid="{00000000-0005-0000-0000-0000D7620000}"/>
    <cellStyle name="40% - Accent1 20 4 6 2" xfId="49066" xr:uid="{00000000-0005-0000-0000-0000D8620000}"/>
    <cellStyle name="40% - Accent1 20 4 7" xfId="28231" xr:uid="{00000000-0005-0000-0000-0000D9620000}"/>
    <cellStyle name="40% - Accent1 20 5" xfId="2793" xr:uid="{00000000-0005-0000-0000-0000DA620000}"/>
    <cellStyle name="40% - Accent1 20 5 2" xfId="5479" xr:uid="{00000000-0005-0000-0000-0000DB620000}"/>
    <cellStyle name="40% - Accent1 20 5 2 2" xfId="10776" xr:uid="{00000000-0005-0000-0000-0000DC620000}"/>
    <cellStyle name="40% - Accent1 20 5 2 2 2" xfId="36777" xr:uid="{00000000-0005-0000-0000-0000DD620000}"/>
    <cellStyle name="40% - Accent1 20 5 2 3" xfId="18571" xr:uid="{00000000-0005-0000-0000-0000DE620000}"/>
    <cellStyle name="40% - Accent1 20 5 2 3 2" xfId="44565" xr:uid="{00000000-0005-0000-0000-0000DF620000}"/>
    <cellStyle name="40% - Accent1 20 5 2 4" xfId="26322" xr:uid="{00000000-0005-0000-0000-0000E0620000}"/>
    <cellStyle name="40% - Accent1 20 5 2 4 2" xfId="52311" xr:uid="{00000000-0005-0000-0000-0000E1620000}"/>
    <cellStyle name="40% - Accent1 20 5 2 5" xfId="31476" xr:uid="{00000000-0005-0000-0000-0000E2620000}"/>
    <cellStyle name="40% - Accent1 20 5 3" xfId="13380" xr:uid="{00000000-0005-0000-0000-0000E3620000}"/>
    <cellStyle name="40% - Accent1 20 5 3 2" xfId="21175" xr:uid="{00000000-0005-0000-0000-0000E4620000}"/>
    <cellStyle name="40% - Accent1 20 5 3 2 2" xfId="47169" xr:uid="{00000000-0005-0000-0000-0000E5620000}"/>
    <cellStyle name="40% - Accent1 20 5 3 3" xfId="39381" xr:uid="{00000000-0005-0000-0000-0000E6620000}"/>
    <cellStyle name="40% - Accent1 20 5 4" xfId="8092" xr:uid="{00000000-0005-0000-0000-0000E7620000}"/>
    <cellStyle name="40% - Accent1 20 5 4 2" xfId="34088" xr:uid="{00000000-0005-0000-0000-0000E8620000}"/>
    <cellStyle name="40% - Accent1 20 5 5" xfId="15882" xr:uid="{00000000-0005-0000-0000-0000E9620000}"/>
    <cellStyle name="40% - Accent1 20 5 5 2" xfId="41876" xr:uid="{00000000-0005-0000-0000-0000EA620000}"/>
    <cellStyle name="40% - Accent1 20 5 6" xfId="23633" xr:uid="{00000000-0005-0000-0000-0000EB620000}"/>
    <cellStyle name="40% - Accent1 20 5 6 2" xfId="49622" xr:uid="{00000000-0005-0000-0000-0000EC620000}"/>
    <cellStyle name="40% - Accent1 20 5 7" xfId="28787" xr:uid="{00000000-0005-0000-0000-0000ED620000}"/>
    <cellStyle name="40% - Accent1 20 6" xfId="3811" xr:uid="{00000000-0005-0000-0000-0000EE620000}"/>
    <cellStyle name="40% - Accent1 20 6 2" xfId="9109" xr:uid="{00000000-0005-0000-0000-0000EF620000}"/>
    <cellStyle name="40% - Accent1 20 6 2 2" xfId="35109" xr:uid="{00000000-0005-0000-0000-0000F0620000}"/>
    <cellStyle name="40% - Accent1 20 6 3" xfId="16903" xr:uid="{00000000-0005-0000-0000-0000F1620000}"/>
    <cellStyle name="40% - Accent1 20 6 3 2" xfId="42897" xr:uid="{00000000-0005-0000-0000-0000F2620000}"/>
    <cellStyle name="40% - Accent1 20 6 4" xfId="24654" xr:uid="{00000000-0005-0000-0000-0000F3620000}"/>
    <cellStyle name="40% - Accent1 20 6 4 2" xfId="50643" xr:uid="{00000000-0005-0000-0000-0000F4620000}"/>
    <cellStyle name="40% - Accent1 20 6 5" xfId="29808" xr:uid="{00000000-0005-0000-0000-0000F5620000}"/>
    <cellStyle name="40% - Accent1 20 7" xfId="11303" xr:uid="{00000000-0005-0000-0000-0000F6620000}"/>
    <cellStyle name="40% - Accent1 20 7 2" xfId="19098" xr:uid="{00000000-0005-0000-0000-0000F7620000}"/>
    <cellStyle name="40% - Accent1 20 7 2 2" xfId="45092" xr:uid="{00000000-0005-0000-0000-0000F8620000}"/>
    <cellStyle name="40% - Accent1 20 7 3" xfId="37304" xr:uid="{00000000-0005-0000-0000-0000F9620000}"/>
    <cellStyle name="40% - Accent1 20 8" xfId="11803" xr:uid="{00000000-0005-0000-0000-0000FA620000}"/>
    <cellStyle name="40% - Accent1 20 8 2" xfId="19598" xr:uid="{00000000-0005-0000-0000-0000FB620000}"/>
    <cellStyle name="40% - Accent1 20 8 2 2" xfId="45592" xr:uid="{00000000-0005-0000-0000-0000FC620000}"/>
    <cellStyle name="40% - Accent1 20 8 3" xfId="37804" xr:uid="{00000000-0005-0000-0000-0000FD620000}"/>
    <cellStyle name="40% - Accent1 20 9" xfId="6433" xr:uid="{00000000-0005-0000-0000-0000FE620000}"/>
    <cellStyle name="40% - Accent1 20 9 2" xfId="32420" xr:uid="{00000000-0005-0000-0000-0000FF620000}"/>
    <cellStyle name="40% - Accent1 21" xfId="1124" xr:uid="{00000000-0005-0000-0000-000000630000}"/>
    <cellStyle name="40% - Accent1 21 10" xfId="14216" xr:uid="{00000000-0005-0000-0000-000001630000}"/>
    <cellStyle name="40% - Accent1 21 10 2" xfId="40210" xr:uid="{00000000-0005-0000-0000-000002630000}"/>
    <cellStyle name="40% - Accent1 21 11" xfId="21967" xr:uid="{00000000-0005-0000-0000-000003630000}"/>
    <cellStyle name="40% - Accent1 21 11 2" xfId="47956" xr:uid="{00000000-0005-0000-0000-000004630000}"/>
    <cellStyle name="40% - Accent1 21 12" xfId="27121" xr:uid="{00000000-0005-0000-0000-000005630000}"/>
    <cellStyle name="40% - Accent1 21 2" xfId="1402" xr:uid="{00000000-0005-0000-0000-000006630000}"/>
    <cellStyle name="40% - Accent1 21 2 10" xfId="22244" xr:uid="{00000000-0005-0000-0000-000007630000}"/>
    <cellStyle name="40% - Accent1 21 2 10 2" xfId="48233" xr:uid="{00000000-0005-0000-0000-000008630000}"/>
    <cellStyle name="40% - Accent1 21 2 11" xfId="27398" xr:uid="{00000000-0005-0000-0000-000009630000}"/>
    <cellStyle name="40% - Accent1 21 2 2" xfId="1960" xr:uid="{00000000-0005-0000-0000-00000A630000}"/>
    <cellStyle name="40% - Accent1 21 2 2 2" xfId="4646" xr:uid="{00000000-0005-0000-0000-00000B630000}"/>
    <cellStyle name="40% - Accent1 21 2 2 2 2" xfId="9943" xr:uid="{00000000-0005-0000-0000-00000C630000}"/>
    <cellStyle name="40% - Accent1 21 2 2 2 2 2" xfId="35944" xr:uid="{00000000-0005-0000-0000-00000D630000}"/>
    <cellStyle name="40% - Accent1 21 2 2 2 3" xfId="17738" xr:uid="{00000000-0005-0000-0000-00000E630000}"/>
    <cellStyle name="40% - Accent1 21 2 2 2 3 2" xfId="43732" xr:uid="{00000000-0005-0000-0000-00000F630000}"/>
    <cellStyle name="40% - Accent1 21 2 2 2 4" xfId="25489" xr:uid="{00000000-0005-0000-0000-000010630000}"/>
    <cellStyle name="40% - Accent1 21 2 2 2 4 2" xfId="51478" xr:uid="{00000000-0005-0000-0000-000011630000}"/>
    <cellStyle name="40% - Accent1 21 2 2 2 5" xfId="30643" xr:uid="{00000000-0005-0000-0000-000012630000}"/>
    <cellStyle name="40% - Accent1 21 2 2 3" xfId="12585" xr:uid="{00000000-0005-0000-0000-000013630000}"/>
    <cellStyle name="40% - Accent1 21 2 2 3 2" xfId="20380" xr:uid="{00000000-0005-0000-0000-000014630000}"/>
    <cellStyle name="40% - Accent1 21 2 2 3 2 2" xfId="46374" xr:uid="{00000000-0005-0000-0000-000015630000}"/>
    <cellStyle name="40% - Accent1 21 2 2 3 3" xfId="38586" xr:uid="{00000000-0005-0000-0000-000016630000}"/>
    <cellStyle name="40% - Accent1 21 2 2 4" xfId="7263" xr:uid="{00000000-0005-0000-0000-000017630000}"/>
    <cellStyle name="40% - Accent1 21 2 2 4 2" xfId="33255" xr:uid="{00000000-0005-0000-0000-000018630000}"/>
    <cellStyle name="40% - Accent1 21 2 2 5" xfId="15049" xr:uid="{00000000-0005-0000-0000-000019630000}"/>
    <cellStyle name="40% - Accent1 21 2 2 5 2" xfId="41043" xr:uid="{00000000-0005-0000-0000-00001A630000}"/>
    <cellStyle name="40% - Accent1 21 2 2 6" xfId="22800" xr:uid="{00000000-0005-0000-0000-00001B630000}"/>
    <cellStyle name="40% - Accent1 21 2 2 6 2" xfId="48789" xr:uid="{00000000-0005-0000-0000-00001C630000}"/>
    <cellStyle name="40% - Accent1 21 2 2 7" xfId="27954" xr:uid="{00000000-0005-0000-0000-00001D630000}"/>
    <cellStyle name="40% - Accent1 21 2 3" xfId="2516" xr:uid="{00000000-0005-0000-0000-00001E630000}"/>
    <cellStyle name="40% - Accent1 21 2 3 2" xfId="5202" xr:uid="{00000000-0005-0000-0000-00001F630000}"/>
    <cellStyle name="40% - Accent1 21 2 3 2 2" xfId="10499" xr:uid="{00000000-0005-0000-0000-000020630000}"/>
    <cellStyle name="40% - Accent1 21 2 3 2 2 2" xfId="36500" xr:uid="{00000000-0005-0000-0000-000021630000}"/>
    <cellStyle name="40% - Accent1 21 2 3 2 3" xfId="18294" xr:uid="{00000000-0005-0000-0000-000022630000}"/>
    <cellStyle name="40% - Accent1 21 2 3 2 3 2" xfId="44288" xr:uid="{00000000-0005-0000-0000-000023630000}"/>
    <cellStyle name="40% - Accent1 21 2 3 2 4" xfId="26045" xr:uid="{00000000-0005-0000-0000-000024630000}"/>
    <cellStyle name="40% - Accent1 21 2 3 2 4 2" xfId="52034" xr:uid="{00000000-0005-0000-0000-000025630000}"/>
    <cellStyle name="40% - Accent1 21 2 3 2 5" xfId="31199" xr:uid="{00000000-0005-0000-0000-000026630000}"/>
    <cellStyle name="40% - Accent1 21 2 3 3" xfId="13120" xr:uid="{00000000-0005-0000-0000-000027630000}"/>
    <cellStyle name="40% - Accent1 21 2 3 3 2" xfId="20915" xr:uid="{00000000-0005-0000-0000-000028630000}"/>
    <cellStyle name="40% - Accent1 21 2 3 3 2 2" xfId="46909" xr:uid="{00000000-0005-0000-0000-000029630000}"/>
    <cellStyle name="40% - Accent1 21 2 3 3 3" xfId="39121" xr:uid="{00000000-0005-0000-0000-00002A630000}"/>
    <cellStyle name="40% - Accent1 21 2 3 4" xfId="7815" xr:uid="{00000000-0005-0000-0000-00002B630000}"/>
    <cellStyle name="40% - Accent1 21 2 3 4 2" xfId="33811" xr:uid="{00000000-0005-0000-0000-00002C630000}"/>
    <cellStyle name="40% - Accent1 21 2 3 5" xfId="15605" xr:uid="{00000000-0005-0000-0000-00002D630000}"/>
    <cellStyle name="40% - Accent1 21 2 3 5 2" xfId="41599" xr:uid="{00000000-0005-0000-0000-00002E630000}"/>
    <cellStyle name="40% - Accent1 21 2 3 6" xfId="23356" xr:uid="{00000000-0005-0000-0000-00002F630000}"/>
    <cellStyle name="40% - Accent1 21 2 3 6 2" xfId="49345" xr:uid="{00000000-0005-0000-0000-000030630000}"/>
    <cellStyle name="40% - Accent1 21 2 3 7" xfId="28510" xr:uid="{00000000-0005-0000-0000-000031630000}"/>
    <cellStyle name="40% - Accent1 21 2 4" xfId="3072" xr:uid="{00000000-0005-0000-0000-000032630000}"/>
    <cellStyle name="40% - Accent1 21 2 4 2" xfId="5758" xr:uid="{00000000-0005-0000-0000-000033630000}"/>
    <cellStyle name="40% - Accent1 21 2 4 2 2" xfId="11055" xr:uid="{00000000-0005-0000-0000-000034630000}"/>
    <cellStyle name="40% - Accent1 21 2 4 2 2 2" xfId="37056" xr:uid="{00000000-0005-0000-0000-000035630000}"/>
    <cellStyle name="40% - Accent1 21 2 4 2 3" xfId="18850" xr:uid="{00000000-0005-0000-0000-000036630000}"/>
    <cellStyle name="40% - Accent1 21 2 4 2 3 2" xfId="44844" xr:uid="{00000000-0005-0000-0000-000037630000}"/>
    <cellStyle name="40% - Accent1 21 2 4 2 4" xfId="26601" xr:uid="{00000000-0005-0000-0000-000038630000}"/>
    <cellStyle name="40% - Accent1 21 2 4 2 4 2" xfId="52590" xr:uid="{00000000-0005-0000-0000-000039630000}"/>
    <cellStyle name="40% - Accent1 21 2 4 2 5" xfId="31755" xr:uid="{00000000-0005-0000-0000-00003A630000}"/>
    <cellStyle name="40% - Accent1 21 2 4 3" xfId="13659" xr:uid="{00000000-0005-0000-0000-00003B630000}"/>
    <cellStyle name="40% - Accent1 21 2 4 3 2" xfId="21454" xr:uid="{00000000-0005-0000-0000-00003C630000}"/>
    <cellStyle name="40% - Accent1 21 2 4 3 2 2" xfId="47448" xr:uid="{00000000-0005-0000-0000-00003D630000}"/>
    <cellStyle name="40% - Accent1 21 2 4 3 3" xfId="39660" xr:uid="{00000000-0005-0000-0000-00003E630000}"/>
    <cellStyle name="40% - Accent1 21 2 4 4" xfId="8371" xr:uid="{00000000-0005-0000-0000-00003F630000}"/>
    <cellStyle name="40% - Accent1 21 2 4 4 2" xfId="34367" xr:uid="{00000000-0005-0000-0000-000040630000}"/>
    <cellStyle name="40% - Accent1 21 2 4 5" xfId="16161" xr:uid="{00000000-0005-0000-0000-000041630000}"/>
    <cellStyle name="40% - Accent1 21 2 4 5 2" xfId="42155" xr:uid="{00000000-0005-0000-0000-000042630000}"/>
    <cellStyle name="40% - Accent1 21 2 4 6" xfId="23912" xr:uid="{00000000-0005-0000-0000-000043630000}"/>
    <cellStyle name="40% - Accent1 21 2 4 6 2" xfId="49901" xr:uid="{00000000-0005-0000-0000-000044630000}"/>
    <cellStyle name="40% - Accent1 21 2 4 7" xfId="29066" xr:uid="{00000000-0005-0000-0000-000045630000}"/>
    <cellStyle name="40% - Accent1 21 2 5" xfId="4090" xr:uid="{00000000-0005-0000-0000-000046630000}"/>
    <cellStyle name="40% - Accent1 21 2 5 2" xfId="9388" xr:uid="{00000000-0005-0000-0000-000047630000}"/>
    <cellStyle name="40% - Accent1 21 2 5 2 2" xfId="35388" xr:uid="{00000000-0005-0000-0000-000048630000}"/>
    <cellStyle name="40% - Accent1 21 2 5 3" xfId="17182" xr:uid="{00000000-0005-0000-0000-000049630000}"/>
    <cellStyle name="40% - Accent1 21 2 5 3 2" xfId="43176" xr:uid="{00000000-0005-0000-0000-00004A630000}"/>
    <cellStyle name="40% - Accent1 21 2 5 4" xfId="24933" xr:uid="{00000000-0005-0000-0000-00004B630000}"/>
    <cellStyle name="40% - Accent1 21 2 5 4 2" xfId="50922" xr:uid="{00000000-0005-0000-0000-00004C630000}"/>
    <cellStyle name="40% - Accent1 21 2 5 5" xfId="30087" xr:uid="{00000000-0005-0000-0000-00004D630000}"/>
    <cellStyle name="40% - Accent1 21 2 6" xfId="11560" xr:uid="{00000000-0005-0000-0000-00004E630000}"/>
    <cellStyle name="40% - Accent1 21 2 6 2" xfId="19355" xr:uid="{00000000-0005-0000-0000-00004F630000}"/>
    <cellStyle name="40% - Accent1 21 2 6 2 2" xfId="45349" xr:uid="{00000000-0005-0000-0000-000050630000}"/>
    <cellStyle name="40% - Accent1 21 2 6 3" xfId="37561" xr:uid="{00000000-0005-0000-0000-000051630000}"/>
    <cellStyle name="40% - Accent1 21 2 7" xfId="12066" xr:uid="{00000000-0005-0000-0000-000052630000}"/>
    <cellStyle name="40% - Accent1 21 2 7 2" xfId="19861" xr:uid="{00000000-0005-0000-0000-000053630000}"/>
    <cellStyle name="40% - Accent1 21 2 7 2 2" xfId="45855" xr:uid="{00000000-0005-0000-0000-000054630000}"/>
    <cellStyle name="40% - Accent1 21 2 7 3" xfId="38067" xr:uid="{00000000-0005-0000-0000-000055630000}"/>
    <cellStyle name="40% - Accent1 21 2 8" xfId="6712" xr:uid="{00000000-0005-0000-0000-000056630000}"/>
    <cellStyle name="40% - Accent1 21 2 8 2" xfId="32699" xr:uid="{00000000-0005-0000-0000-000057630000}"/>
    <cellStyle name="40% - Accent1 21 2 9" xfId="14493" xr:uid="{00000000-0005-0000-0000-000058630000}"/>
    <cellStyle name="40% - Accent1 21 2 9 2" xfId="40487" xr:uid="{00000000-0005-0000-0000-000059630000}"/>
    <cellStyle name="40% - Accent1 21 3" xfId="1683" xr:uid="{00000000-0005-0000-0000-00005A630000}"/>
    <cellStyle name="40% - Accent1 21 3 2" xfId="4369" xr:uid="{00000000-0005-0000-0000-00005B630000}"/>
    <cellStyle name="40% - Accent1 21 3 2 2" xfId="9666" xr:uid="{00000000-0005-0000-0000-00005C630000}"/>
    <cellStyle name="40% - Accent1 21 3 2 2 2" xfId="35667" xr:uid="{00000000-0005-0000-0000-00005D630000}"/>
    <cellStyle name="40% - Accent1 21 3 2 3" xfId="17461" xr:uid="{00000000-0005-0000-0000-00005E630000}"/>
    <cellStyle name="40% - Accent1 21 3 2 3 2" xfId="43455" xr:uid="{00000000-0005-0000-0000-00005F630000}"/>
    <cellStyle name="40% - Accent1 21 3 2 4" xfId="25212" xr:uid="{00000000-0005-0000-0000-000060630000}"/>
    <cellStyle name="40% - Accent1 21 3 2 4 2" xfId="51201" xr:uid="{00000000-0005-0000-0000-000061630000}"/>
    <cellStyle name="40% - Accent1 21 3 2 5" xfId="30366" xr:uid="{00000000-0005-0000-0000-000062630000}"/>
    <cellStyle name="40% - Accent1 21 3 3" xfId="12326" xr:uid="{00000000-0005-0000-0000-000063630000}"/>
    <cellStyle name="40% - Accent1 21 3 3 2" xfId="20121" xr:uid="{00000000-0005-0000-0000-000064630000}"/>
    <cellStyle name="40% - Accent1 21 3 3 2 2" xfId="46115" xr:uid="{00000000-0005-0000-0000-000065630000}"/>
    <cellStyle name="40% - Accent1 21 3 3 3" xfId="38327" xr:uid="{00000000-0005-0000-0000-000066630000}"/>
    <cellStyle name="40% - Accent1 21 3 4" xfId="6988" xr:uid="{00000000-0005-0000-0000-000067630000}"/>
    <cellStyle name="40% - Accent1 21 3 4 2" xfId="32978" xr:uid="{00000000-0005-0000-0000-000068630000}"/>
    <cellStyle name="40% - Accent1 21 3 5" xfId="14772" xr:uid="{00000000-0005-0000-0000-000069630000}"/>
    <cellStyle name="40% - Accent1 21 3 5 2" xfId="40766" xr:uid="{00000000-0005-0000-0000-00006A630000}"/>
    <cellStyle name="40% - Accent1 21 3 6" xfId="22523" xr:uid="{00000000-0005-0000-0000-00006B630000}"/>
    <cellStyle name="40% - Accent1 21 3 6 2" xfId="48512" xr:uid="{00000000-0005-0000-0000-00006C630000}"/>
    <cellStyle name="40% - Accent1 21 3 7" xfId="27677" xr:uid="{00000000-0005-0000-0000-00006D630000}"/>
    <cellStyle name="40% - Accent1 21 4" xfId="2239" xr:uid="{00000000-0005-0000-0000-00006E630000}"/>
    <cellStyle name="40% - Accent1 21 4 2" xfId="4925" xr:uid="{00000000-0005-0000-0000-00006F630000}"/>
    <cellStyle name="40% - Accent1 21 4 2 2" xfId="10222" xr:uid="{00000000-0005-0000-0000-000070630000}"/>
    <cellStyle name="40% - Accent1 21 4 2 2 2" xfId="36223" xr:uid="{00000000-0005-0000-0000-000071630000}"/>
    <cellStyle name="40% - Accent1 21 4 2 3" xfId="18017" xr:uid="{00000000-0005-0000-0000-000072630000}"/>
    <cellStyle name="40% - Accent1 21 4 2 3 2" xfId="44011" xr:uid="{00000000-0005-0000-0000-000073630000}"/>
    <cellStyle name="40% - Accent1 21 4 2 4" xfId="25768" xr:uid="{00000000-0005-0000-0000-000074630000}"/>
    <cellStyle name="40% - Accent1 21 4 2 4 2" xfId="51757" xr:uid="{00000000-0005-0000-0000-000075630000}"/>
    <cellStyle name="40% - Accent1 21 4 2 5" xfId="30922" xr:uid="{00000000-0005-0000-0000-000076630000}"/>
    <cellStyle name="40% - Accent1 21 4 3" xfId="12845" xr:uid="{00000000-0005-0000-0000-000077630000}"/>
    <cellStyle name="40% - Accent1 21 4 3 2" xfId="20640" xr:uid="{00000000-0005-0000-0000-000078630000}"/>
    <cellStyle name="40% - Accent1 21 4 3 2 2" xfId="46634" xr:uid="{00000000-0005-0000-0000-000079630000}"/>
    <cellStyle name="40% - Accent1 21 4 3 3" xfId="38846" xr:uid="{00000000-0005-0000-0000-00007A630000}"/>
    <cellStyle name="40% - Accent1 21 4 4" xfId="7540" xr:uid="{00000000-0005-0000-0000-00007B630000}"/>
    <cellStyle name="40% - Accent1 21 4 4 2" xfId="33534" xr:uid="{00000000-0005-0000-0000-00007C630000}"/>
    <cellStyle name="40% - Accent1 21 4 5" xfId="15328" xr:uid="{00000000-0005-0000-0000-00007D630000}"/>
    <cellStyle name="40% - Accent1 21 4 5 2" xfId="41322" xr:uid="{00000000-0005-0000-0000-00007E630000}"/>
    <cellStyle name="40% - Accent1 21 4 6" xfId="23079" xr:uid="{00000000-0005-0000-0000-00007F630000}"/>
    <cellStyle name="40% - Accent1 21 4 6 2" xfId="49068" xr:uid="{00000000-0005-0000-0000-000080630000}"/>
    <cellStyle name="40% - Accent1 21 4 7" xfId="28233" xr:uid="{00000000-0005-0000-0000-000081630000}"/>
    <cellStyle name="40% - Accent1 21 5" xfId="2795" xr:uid="{00000000-0005-0000-0000-000082630000}"/>
    <cellStyle name="40% - Accent1 21 5 2" xfId="5481" xr:uid="{00000000-0005-0000-0000-000083630000}"/>
    <cellStyle name="40% - Accent1 21 5 2 2" xfId="10778" xr:uid="{00000000-0005-0000-0000-000084630000}"/>
    <cellStyle name="40% - Accent1 21 5 2 2 2" xfId="36779" xr:uid="{00000000-0005-0000-0000-000085630000}"/>
    <cellStyle name="40% - Accent1 21 5 2 3" xfId="18573" xr:uid="{00000000-0005-0000-0000-000086630000}"/>
    <cellStyle name="40% - Accent1 21 5 2 3 2" xfId="44567" xr:uid="{00000000-0005-0000-0000-000087630000}"/>
    <cellStyle name="40% - Accent1 21 5 2 4" xfId="26324" xr:uid="{00000000-0005-0000-0000-000088630000}"/>
    <cellStyle name="40% - Accent1 21 5 2 4 2" xfId="52313" xr:uid="{00000000-0005-0000-0000-000089630000}"/>
    <cellStyle name="40% - Accent1 21 5 2 5" xfId="31478" xr:uid="{00000000-0005-0000-0000-00008A630000}"/>
    <cellStyle name="40% - Accent1 21 5 3" xfId="13382" xr:uid="{00000000-0005-0000-0000-00008B630000}"/>
    <cellStyle name="40% - Accent1 21 5 3 2" xfId="21177" xr:uid="{00000000-0005-0000-0000-00008C630000}"/>
    <cellStyle name="40% - Accent1 21 5 3 2 2" xfId="47171" xr:uid="{00000000-0005-0000-0000-00008D630000}"/>
    <cellStyle name="40% - Accent1 21 5 3 3" xfId="39383" xr:uid="{00000000-0005-0000-0000-00008E630000}"/>
    <cellStyle name="40% - Accent1 21 5 4" xfId="8094" xr:uid="{00000000-0005-0000-0000-00008F630000}"/>
    <cellStyle name="40% - Accent1 21 5 4 2" xfId="34090" xr:uid="{00000000-0005-0000-0000-000090630000}"/>
    <cellStyle name="40% - Accent1 21 5 5" xfId="15884" xr:uid="{00000000-0005-0000-0000-000091630000}"/>
    <cellStyle name="40% - Accent1 21 5 5 2" xfId="41878" xr:uid="{00000000-0005-0000-0000-000092630000}"/>
    <cellStyle name="40% - Accent1 21 5 6" xfId="23635" xr:uid="{00000000-0005-0000-0000-000093630000}"/>
    <cellStyle name="40% - Accent1 21 5 6 2" xfId="49624" xr:uid="{00000000-0005-0000-0000-000094630000}"/>
    <cellStyle name="40% - Accent1 21 5 7" xfId="28789" xr:uid="{00000000-0005-0000-0000-000095630000}"/>
    <cellStyle name="40% - Accent1 21 6" xfId="3813" xr:uid="{00000000-0005-0000-0000-000096630000}"/>
    <cellStyle name="40% - Accent1 21 6 2" xfId="9111" xr:uid="{00000000-0005-0000-0000-000097630000}"/>
    <cellStyle name="40% - Accent1 21 6 2 2" xfId="35111" xr:uid="{00000000-0005-0000-0000-000098630000}"/>
    <cellStyle name="40% - Accent1 21 6 3" xfId="16905" xr:uid="{00000000-0005-0000-0000-000099630000}"/>
    <cellStyle name="40% - Accent1 21 6 3 2" xfId="42899" xr:uid="{00000000-0005-0000-0000-00009A630000}"/>
    <cellStyle name="40% - Accent1 21 6 4" xfId="24656" xr:uid="{00000000-0005-0000-0000-00009B630000}"/>
    <cellStyle name="40% - Accent1 21 6 4 2" xfId="50645" xr:uid="{00000000-0005-0000-0000-00009C630000}"/>
    <cellStyle name="40% - Accent1 21 6 5" xfId="29810" xr:uid="{00000000-0005-0000-0000-00009D630000}"/>
    <cellStyle name="40% - Accent1 21 7" xfId="11305" xr:uid="{00000000-0005-0000-0000-00009E630000}"/>
    <cellStyle name="40% - Accent1 21 7 2" xfId="19100" xr:uid="{00000000-0005-0000-0000-00009F630000}"/>
    <cellStyle name="40% - Accent1 21 7 2 2" xfId="45094" xr:uid="{00000000-0005-0000-0000-0000A0630000}"/>
    <cellStyle name="40% - Accent1 21 7 3" xfId="37306" xr:uid="{00000000-0005-0000-0000-0000A1630000}"/>
    <cellStyle name="40% - Accent1 21 8" xfId="11805" xr:uid="{00000000-0005-0000-0000-0000A2630000}"/>
    <cellStyle name="40% - Accent1 21 8 2" xfId="19600" xr:uid="{00000000-0005-0000-0000-0000A3630000}"/>
    <cellStyle name="40% - Accent1 21 8 2 2" xfId="45594" xr:uid="{00000000-0005-0000-0000-0000A4630000}"/>
    <cellStyle name="40% - Accent1 21 8 3" xfId="37806" xr:uid="{00000000-0005-0000-0000-0000A5630000}"/>
    <cellStyle name="40% - Accent1 21 9" xfId="6435" xr:uid="{00000000-0005-0000-0000-0000A6630000}"/>
    <cellStyle name="40% - Accent1 21 9 2" xfId="32422" xr:uid="{00000000-0005-0000-0000-0000A7630000}"/>
    <cellStyle name="40% - Accent1 22" xfId="1148" xr:uid="{00000000-0005-0000-0000-0000A8630000}"/>
    <cellStyle name="40% - Accent1 22 10" xfId="21990" xr:uid="{00000000-0005-0000-0000-0000A9630000}"/>
    <cellStyle name="40% - Accent1 22 10 2" xfId="47979" xr:uid="{00000000-0005-0000-0000-0000AA630000}"/>
    <cellStyle name="40% - Accent1 22 11" xfId="27144" xr:uid="{00000000-0005-0000-0000-0000AB630000}"/>
    <cellStyle name="40% - Accent1 22 2" xfId="1706" xr:uid="{00000000-0005-0000-0000-0000AC630000}"/>
    <cellStyle name="40% - Accent1 22 2 2" xfId="4392" xr:uid="{00000000-0005-0000-0000-0000AD630000}"/>
    <cellStyle name="40% - Accent1 22 2 2 2" xfId="9689" xr:uid="{00000000-0005-0000-0000-0000AE630000}"/>
    <cellStyle name="40% - Accent1 22 2 2 2 2" xfId="35690" xr:uid="{00000000-0005-0000-0000-0000AF630000}"/>
    <cellStyle name="40% - Accent1 22 2 2 3" xfId="17484" xr:uid="{00000000-0005-0000-0000-0000B0630000}"/>
    <cellStyle name="40% - Accent1 22 2 2 3 2" xfId="43478" xr:uid="{00000000-0005-0000-0000-0000B1630000}"/>
    <cellStyle name="40% - Accent1 22 2 2 4" xfId="25235" xr:uid="{00000000-0005-0000-0000-0000B2630000}"/>
    <cellStyle name="40% - Accent1 22 2 2 4 2" xfId="51224" xr:uid="{00000000-0005-0000-0000-0000B3630000}"/>
    <cellStyle name="40% - Accent1 22 2 2 5" xfId="30389" xr:uid="{00000000-0005-0000-0000-0000B4630000}"/>
    <cellStyle name="40% - Accent1 22 2 3" xfId="12349" xr:uid="{00000000-0005-0000-0000-0000B5630000}"/>
    <cellStyle name="40% - Accent1 22 2 3 2" xfId="20144" xr:uid="{00000000-0005-0000-0000-0000B6630000}"/>
    <cellStyle name="40% - Accent1 22 2 3 2 2" xfId="46138" xr:uid="{00000000-0005-0000-0000-0000B7630000}"/>
    <cellStyle name="40% - Accent1 22 2 3 3" xfId="38350" xr:uid="{00000000-0005-0000-0000-0000B8630000}"/>
    <cellStyle name="40% - Accent1 22 2 4" xfId="7011" xr:uid="{00000000-0005-0000-0000-0000B9630000}"/>
    <cellStyle name="40% - Accent1 22 2 4 2" xfId="33001" xr:uid="{00000000-0005-0000-0000-0000BA630000}"/>
    <cellStyle name="40% - Accent1 22 2 5" xfId="14795" xr:uid="{00000000-0005-0000-0000-0000BB630000}"/>
    <cellStyle name="40% - Accent1 22 2 5 2" xfId="40789" xr:uid="{00000000-0005-0000-0000-0000BC630000}"/>
    <cellStyle name="40% - Accent1 22 2 6" xfId="22546" xr:uid="{00000000-0005-0000-0000-0000BD630000}"/>
    <cellStyle name="40% - Accent1 22 2 6 2" xfId="48535" xr:uid="{00000000-0005-0000-0000-0000BE630000}"/>
    <cellStyle name="40% - Accent1 22 2 7" xfId="27700" xr:uid="{00000000-0005-0000-0000-0000BF630000}"/>
    <cellStyle name="40% - Accent1 22 3" xfId="2262" xr:uid="{00000000-0005-0000-0000-0000C0630000}"/>
    <cellStyle name="40% - Accent1 22 3 2" xfId="4948" xr:uid="{00000000-0005-0000-0000-0000C1630000}"/>
    <cellStyle name="40% - Accent1 22 3 2 2" xfId="10245" xr:uid="{00000000-0005-0000-0000-0000C2630000}"/>
    <cellStyle name="40% - Accent1 22 3 2 2 2" xfId="36246" xr:uid="{00000000-0005-0000-0000-0000C3630000}"/>
    <cellStyle name="40% - Accent1 22 3 2 3" xfId="18040" xr:uid="{00000000-0005-0000-0000-0000C4630000}"/>
    <cellStyle name="40% - Accent1 22 3 2 3 2" xfId="44034" xr:uid="{00000000-0005-0000-0000-0000C5630000}"/>
    <cellStyle name="40% - Accent1 22 3 2 4" xfId="25791" xr:uid="{00000000-0005-0000-0000-0000C6630000}"/>
    <cellStyle name="40% - Accent1 22 3 2 4 2" xfId="51780" xr:uid="{00000000-0005-0000-0000-0000C7630000}"/>
    <cellStyle name="40% - Accent1 22 3 2 5" xfId="30945" xr:uid="{00000000-0005-0000-0000-0000C8630000}"/>
    <cellStyle name="40% - Accent1 22 3 3" xfId="12868" xr:uid="{00000000-0005-0000-0000-0000C9630000}"/>
    <cellStyle name="40% - Accent1 22 3 3 2" xfId="20663" xr:uid="{00000000-0005-0000-0000-0000CA630000}"/>
    <cellStyle name="40% - Accent1 22 3 3 2 2" xfId="46657" xr:uid="{00000000-0005-0000-0000-0000CB630000}"/>
    <cellStyle name="40% - Accent1 22 3 3 3" xfId="38869" xr:uid="{00000000-0005-0000-0000-0000CC630000}"/>
    <cellStyle name="40% - Accent1 22 3 4" xfId="7563" xr:uid="{00000000-0005-0000-0000-0000CD630000}"/>
    <cellStyle name="40% - Accent1 22 3 4 2" xfId="33557" xr:uid="{00000000-0005-0000-0000-0000CE630000}"/>
    <cellStyle name="40% - Accent1 22 3 5" xfId="15351" xr:uid="{00000000-0005-0000-0000-0000CF630000}"/>
    <cellStyle name="40% - Accent1 22 3 5 2" xfId="41345" xr:uid="{00000000-0005-0000-0000-0000D0630000}"/>
    <cellStyle name="40% - Accent1 22 3 6" xfId="23102" xr:uid="{00000000-0005-0000-0000-0000D1630000}"/>
    <cellStyle name="40% - Accent1 22 3 6 2" xfId="49091" xr:uid="{00000000-0005-0000-0000-0000D2630000}"/>
    <cellStyle name="40% - Accent1 22 3 7" xfId="28256" xr:uid="{00000000-0005-0000-0000-0000D3630000}"/>
    <cellStyle name="40% - Accent1 22 4" xfId="2818" xr:uid="{00000000-0005-0000-0000-0000D4630000}"/>
    <cellStyle name="40% - Accent1 22 4 2" xfId="5504" xr:uid="{00000000-0005-0000-0000-0000D5630000}"/>
    <cellStyle name="40% - Accent1 22 4 2 2" xfId="10801" xr:uid="{00000000-0005-0000-0000-0000D6630000}"/>
    <cellStyle name="40% - Accent1 22 4 2 2 2" xfId="36802" xr:uid="{00000000-0005-0000-0000-0000D7630000}"/>
    <cellStyle name="40% - Accent1 22 4 2 3" xfId="18596" xr:uid="{00000000-0005-0000-0000-0000D8630000}"/>
    <cellStyle name="40% - Accent1 22 4 2 3 2" xfId="44590" xr:uid="{00000000-0005-0000-0000-0000D9630000}"/>
    <cellStyle name="40% - Accent1 22 4 2 4" xfId="26347" xr:uid="{00000000-0005-0000-0000-0000DA630000}"/>
    <cellStyle name="40% - Accent1 22 4 2 4 2" xfId="52336" xr:uid="{00000000-0005-0000-0000-0000DB630000}"/>
    <cellStyle name="40% - Accent1 22 4 2 5" xfId="31501" xr:uid="{00000000-0005-0000-0000-0000DC630000}"/>
    <cellStyle name="40% - Accent1 22 4 3" xfId="13405" xr:uid="{00000000-0005-0000-0000-0000DD630000}"/>
    <cellStyle name="40% - Accent1 22 4 3 2" xfId="21200" xr:uid="{00000000-0005-0000-0000-0000DE630000}"/>
    <cellStyle name="40% - Accent1 22 4 3 2 2" xfId="47194" xr:uid="{00000000-0005-0000-0000-0000DF630000}"/>
    <cellStyle name="40% - Accent1 22 4 3 3" xfId="39406" xr:uid="{00000000-0005-0000-0000-0000E0630000}"/>
    <cellStyle name="40% - Accent1 22 4 4" xfId="8117" xr:uid="{00000000-0005-0000-0000-0000E1630000}"/>
    <cellStyle name="40% - Accent1 22 4 4 2" xfId="34113" xr:uid="{00000000-0005-0000-0000-0000E2630000}"/>
    <cellStyle name="40% - Accent1 22 4 5" xfId="15907" xr:uid="{00000000-0005-0000-0000-0000E3630000}"/>
    <cellStyle name="40% - Accent1 22 4 5 2" xfId="41901" xr:uid="{00000000-0005-0000-0000-0000E4630000}"/>
    <cellStyle name="40% - Accent1 22 4 6" xfId="23658" xr:uid="{00000000-0005-0000-0000-0000E5630000}"/>
    <cellStyle name="40% - Accent1 22 4 6 2" xfId="49647" xr:uid="{00000000-0005-0000-0000-0000E6630000}"/>
    <cellStyle name="40% - Accent1 22 4 7" xfId="28812" xr:uid="{00000000-0005-0000-0000-0000E7630000}"/>
    <cellStyle name="40% - Accent1 22 5" xfId="3836" xr:uid="{00000000-0005-0000-0000-0000E8630000}"/>
    <cellStyle name="40% - Accent1 22 5 2" xfId="9134" xr:uid="{00000000-0005-0000-0000-0000E9630000}"/>
    <cellStyle name="40% - Accent1 22 5 2 2" xfId="35134" xr:uid="{00000000-0005-0000-0000-0000EA630000}"/>
    <cellStyle name="40% - Accent1 22 5 3" xfId="16928" xr:uid="{00000000-0005-0000-0000-0000EB630000}"/>
    <cellStyle name="40% - Accent1 22 5 3 2" xfId="42922" xr:uid="{00000000-0005-0000-0000-0000EC630000}"/>
    <cellStyle name="40% - Accent1 22 5 4" xfId="24679" xr:uid="{00000000-0005-0000-0000-0000ED630000}"/>
    <cellStyle name="40% - Accent1 22 5 4 2" xfId="50668" xr:uid="{00000000-0005-0000-0000-0000EE630000}"/>
    <cellStyle name="40% - Accent1 22 5 5" xfId="29833" xr:uid="{00000000-0005-0000-0000-0000EF630000}"/>
    <cellStyle name="40% - Accent1 22 6" xfId="11328" xr:uid="{00000000-0005-0000-0000-0000F0630000}"/>
    <cellStyle name="40% - Accent1 22 6 2" xfId="19123" xr:uid="{00000000-0005-0000-0000-0000F1630000}"/>
    <cellStyle name="40% - Accent1 22 6 2 2" xfId="45117" xr:uid="{00000000-0005-0000-0000-0000F2630000}"/>
    <cellStyle name="40% - Accent1 22 6 3" xfId="37329" xr:uid="{00000000-0005-0000-0000-0000F3630000}"/>
    <cellStyle name="40% - Accent1 22 7" xfId="11828" xr:uid="{00000000-0005-0000-0000-0000F4630000}"/>
    <cellStyle name="40% - Accent1 22 7 2" xfId="19623" xr:uid="{00000000-0005-0000-0000-0000F5630000}"/>
    <cellStyle name="40% - Accent1 22 7 2 2" xfId="45617" xr:uid="{00000000-0005-0000-0000-0000F6630000}"/>
    <cellStyle name="40% - Accent1 22 7 3" xfId="37829" xr:uid="{00000000-0005-0000-0000-0000F7630000}"/>
    <cellStyle name="40% - Accent1 22 8" xfId="6458" xr:uid="{00000000-0005-0000-0000-0000F8630000}"/>
    <cellStyle name="40% - Accent1 22 8 2" xfId="32445" xr:uid="{00000000-0005-0000-0000-0000F9630000}"/>
    <cellStyle name="40% - Accent1 22 9" xfId="14239" xr:uid="{00000000-0005-0000-0000-0000FA630000}"/>
    <cellStyle name="40% - Accent1 22 9 2" xfId="40233" xr:uid="{00000000-0005-0000-0000-0000FB630000}"/>
    <cellStyle name="40% - Accent1 23" xfId="1429" xr:uid="{00000000-0005-0000-0000-0000FC630000}"/>
    <cellStyle name="40% - Accent1 23 2" xfId="4115" xr:uid="{00000000-0005-0000-0000-0000FD630000}"/>
    <cellStyle name="40% - Accent1 23 2 2" xfId="9413" xr:uid="{00000000-0005-0000-0000-0000FE630000}"/>
    <cellStyle name="40% - Accent1 23 2 2 2" xfId="35413" xr:uid="{00000000-0005-0000-0000-0000FF630000}"/>
    <cellStyle name="40% - Accent1 23 2 3" xfId="17207" xr:uid="{00000000-0005-0000-0000-000000640000}"/>
    <cellStyle name="40% - Accent1 23 2 3 2" xfId="43201" xr:uid="{00000000-0005-0000-0000-000001640000}"/>
    <cellStyle name="40% - Accent1 23 2 4" xfId="24958" xr:uid="{00000000-0005-0000-0000-000002640000}"/>
    <cellStyle name="40% - Accent1 23 2 4 2" xfId="50947" xr:uid="{00000000-0005-0000-0000-000003640000}"/>
    <cellStyle name="40% - Accent1 23 2 5" xfId="30112" xr:uid="{00000000-0005-0000-0000-000004640000}"/>
    <cellStyle name="40% - Accent1 23 3" xfId="12090" xr:uid="{00000000-0005-0000-0000-000005640000}"/>
    <cellStyle name="40% - Accent1 23 3 2" xfId="19885" xr:uid="{00000000-0005-0000-0000-000006640000}"/>
    <cellStyle name="40% - Accent1 23 3 2 2" xfId="45879" xr:uid="{00000000-0005-0000-0000-000007640000}"/>
    <cellStyle name="40% - Accent1 23 3 3" xfId="38091" xr:uid="{00000000-0005-0000-0000-000008640000}"/>
    <cellStyle name="40% - Accent1 23 4" xfId="6735" xr:uid="{00000000-0005-0000-0000-000009640000}"/>
    <cellStyle name="40% - Accent1 23 4 2" xfId="32724" xr:uid="{00000000-0005-0000-0000-00000A640000}"/>
    <cellStyle name="40% - Accent1 23 5" xfId="14518" xr:uid="{00000000-0005-0000-0000-00000B640000}"/>
    <cellStyle name="40% - Accent1 23 5 2" xfId="40512" xr:uid="{00000000-0005-0000-0000-00000C640000}"/>
    <cellStyle name="40% - Accent1 23 6" xfId="22269" xr:uid="{00000000-0005-0000-0000-00000D640000}"/>
    <cellStyle name="40% - Accent1 23 6 2" xfId="48258" xr:uid="{00000000-0005-0000-0000-00000E640000}"/>
    <cellStyle name="40% - Accent1 23 7" xfId="27423" xr:uid="{00000000-0005-0000-0000-00000F640000}"/>
    <cellStyle name="40% - Accent1 24" xfId="1985" xr:uid="{00000000-0005-0000-0000-000010640000}"/>
    <cellStyle name="40% - Accent1 24 2" xfId="4671" xr:uid="{00000000-0005-0000-0000-000011640000}"/>
    <cellStyle name="40% - Accent1 24 2 2" xfId="9968" xr:uid="{00000000-0005-0000-0000-000012640000}"/>
    <cellStyle name="40% - Accent1 24 2 2 2" xfId="35969" xr:uid="{00000000-0005-0000-0000-000013640000}"/>
    <cellStyle name="40% - Accent1 24 2 3" xfId="17763" xr:uid="{00000000-0005-0000-0000-000014640000}"/>
    <cellStyle name="40% - Accent1 24 2 3 2" xfId="43757" xr:uid="{00000000-0005-0000-0000-000015640000}"/>
    <cellStyle name="40% - Accent1 24 2 4" xfId="25514" xr:uid="{00000000-0005-0000-0000-000016640000}"/>
    <cellStyle name="40% - Accent1 24 2 4 2" xfId="51503" xr:uid="{00000000-0005-0000-0000-000017640000}"/>
    <cellStyle name="40% - Accent1 24 2 5" xfId="30668" xr:uid="{00000000-0005-0000-0000-000018640000}"/>
    <cellStyle name="40% - Accent1 24 3" xfId="12607" xr:uid="{00000000-0005-0000-0000-000019640000}"/>
    <cellStyle name="40% - Accent1 24 3 2" xfId="20402" xr:uid="{00000000-0005-0000-0000-00001A640000}"/>
    <cellStyle name="40% - Accent1 24 3 2 2" xfId="46396" xr:uid="{00000000-0005-0000-0000-00001B640000}"/>
    <cellStyle name="40% - Accent1 24 3 3" xfId="38608" xr:uid="{00000000-0005-0000-0000-00001C640000}"/>
    <cellStyle name="40% - Accent1 24 4" xfId="7287" xr:uid="{00000000-0005-0000-0000-00001D640000}"/>
    <cellStyle name="40% - Accent1 24 4 2" xfId="33280" xr:uid="{00000000-0005-0000-0000-00001E640000}"/>
    <cellStyle name="40% - Accent1 24 5" xfId="15074" xr:uid="{00000000-0005-0000-0000-00001F640000}"/>
    <cellStyle name="40% - Accent1 24 5 2" xfId="41068" xr:uid="{00000000-0005-0000-0000-000020640000}"/>
    <cellStyle name="40% - Accent1 24 6" xfId="22825" xr:uid="{00000000-0005-0000-0000-000021640000}"/>
    <cellStyle name="40% - Accent1 24 6 2" xfId="48814" xr:uid="{00000000-0005-0000-0000-000022640000}"/>
    <cellStyle name="40% - Accent1 24 7" xfId="27979" xr:uid="{00000000-0005-0000-0000-000023640000}"/>
    <cellStyle name="40% - Accent1 25" xfId="2541" xr:uid="{00000000-0005-0000-0000-000024640000}"/>
    <cellStyle name="40% - Accent1 25 2" xfId="5227" xr:uid="{00000000-0005-0000-0000-000025640000}"/>
    <cellStyle name="40% - Accent1 25 2 2" xfId="10524" xr:uid="{00000000-0005-0000-0000-000026640000}"/>
    <cellStyle name="40% - Accent1 25 2 2 2" xfId="36525" xr:uid="{00000000-0005-0000-0000-000027640000}"/>
    <cellStyle name="40% - Accent1 25 2 3" xfId="18319" xr:uid="{00000000-0005-0000-0000-000028640000}"/>
    <cellStyle name="40% - Accent1 25 2 3 2" xfId="44313" xr:uid="{00000000-0005-0000-0000-000029640000}"/>
    <cellStyle name="40% - Accent1 25 2 4" xfId="26070" xr:uid="{00000000-0005-0000-0000-00002A640000}"/>
    <cellStyle name="40% - Accent1 25 2 4 2" xfId="52059" xr:uid="{00000000-0005-0000-0000-00002B640000}"/>
    <cellStyle name="40% - Accent1 25 2 5" xfId="31224" xr:uid="{00000000-0005-0000-0000-00002C640000}"/>
    <cellStyle name="40% - Accent1 25 3" xfId="13143" xr:uid="{00000000-0005-0000-0000-00002D640000}"/>
    <cellStyle name="40% - Accent1 25 3 2" xfId="20938" xr:uid="{00000000-0005-0000-0000-00002E640000}"/>
    <cellStyle name="40% - Accent1 25 3 2 2" xfId="46932" xr:uid="{00000000-0005-0000-0000-00002F640000}"/>
    <cellStyle name="40% - Accent1 25 3 3" xfId="39144" xr:uid="{00000000-0005-0000-0000-000030640000}"/>
    <cellStyle name="40% - Accent1 25 4" xfId="7840" xr:uid="{00000000-0005-0000-0000-000031640000}"/>
    <cellStyle name="40% - Accent1 25 4 2" xfId="33836" xr:uid="{00000000-0005-0000-0000-000032640000}"/>
    <cellStyle name="40% - Accent1 25 5" xfId="15630" xr:uid="{00000000-0005-0000-0000-000033640000}"/>
    <cellStyle name="40% - Accent1 25 5 2" xfId="41624" xr:uid="{00000000-0005-0000-0000-000034640000}"/>
    <cellStyle name="40% - Accent1 25 6" xfId="23381" xr:uid="{00000000-0005-0000-0000-000035640000}"/>
    <cellStyle name="40% - Accent1 25 6 2" xfId="49370" xr:uid="{00000000-0005-0000-0000-000036640000}"/>
    <cellStyle name="40% - Accent1 25 7" xfId="28535" xr:uid="{00000000-0005-0000-0000-000037640000}"/>
    <cellStyle name="40% - Accent1 26" xfId="868" xr:uid="{00000000-0005-0000-0000-000038640000}"/>
    <cellStyle name="40% - Accent1 26 2" xfId="6182" xr:uid="{00000000-0005-0000-0000-000039640000}"/>
    <cellStyle name="40% - Accent1 26 2 2" xfId="32168" xr:uid="{00000000-0005-0000-0000-00003A640000}"/>
    <cellStyle name="40% - Accent1 26 3" xfId="13962" xr:uid="{00000000-0005-0000-0000-00003B640000}"/>
    <cellStyle name="40% - Accent1 26 3 2" xfId="39956" xr:uid="{00000000-0005-0000-0000-00003C640000}"/>
    <cellStyle name="40% - Accent1 26 4" xfId="21713" xr:uid="{00000000-0005-0000-0000-00003D640000}"/>
    <cellStyle name="40% - Accent1 26 4 2" xfId="47702" xr:uid="{00000000-0005-0000-0000-00003E640000}"/>
    <cellStyle name="40% - Accent1 26 5" xfId="26867" xr:uid="{00000000-0005-0000-0000-00003F640000}"/>
    <cellStyle name="40% - Accent1 27" xfId="3138" xr:uid="{00000000-0005-0000-0000-000040640000}"/>
    <cellStyle name="40% - Accent1 27 2" xfId="8437" xr:uid="{00000000-0005-0000-0000-000041640000}"/>
    <cellStyle name="40% - Accent1 27 2 2" xfId="34433" xr:uid="{00000000-0005-0000-0000-000042640000}"/>
    <cellStyle name="40% - Accent1 27 3" xfId="16227" xr:uid="{00000000-0005-0000-0000-000043640000}"/>
    <cellStyle name="40% - Accent1 27 3 2" xfId="42221" xr:uid="{00000000-0005-0000-0000-000044640000}"/>
    <cellStyle name="40% - Accent1 27 4" xfId="23978" xr:uid="{00000000-0005-0000-0000-000045640000}"/>
    <cellStyle name="40% - Accent1 27 4 2" xfId="49967" xr:uid="{00000000-0005-0000-0000-000046640000}"/>
    <cellStyle name="40% - Accent1 27 5" xfId="29132" xr:uid="{00000000-0005-0000-0000-000047640000}"/>
    <cellStyle name="40% - Accent1 28" xfId="3249" xr:uid="{00000000-0005-0000-0000-000048640000}"/>
    <cellStyle name="40% - Accent1 28 2" xfId="8550" xr:uid="{00000000-0005-0000-0000-000049640000}"/>
    <cellStyle name="40% - Accent1 28 2 2" xfId="34547" xr:uid="{00000000-0005-0000-0000-00004A640000}"/>
    <cellStyle name="40% - Accent1 28 3" xfId="16341" xr:uid="{00000000-0005-0000-0000-00004B640000}"/>
    <cellStyle name="40% - Accent1 28 3 2" xfId="42335" xr:uid="{00000000-0005-0000-0000-00004C640000}"/>
    <cellStyle name="40% - Accent1 28 4" xfId="24092" xr:uid="{00000000-0005-0000-0000-00004D640000}"/>
    <cellStyle name="40% - Accent1 28 4 2" xfId="50081" xr:uid="{00000000-0005-0000-0000-00004E640000}"/>
    <cellStyle name="40% - Accent1 28 5" xfId="29246" xr:uid="{00000000-0005-0000-0000-00004F640000}"/>
    <cellStyle name="40% - Accent1 29" xfId="3363" xr:uid="{00000000-0005-0000-0000-000050640000}"/>
    <cellStyle name="40% - Accent1 29 2" xfId="8663" xr:uid="{00000000-0005-0000-0000-000051640000}"/>
    <cellStyle name="40% - Accent1 29 2 2" xfId="34661" xr:uid="{00000000-0005-0000-0000-000052640000}"/>
    <cellStyle name="40% - Accent1 29 3" xfId="16455" xr:uid="{00000000-0005-0000-0000-000053640000}"/>
    <cellStyle name="40% - Accent1 29 3 2" xfId="42449" xr:uid="{00000000-0005-0000-0000-000054640000}"/>
    <cellStyle name="40% - Accent1 29 4" xfId="24206" xr:uid="{00000000-0005-0000-0000-000055640000}"/>
    <cellStyle name="40% - Accent1 29 4 2" xfId="50195" xr:uid="{00000000-0005-0000-0000-000056640000}"/>
    <cellStyle name="40% - Accent1 29 5" xfId="29360" xr:uid="{00000000-0005-0000-0000-000057640000}"/>
    <cellStyle name="40% - Accent1 3" xfId="787" xr:uid="{00000000-0005-0000-0000-000058640000}"/>
    <cellStyle name="40% - Accent1 3 10" xfId="13890" xr:uid="{00000000-0005-0000-0000-000059640000}"/>
    <cellStyle name="40% - Accent1 3 10 2" xfId="39884" xr:uid="{00000000-0005-0000-0000-00005A640000}"/>
    <cellStyle name="40% - Accent1 3 11" xfId="21640" xr:uid="{00000000-0005-0000-0000-00005B640000}"/>
    <cellStyle name="40% - Accent1 3 11 2" xfId="47629" xr:uid="{00000000-0005-0000-0000-00005C640000}"/>
    <cellStyle name="40% - Accent1 3 12" xfId="26794" xr:uid="{00000000-0005-0000-0000-00005D640000}"/>
    <cellStyle name="40% - Accent1 3 2" xfId="1175" xr:uid="{00000000-0005-0000-0000-00005E640000}"/>
    <cellStyle name="40% - Accent1 3 2 10" xfId="22017" xr:uid="{00000000-0005-0000-0000-00005F640000}"/>
    <cellStyle name="40% - Accent1 3 2 10 2" xfId="48006" xr:uid="{00000000-0005-0000-0000-000060640000}"/>
    <cellStyle name="40% - Accent1 3 2 11" xfId="27171" xr:uid="{00000000-0005-0000-0000-000061640000}"/>
    <cellStyle name="40% - Accent1 3 2 2" xfId="1733" xr:uid="{00000000-0005-0000-0000-000062640000}"/>
    <cellStyle name="40% - Accent1 3 2 2 2" xfId="4419" xr:uid="{00000000-0005-0000-0000-000063640000}"/>
    <cellStyle name="40% - Accent1 3 2 2 2 2" xfId="9716" xr:uid="{00000000-0005-0000-0000-000064640000}"/>
    <cellStyle name="40% - Accent1 3 2 2 2 2 2" xfId="35717" xr:uid="{00000000-0005-0000-0000-000065640000}"/>
    <cellStyle name="40% - Accent1 3 2 2 2 3" xfId="17511" xr:uid="{00000000-0005-0000-0000-000066640000}"/>
    <cellStyle name="40% - Accent1 3 2 2 2 3 2" xfId="43505" xr:uid="{00000000-0005-0000-0000-000067640000}"/>
    <cellStyle name="40% - Accent1 3 2 2 2 4" xfId="25262" xr:uid="{00000000-0005-0000-0000-000068640000}"/>
    <cellStyle name="40% - Accent1 3 2 2 2 4 2" xfId="51251" xr:uid="{00000000-0005-0000-0000-000069640000}"/>
    <cellStyle name="40% - Accent1 3 2 2 2 5" xfId="30416" xr:uid="{00000000-0005-0000-0000-00006A640000}"/>
    <cellStyle name="40% - Accent1 3 2 2 3" xfId="12361" xr:uid="{00000000-0005-0000-0000-00006B640000}"/>
    <cellStyle name="40% - Accent1 3 2 2 3 2" xfId="20156" xr:uid="{00000000-0005-0000-0000-00006C640000}"/>
    <cellStyle name="40% - Accent1 3 2 2 3 2 2" xfId="46150" xr:uid="{00000000-0005-0000-0000-00006D640000}"/>
    <cellStyle name="40% - Accent1 3 2 2 3 3" xfId="38362" xr:uid="{00000000-0005-0000-0000-00006E640000}"/>
    <cellStyle name="40% - Accent1 3 2 2 4" xfId="7038" xr:uid="{00000000-0005-0000-0000-00006F640000}"/>
    <cellStyle name="40% - Accent1 3 2 2 4 2" xfId="33028" xr:uid="{00000000-0005-0000-0000-000070640000}"/>
    <cellStyle name="40% - Accent1 3 2 2 5" xfId="14822" xr:uid="{00000000-0005-0000-0000-000071640000}"/>
    <cellStyle name="40% - Accent1 3 2 2 5 2" xfId="40816" xr:uid="{00000000-0005-0000-0000-000072640000}"/>
    <cellStyle name="40% - Accent1 3 2 2 6" xfId="22573" xr:uid="{00000000-0005-0000-0000-000073640000}"/>
    <cellStyle name="40% - Accent1 3 2 2 6 2" xfId="48562" xr:uid="{00000000-0005-0000-0000-000074640000}"/>
    <cellStyle name="40% - Accent1 3 2 2 7" xfId="27727" xr:uid="{00000000-0005-0000-0000-000075640000}"/>
    <cellStyle name="40% - Accent1 3 2 3" xfId="2289" xr:uid="{00000000-0005-0000-0000-000076640000}"/>
    <cellStyle name="40% - Accent1 3 2 3 2" xfId="4975" xr:uid="{00000000-0005-0000-0000-000077640000}"/>
    <cellStyle name="40% - Accent1 3 2 3 2 2" xfId="10272" xr:uid="{00000000-0005-0000-0000-000078640000}"/>
    <cellStyle name="40% - Accent1 3 2 3 2 2 2" xfId="36273" xr:uid="{00000000-0005-0000-0000-000079640000}"/>
    <cellStyle name="40% - Accent1 3 2 3 2 3" xfId="18067" xr:uid="{00000000-0005-0000-0000-00007A640000}"/>
    <cellStyle name="40% - Accent1 3 2 3 2 3 2" xfId="44061" xr:uid="{00000000-0005-0000-0000-00007B640000}"/>
    <cellStyle name="40% - Accent1 3 2 3 2 4" xfId="25818" xr:uid="{00000000-0005-0000-0000-00007C640000}"/>
    <cellStyle name="40% - Accent1 3 2 3 2 4 2" xfId="51807" xr:uid="{00000000-0005-0000-0000-00007D640000}"/>
    <cellStyle name="40% - Accent1 3 2 3 2 5" xfId="30972" xr:uid="{00000000-0005-0000-0000-00007E640000}"/>
    <cellStyle name="40% - Accent1 3 2 3 3" xfId="12895" xr:uid="{00000000-0005-0000-0000-00007F640000}"/>
    <cellStyle name="40% - Accent1 3 2 3 3 2" xfId="20690" xr:uid="{00000000-0005-0000-0000-000080640000}"/>
    <cellStyle name="40% - Accent1 3 2 3 3 2 2" xfId="46684" xr:uid="{00000000-0005-0000-0000-000081640000}"/>
    <cellStyle name="40% - Accent1 3 2 3 3 3" xfId="38896" xr:uid="{00000000-0005-0000-0000-000082640000}"/>
    <cellStyle name="40% - Accent1 3 2 3 4" xfId="7590" xr:uid="{00000000-0005-0000-0000-000083640000}"/>
    <cellStyle name="40% - Accent1 3 2 3 4 2" xfId="33584" xr:uid="{00000000-0005-0000-0000-000084640000}"/>
    <cellStyle name="40% - Accent1 3 2 3 5" xfId="15378" xr:uid="{00000000-0005-0000-0000-000085640000}"/>
    <cellStyle name="40% - Accent1 3 2 3 5 2" xfId="41372" xr:uid="{00000000-0005-0000-0000-000086640000}"/>
    <cellStyle name="40% - Accent1 3 2 3 6" xfId="23129" xr:uid="{00000000-0005-0000-0000-000087640000}"/>
    <cellStyle name="40% - Accent1 3 2 3 6 2" xfId="49118" xr:uid="{00000000-0005-0000-0000-000088640000}"/>
    <cellStyle name="40% - Accent1 3 2 3 7" xfId="28283" xr:uid="{00000000-0005-0000-0000-000089640000}"/>
    <cellStyle name="40% - Accent1 3 2 4" xfId="2845" xr:uid="{00000000-0005-0000-0000-00008A640000}"/>
    <cellStyle name="40% - Accent1 3 2 4 2" xfId="5531" xr:uid="{00000000-0005-0000-0000-00008B640000}"/>
    <cellStyle name="40% - Accent1 3 2 4 2 2" xfId="10828" xr:uid="{00000000-0005-0000-0000-00008C640000}"/>
    <cellStyle name="40% - Accent1 3 2 4 2 2 2" xfId="36829" xr:uid="{00000000-0005-0000-0000-00008D640000}"/>
    <cellStyle name="40% - Accent1 3 2 4 2 3" xfId="18623" xr:uid="{00000000-0005-0000-0000-00008E640000}"/>
    <cellStyle name="40% - Accent1 3 2 4 2 3 2" xfId="44617" xr:uid="{00000000-0005-0000-0000-00008F640000}"/>
    <cellStyle name="40% - Accent1 3 2 4 2 4" xfId="26374" xr:uid="{00000000-0005-0000-0000-000090640000}"/>
    <cellStyle name="40% - Accent1 3 2 4 2 4 2" xfId="52363" xr:uid="{00000000-0005-0000-0000-000091640000}"/>
    <cellStyle name="40% - Accent1 3 2 4 2 5" xfId="31528" xr:uid="{00000000-0005-0000-0000-000092640000}"/>
    <cellStyle name="40% - Accent1 3 2 4 3" xfId="13432" xr:uid="{00000000-0005-0000-0000-000093640000}"/>
    <cellStyle name="40% - Accent1 3 2 4 3 2" xfId="21227" xr:uid="{00000000-0005-0000-0000-000094640000}"/>
    <cellStyle name="40% - Accent1 3 2 4 3 2 2" xfId="47221" xr:uid="{00000000-0005-0000-0000-000095640000}"/>
    <cellStyle name="40% - Accent1 3 2 4 3 3" xfId="39433" xr:uid="{00000000-0005-0000-0000-000096640000}"/>
    <cellStyle name="40% - Accent1 3 2 4 4" xfId="8144" xr:uid="{00000000-0005-0000-0000-000097640000}"/>
    <cellStyle name="40% - Accent1 3 2 4 4 2" xfId="34140" xr:uid="{00000000-0005-0000-0000-000098640000}"/>
    <cellStyle name="40% - Accent1 3 2 4 5" xfId="15934" xr:uid="{00000000-0005-0000-0000-000099640000}"/>
    <cellStyle name="40% - Accent1 3 2 4 5 2" xfId="41928" xr:uid="{00000000-0005-0000-0000-00009A640000}"/>
    <cellStyle name="40% - Accent1 3 2 4 6" xfId="23685" xr:uid="{00000000-0005-0000-0000-00009B640000}"/>
    <cellStyle name="40% - Accent1 3 2 4 6 2" xfId="49674" xr:uid="{00000000-0005-0000-0000-00009C640000}"/>
    <cellStyle name="40% - Accent1 3 2 4 7" xfId="28839" xr:uid="{00000000-0005-0000-0000-00009D640000}"/>
    <cellStyle name="40% - Accent1 3 2 5" xfId="3863" xr:uid="{00000000-0005-0000-0000-00009E640000}"/>
    <cellStyle name="40% - Accent1 3 2 5 2" xfId="9161" xr:uid="{00000000-0005-0000-0000-00009F640000}"/>
    <cellStyle name="40% - Accent1 3 2 5 2 2" xfId="35161" xr:uid="{00000000-0005-0000-0000-0000A0640000}"/>
    <cellStyle name="40% - Accent1 3 2 5 3" xfId="16955" xr:uid="{00000000-0005-0000-0000-0000A1640000}"/>
    <cellStyle name="40% - Accent1 3 2 5 3 2" xfId="42949" xr:uid="{00000000-0005-0000-0000-0000A2640000}"/>
    <cellStyle name="40% - Accent1 3 2 5 4" xfId="24706" xr:uid="{00000000-0005-0000-0000-0000A3640000}"/>
    <cellStyle name="40% - Accent1 3 2 5 4 2" xfId="50695" xr:uid="{00000000-0005-0000-0000-0000A4640000}"/>
    <cellStyle name="40% - Accent1 3 2 5 5" xfId="29860" xr:uid="{00000000-0005-0000-0000-0000A5640000}"/>
    <cellStyle name="40% - Accent1 3 2 6" xfId="11340" xr:uid="{00000000-0005-0000-0000-0000A6640000}"/>
    <cellStyle name="40% - Accent1 3 2 6 2" xfId="19135" xr:uid="{00000000-0005-0000-0000-0000A7640000}"/>
    <cellStyle name="40% - Accent1 3 2 6 2 2" xfId="45129" xr:uid="{00000000-0005-0000-0000-0000A8640000}"/>
    <cellStyle name="40% - Accent1 3 2 6 3" xfId="37341" xr:uid="{00000000-0005-0000-0000-0000A9640000}"/>
    <cellStyle name="40% - Accent1 3 2 7" xfId="11840" xr:uid="{00000000-0005-0000-0000-0000AA640000}"/>
    <cellStyle name="40% - Accent1 3 2 7 2" xfId="19635" xr:uid="{00000000-0005-0000-0000-0000AB640000}"/>
    <cellStyle name="40% - Accent1 3 2 7 2 2" xfId="45629" xr:uid="{00000000-0005-0000-0000-0000AC640000}"/>
    <cellStyle name="40% - Accent1 3 2 7 3" xfId="37841" xr:uid="{00000000-0005-0000-0000-0000AD640000}"/>
    <cellStyle name="40% - Accent1 3 2 8" xfId="6485" xr:uid="{00000000-0005-0000-0000-0000AE640000}"/>
    <cellStyle name="40% - Accent1 3 2 8 2" xfId="32472" xr:uid="{00000000-0005-0000-0000-0000AF640000}"/>
    <cellStyle name="40% - Accent1 3 2 9" xfId="14266" xr:uid="{00000000-0005-0000-0000-0000B0640000}"/>
    <cellStyle name="40% - Accent1 3 2 9 2" xfId="40260" xr:uid="{00000000-0005-0000-0000-0000B1640000}"/>
    <cellStyle name="40% - Accent1 3 3" xfId="1456" xr:uid="{00000000-0005-0000-0000-0000B2640000}"/>
    <cellStyle name="40% - Accent1 3 3 2" xfId="4142" xr:uid="{00000000-0005-0000-0000-0000B3640000}"/>
    <cellStyle name="40% - Accent1 3 3 2 2" xfId="9440" xr:uid="{00000000-0005-0000-0000-0000B4640000}"/>
    <cellStyle name="40% - Accent1 3 3 2 2 2" xfId="35440" xr:uid="{00000000-0005-0000-0000-0000B5640000}"/>
    <cellStyle name="40% - Accent1 3 3 2 3" xfId="17234" xr:uid="{00000000-0005-0000-0000-0000B6640000}"/>
    <cellStyle name="40% - Accent1 3 3 2 3 2" xfId="43228" xr:uid="{00000000-0005-0000-0000-0000B7640000}"/>
    <cellStyle name="40% - Accent1 3 3 2 4" xfId="24985" xr:uid="{00000000-0005-0000-0000-0000B8640000}"/>
    <cellStyle name="40% - Accent1 3 3 2 4 2" xfId="50974" xr:uid="{00000000-0005-0000-0000-0000B9640000}"/>
    <cellStyle name="40% - Accent1 3 3 2 5" xfId="30139" xr:uid="{00000000-0005-0000-0000-0000BA640000}"/>
    <cellStyle name="40% - Accent1 3 3 3" xfId="12102" xr:uid="{00000000-0005-0000-0000-0000BB640000}"/>
    <cellStyle name="40% - Accent1 3 3 3 2" xfId="19897" xr:uid="{00000000-0005-0000-0000-0000BC640000}"/>
    <cellStyle name="40% - Accent1 3 3 3 2 2" xfId="45891" xr:uid="{00000000-0005-0000-0000-0000BD640000}"/>
    <cellStyle name="40% - Accent1 3 3 3 3" xfId="38103" xr:uid="{00000000-0005-0000-0000-0000BE640000}"/>
    <cellStyle name="40% - Accent1 3 3 4" xfId="6762" xr:uid="{00000000-0005-0000-0000-0000BF640000}"/>
    <cellStyle name="40% - Accent1 3 3 4 2" xfId="32751" xr:uid="{00000000-0005-0000-0000-0000C0640000}"/>
    <cellStyle name="40% - Accent1 3 3 5" xfId="14545" xr:uid="{00000000-0005-0000-0000-0000C1640000}"/>
    <cellStyle name="40% - Accent1 3 3 5 2" xfId="40539" xr:uid="{00000000-0005-0000-0000-0000C2640000}"/>
    <cellStyle name="40% - Accent1 3 3 6" xfId="22296" xr:uid="{00000000-0005-0000-0000-0000C3640000}"/>
    <cellStyle name="40% - Accent1 3 3 6 2" xfId="48285" xr:uid="{00000000-0005-0000-0000-0000C4640000}"/>
    <cellStyle name="40% - Accent1 3 3 7" xfId="27450" xr:uid="{00000000-0005-0000-0000-0000C5640000}"/>
    <cellStyle name="40% - Accent1 3 4" xfId="2012" xr:uid="{00000000-0005-0000-0000-0000C6640000}"/>
    <cellStyle name="40% - Accent1 3 4 2" xfId="4698" xr:uid="{00000000-0005-0000-0000-0000C7640000}"/>
    <cellStyle name="40% - Accent1 3 4 2 2" xfId="9995" xr:uid="{00000000-0005-0000-0000-0000C8640000}"/>
    <cellStyle name="40% - Accent1 3 4 2 2 2" xfId="35996" xr:uid="{00000000-0005-0000-0000-0000C9640000}"/>
    <cellStyle name="40% - Accent1 3 4 2 3" xfId="17790" xr:uid="{00000000-0005-0000-0000-0000CA640000}"/>
    <cellStyle name="40% - Accent1 3 4 2 3 2" xfId="43784" xr:uid="{00000000-0005-0000-0000-0000CB640000}"/>
    <cellStyle name="40% - Accent1 3 4 2 4" xfId="25541" xr:uid="{00000000-0005-0000-0000-0000CC640000}"/>
    <cellStyle name="40% - Accent1 3 4 2 4 2" xfId="51530" xr:uid="{00000000-0005-0000-0000-0000CD640000}"/>
    <cellStyle name="40% - Accent1 3 4 2 5" xfId="30695" xr:uid="{00000000-0005-0000-0000-0000CE640000}"/>
    <cellStyle name="40% - Accent1 3 4 3" xfId="12621" xr:uid="{00000000-0005-0000-0000-0000CF640000}"/>
    <cellStyle name="40% - Accent1 3 4 3 2" xfId="20416" xr:uid="{00000000-0005-0000-0000-0000D0640000}"/>
    <cellStyle name="40% - Accent1 3 4 3 2 2" xfId="46410" xr:uid="{00000000-0005-0000-0000-0000D1640000}"/>
    <cellStyle name="40% - Accent1 3 4 3 3" xfId="38622" xr:uid="{00000000-0005-0000-0000-0000D2640000}"/>
    <cellStyle name="40% - Accent1 3 4 4" xfId="7314" xr:uid="{00000000-0005-0000-0000-0000D3640000}"/>
    <cellStyle name="40% - Accent1 3 4 4 2" xfId="33307" xr:uid="{00000000-0005-0000-0000-0000D4640000}"/>
    <cellStyle name="40% - Accent1 3 4 5" xfId="15101" xr:uid="{00000000-0005-0000-0000-0000D5640000}"/>
    <cellStyle name="40% - Accent1 3 4 5 2" xfId="41095" xr:uid="{00000000-0005-0000-0000-0000D6640000}"/>
    <cellStyle name="40% - Accent1 3 4 6" xfId="22852" xr:uid="{00000000-0005-0000-0000-0000D7640000}"/>
    <cellStyle name="40% - Accent1 3 4 6 2" xfId="48841" xr:uid="{00000000-0005-0000-0000-0000D8640000}"/>
    <cellStyle name="40% - Accent1 3 4 7" xfId="28006" xr:uid="{00000000-0005-0000-0000-0000D9640000}"/>
    <cellStyle name="40% - Accent1 3 5" xfId="2568" xr:uid="{00000000-0005-0000-0000-0000DA640000}"/>
    <cellStyle name="40% - Accent1 3 5 2" xfId="5254" xr:uid="{00000000-0005-0000-0000-0000DB640000}"/>
    <cellStyle name="40% - Accent1 3 5 2 2" xfId="10551" xr:uid="{00000000-0005-0000-0000-0000DC640000}"/>
    <cellStyle name="40% - Accent1 3 5 2 2 2" xfId="36552" xr:uid="{00000000-0005-0000-0000-0000DD640000}"/>
    <cellStyle name="40% - Accent1 3 5 2 3" xfId="18346" xr:uid="{00000000-0005-0000-0000-0000DE640000}"/>
    <cellStyle name="40% - Accent1 3 5 2 3 2" xfId="44340" xr:uid="{00000000-0005-0000-0000-0000DF640000}"/>
    <cellStyle name="40% - Accent1 3 5 2 4" xfId="26097" xr:uid="{00000000-0005-0000-0000-0000E0640000}"/>
    <cellStyle name="40% - Accent1 3 5 2 4 2" xfId="52086" xr:uid="{00000000-0005-0000-0000-0000E1640000}"/>
    <cellStyle name="40% - Accent1 3 5 2 5" xfId="31251" xr:uid="{00000000-0005-0000-0000-0000E2640000}"/>
    <cellStyle name="40% - Accent1 3 5 3" xfId="13157" xr:uid="{00000000-0005-0000-0000-0000E3640000}"/>
    <cellStyle name="40% - Accent1 3 5 3 2" xfId="20952" xr:uid="{00000000-0005-0000-0000-0000E4640000}"/>
    <cellStyle name="40% - Accent1 3 5 3 2 2" xfId="46946" xr:uid="{00000000-0005-0000-0000-0000E5640000}"/>
    <cellStyle name="40% - Accent1 3 5 3 3" xfId="39158" xr:uid="{00000000-0005-0000-0000-0000E6640000}"/>
    <cellStyle name="40% - Accent1 3 5 4" xfId="7867" xr:uid="{00000000-0005-0000-0000-0000E7640000}"/>
    <cellStyle name="40% - Accent1 3 5 4 2" xfId="33863" xr:uid="{00000000-0005-0000-0000-0000E8640000}"/>
    <cellStyle name="40% - Accent1 3 5 5" xfId="15657" xr:uid="{00000000-0005-0000-0000-0000E9640000}"/>
    <cellStyle name="40% - Accent1 3 5 5 2" xfId="41651" xr:uid="{00000000-0005-0000-0000-0000EA640000}"/>
    <cellStyle name="40% - Accent1 3 5 6" xfId="23408" xr:uid="{00000000-0005-0000-0000-0000EB640000}"/>
    <cellStyle name="40% - Accent1 3 5 6 2" xfId="49397" xr:uid="{00000000-0005-0000-0000-0000EC640000}"/>
    <cellStyle name="40% - Accent1 3 5 7" xfId="28562" xr:uid="{00000000-0005-0000-0000-0000ED640000}"/>
    <cellStyle name="40% - Accent1 3 6" xfId="896" xr:uid="{00000000-0005-0000-0000-0000EE640000}"/>
    <cellStyle name="40% - Accent1 3 6 2" xfId="6209" xr:uid="{00000000-0005-0000-0000-0000EF640000}"/>
    <cellStyle name="40% - Accent1 3 6 2 2" xfId="32195" xr:uid="{00000000-0005-0000-0000-0000F0640000}"/>
    <cellStyle name="40% - Accent1 3 6 3" xfId="13989" xr:uid="{00000000-0005-0000-0000-0000F1640000}"/>
    <cellStyle name="40% - Accent1 3 6 3 2" xfId="39983" xr:uid="{00000000-0005-0000-0000-0000F2640000}"/>
    <cellStyle name="40% - Accent1 3 6 4" xfId="21740" xr:uid="{00000000-0005-0000-0000-0000F3640000}"/>
    <cellStyle name="40% - Accent1 3 6 4 2" xfId="47729" xr:uid="{00000000-0005-0000-0000-0000F4640000}"/>
    <cellStyle name="40% - Accent1 3 6 5" xfId="26894" xr:uid="{00000000-0005-0000-0000-0000F5640000}"/>
    <cellStyle name="40% - Accent1 3 7" xfId="3586" xr:uid="{00000000-0005-0000-0000-0000F6640000}"/>
    <cellStyle name="40% - Accent1 3 7 2" xfId="8884" xr:uid="{00000000-0005-0000-0000-0000F7640000}"/>
    <cellStyle name="40% - Accent1 3 7 2 2" xfId="34884" xr:uid="{00000000-0005-0000-0000-0000F8640000}"/>
    <cellStyle name="40% - Accent1 3 7 3" xfId="16678" xr:uid="{00000000-0005-0000-0000-0000F9640000}"/>
    <cellStyle name="40% - Accent1 3 7 3 2" xfId="42672" xr:uid="{00000000-0005-0000-0000-0000FA640000}"/>
    <cellStyle name="40% - Accent1 3 7 4" xfId="24429" xr:uid="{00000000-0005-0000-0000-0000FB640000}"/>
    <cellStyle name="40% - Accent1 3 7 4 2" xfId="50418" xr:uid="{00000000-0005-0000-0000-0000FC640000}"/>
    <cellStyle name="40% - Accent1 3 7 5" xfId="29583" xr:uid="{00000000-0005-0000-0000-0000FD640000}"/>
    <cellStyle name="40% - Accent1 3 8" xfId="11583" xr:uid="{00000000-0005-0000-0000-0000FE640000}"/>
    <cellStyle name="40% - Accent1 3 8 2" xfId="19378" xr:uid="{00000000-0005-0000-0000-0000FF640000}"/>
    <cellStyle name="40% - Accent1 3 8 2 2" xfId="45372" xr:uid="{00000000-0005-0000-0000-000000650000}"/>
    <cellStyle name="40% - Accent1 3 8 3" xfId="37584" xr:uid="{00000000-0005-0000-0000-000001650000}"/>
    <cellStyle name="40% - Accent1 3 9" xfId="6115" xr:uid="{00000000-0005-0000-0000-000002650000}"/>
    <cellStyle name="40% - Accent1 3 9 2" xfId="32096" xr:uid="{00000000-0005-0000-0000-000003650000}"/>
    <cellStyle name="40% - Accent1 30" xfId="3477" xr:uid="{00000000-0005-0000-0000-000004650000}"/>
    <cellStyle name="40% - Accent1 30 2" xfId="8776" xr:uid="{00000000-0005-0000-0000-000005650000}"/>
    <cellStyle name="40% - Accent1 30 2 2" xfId="34775" xr:uid="{00000000-0005-0000-0000-000006650000}"/>
    <cellStyle name="40% - Accent1 30 3" xfId="16569" xr:uid="{00000000-0005-0000-0000-000007650000}"/>
    <cellStyle name="40% - Accent1 30 3 2" xfId="42563" xr:uid="{00000000-0005-0000-0000-000008650000}"/>
    <cellStyle name="40% - Accent1 30 4" xfId="24320" xr:uid="{00000000-0005-0000-0000-000009650000}"/>
    <cellStyle name="40% - Accent1 30 4 2" xfId="50309" xr:uid="{00000000-0005-0000-0000-00000A650000}"/>
    <cellStyle name="40% - Accent1 30 5" xfId="29474" xr:uid="{00000000-0005-0000-0000-00000B650000}"/>
    <cellStyle name="40% - Accent1 31" xfId="3559" xr:uid="{00000000-0005-0000-0000-00000C650000}"/>
    <cellStyle name="40% - Accent1 31 2" xfId="8857" xr:uid="{00000000-0005-0000-0000-00000D650000}"/>
    <cellStyle name="40% - Accent1 31 2 2" xfId="34857" xr:uid="{00000000-0005-0000-0000-00000E650000}"/>
    <cellStyle name="40% - Accent1 31 3" xfId="16651" xr:uid="{00000000-0005-0000-0000-00000F650000}"/>
    <cellStyle name="40% - Accent1 31 3 2" xfId="42645" xr:uid="{00000000-0005-0000-0000-000010650000}"/>
    <cellStyle name="40% - Accent1 31 4" xfId="24402" xr:uid="{00000000-0005-0000-0000-000011650000}"/>
    <cellStyle name="40% - Accent1 31 4 2" xfId="50391" xr:uid="{00000000-0005-0000-0000-000012650000}"/>
    <cellStyle name="40% - Accent1 31 5" xfId="29556" xr:uid="{00000000-0005-0000-0000-000013650000}"/>
    <cellStyle name="40% - Accent1 32" xfId="5835" xr:uid="{00000000-0005-0000-0000-000014650000}"/>
    <cellStyle name="40% - Accent1 32 2" xfId="31833" xr:uid="{00000000-0005-0000-0000-000015650000}"/>
    <cellStyle name="40% - Accent1 33" xfId="5927" xr:uid="{00000000-0005-0000-0000-000016650000}"/>
    <cellStyle name="40% - Accent1 33 2" xfId="31914" xr:uid="{00000000-0005-0000-0000-000017650000}"/>
    <cellStyle name="40% - Accent1 34" xfId="13702" xr:uid="{00000000-0005-0000-0000-000018650000}"/>
    <cellStyle name="40% - Accent1 34 2" xfId="39696" xr:uid="{00000000-0005-0000-0000-000019650000}"/>
    <cellStyle name="40% - Accent1 35" xfId="21526" xr:uid="{00000000-0005-0000-0000-00001A650000}"/>
    <cellStyle name="40% - Accent1 35 2" xfId="47515" xr:uid="{00000000-0005-0000-0000-00001B650000}"/>
    <cellStyle name="40% - Accent1 36" xfId="26680" xr:uid="{00000000-0005-0000-0000-00001C650000}"/>
    <cellStyle name="40% - Accent1 4" xfId="909" xr:uid="{00000000-0005-0000-0000-00001D650000}"/>
    <cellStyle name="40% - Accent1 4 10" xfId="14002" xr:uid="{00000000-0005-0000-0000-00001E650000}"/>
    <cellStyle name="40% - Accent1 4 10 2" xfId="39996" xr:uid="{00000000-0005-0000-0000-00001F650000}"/>
    <cellStyle name="40% - Accent1 4 11" xfId="21753" xr:uid="{00000000-0005-0000-0000-000020650000}"/>
    <cellStyle name="40% - Accent1 4 11 2" xfId="47742" xr:uid="{00000000-0005-0000-0000-000021650000}"/>
    <cellStyle name="40% - Accent1 4 12" xfId="26907" xr:uid="{00000000-0005-0000-0000-000022650000}"/>
    <cellStyle name="40% - Accent1 4 2" xfId="1188" xr:uid="{00000000-0005-0000-0000-000023650000}"/>
    <cellStyle name="40% - Accent1 4 2 10" xfId="22030" xr:uid="{00000000-0005-0000-0000-000024650000}"/>
    <cellStyle name="40% - Accent1 4 2 10 2" xfId="48019" xr:uid="{00000000-0005-0000-0000-000025650000}"/>
    <cellStyle name="40% - Accent1 4 2 11" xfId="27184" xr:uid="{00000000-0005-0000-0000-000026650000}"/>
    <cellStyle name="40% - Accent1 4 2 2" xfId="1746" xr:uid="{00000000-0005-0000-0000-000027650000}"/>
    <cellStyle name="40% - Accent1 4 2 2 2" xfId="4432" xr:uid="{00000000-0005-0000-0000-000028650000}"/>
    <cellStyle name="40% - Accent1 4 2 2 2 2" xfId="9729" xr:uid="{00000000-0005-0000-0000-000029650000}"/>
    <cellStyle name="40% - Accent1 4 2 2 2 2 2" xfId="35730" xr:uid="{00000000-0005-0000-0000-00002A650000}"/>
    <cellStyle name="40% - Accent1 4 2 2 2 3" xfId="17524" xr:uid="{00000000-0005-0000-0000-00002B650000}"/>
    <cellStyle name="40% - Accent1 4 2 2 2 3 2" xfId="43518" xr:uid="{00000000-0005-0000-0000-00002C650000}"/>
    <cellStyle name="40% - Accent1 4 2 2 2 4" xfId="25275" xr:uid="{00000000-0005-0000-0000-00002D650000}"/>
    <cellStyle name="40% - Accent1 4 2 2 2 4 2" xfId="51264" xr:uid="{00000000-0005-0000-0000-00002E650000}"/>
    <cellStyle name="40% - Accent1 4 2 2 2 5" xfId="30429" xr:uid="{00000000-0005-0000-0000-00002F650000}"/>
    <cellStyle name="40% - Accent1 4 2 2 3" xfId="12374" xr:uid="{00000000-0005-0000-0000-000030650000}"/>
    <cellStyle name="40% - Accent1 4 2 2 3 2" xfId="20169" xr:uid="{00000000-0005-0000-0000-000031650000}"/>
    <cellStyle name="40% - Accent1 4 2 2 3 2 2" xfId="46163" xr:uid="{00000000-0005-0000-0000-000032650000}"/>
    <cellStyle name="40% - Accent1 4 2 2 3 3" xfId="38375" xr:uid="{00000000-0005-0000-0000-000033650000}"/>
    <cellStyle name="40% - Accent1 4 2 2 4" xfId="7051" xr:uid="{00000000-0005-0000-0000-000034650000}"/>
    <cellStyle name="40% - Accent1 4 2 2 4 2" xfId="33041" xr:uid="{00000000-0005-0000-0000-000035650000}"/>
    <cellStyle name="40% - Accent1 4 2 2 5" xfId="14835" xr:uid="{00000000-0005-0000-0000-000036650000}"/>
    <cellStyle name="40% - Accent1 4 2 2 5 2" xfId="40829" xr:uid="{00000000-0005-0000-0000-000037650000}"/>
    <cellStyle name="40% - Accent1 4 2 2 6" xfId="22586" xr:uid="{00000000-0005-0000-0000-000038650000}"/>
    <cellStyle name="40% - Accent1 4 2 2 6 2" xfId="48575" xr:uid="{00000000-0005-0000-0000-000039650000}"/>
    <cellStyle name="40% - Accent1 4 2 2 7" xfId="27740" xr:uid="{00000000-0005-0000-0000-00003A650000}"/>
    <cellStyle name="40% - Accent1 4 2 3" xfId="2302" xr:uid="{00000000-0005-0000-0000-00003B650000}"/>
    <cellStyle name="40% - Accent1 4 2 3 2" xfId="4988" xr:uid="{00000000-0005-0000-0000-00003C650000}"/>
    <cellStyle name="40% - Accent1 4 2 3 2 2" xfId="10285" xr:uid="{00000000-0005-0000-0000-00003D650000}"/>
    <cellStyle name="40% - Accent1 4 2 3 2 2 2" xfId="36286" xr:uid="{00000000-0005-0000-0000-00003E650000}"/>
    <cellStyle name="40% - Accent1 4 2 3 2 3" xfId="18080" xr:uid="{00000000-0005-0000-0000-00003F650000}"/>
    <cellStyle name="40% - Accent1 4 2 3 2 3 2" xfId="44074" xr:uid="{00000000-0005-0000-0000-000040650000}"/>
    <cellStyle name="40% - Accent1 4 2 3 2 4" xfId="25831" xr:uid="{00000000-0005-0000-0000-000041650000}"/>
    <cellStyle name="40% - Accent1 4 2 3 2 4 2" xfId="51820" xr:uid="{00000000-0005-0000-0000-000042650000}"/>
    <cellStyle name="40% - Accent1 4 2 3 2 5" xfId="30985" xr:uid="{00000000-0005-0000-0000-000043650000}"/>
    <cellStyle name="40% - Accent1 4 2 3 3" xfId="12908" xr:uid="{00000000-0005-0000-0000-000044650000}"/>
    <cellStyle name="40% - Accent1 4 2 3 3 2" xfId="20703" xr:uid="{00000000-0005-0000-0000-000045650000}"/>
    <cellStyle name="40% - Accent1 4 2 3 3 2 2" xfId="46697" xr:uid="{00000000-0005-0000-0000-000046650000}"/>
    <cellStyle name="40% - Accent1 4 2 3 3 3" xfId="38909" xr:uid="{00000000-0005-0000-0000-000047650000}"/>
    <cellStyle name="40% - Accent1 4 2 3 4" xfId="7603" xr:uid="{00000000-0005-0000-0000-000048650000}"/>
    <cellStyle name="40% - Accent1 4 2 3 4 2" xfId="33597" xr:uid="{00000000-0005-0000-0000-000049650000}"/>
    <cellStyle name="40% - Accent1 4 2 3 5" xfId="15391" xr:uid="{00000000-0005-0000-0000-00004A650000}"/>
    <cellStyle name="40% - Accent1 4 2 3 5 2" xfId="41385" xr:uid="{00000000-0005-0000-0000-00004B650000}"/>
    <cellStyle name="40% - Accent1 4 2 3 6" xfId="23142" xr:uid="{00000000-0005-0000-0000-00004C650000}"/>
    <cellStyle name="40% - Accent1 4 2 3 6 2" xfId="49131" xr:uid="{00000000-0005-0000-0000-00004D650000}"/>
    <cellStyle name="40% - Accent1 4 2 3 7" xfId="28296" xr:uid="{00000000-0005-0000-0000-00004E650000}"/>
    <cellStyle name="40% - Accent1 4 2 4" xfId="2858" xr:uid="{00000000-0005-0000-0000-00004F650000}"/>
    <cellStyle name="40% - Accent1 4 2 4 2" xfId="5544" xr:uid="{00000000-0005-0000-0000-000050650000}"/>
    <cellStyle name="40% - Accent1 4 2 4 2 2" xfId="10841" xr:uid="{00000000-0005-0000-0000-000051650000}"/>
    <cellStyle name="40% - Accent1 4 2 4 2 2 2" xfId="36842" xr:uid="{00000000-0005-0000-0000-000052650000}"/>
    <cellStyle name="40% - Accent1 4 2 4 2 3" xfId="18636" xr:uid="{00000000-0005-0000-0000-000053650000}"/>
    <cellStyle name="40% - Accent1 4 2 4 2 3 2" xfId="44630" xr:uid="{00000000-0005-0000-0000-000054650000}"/>
    <cellStyle name="40% - Accent1 4 2 4 2 4" xfId="26387" xr:uid="{00000000-0005-0000-0000-000055650000}"/>
    <cellStyle name="40% - Accent1 4 2 4 2 4 2" xfId="52376" xr:uid="{00000000-0005-0000-0000-000056650000}"/>
    <cellStyle name="40% - Accent1 4 2 4 2 5" xfId="31541" xr:uid="{00000000-0005-0000-0000-000057650000}"/>
    <cellStyle name="40% - Accent1 4 2 4 3" xfId="13445" xr:uid="{00000000-0005-0000-0000-000058650000}"/>
    <cellStyle name="40% - Accent1 4 2 4 3 2" xfId="21240" xr:uid="{00000000-0005-0000-0000-000059650000}"/>
    <cellStyle name="40% - Accent1 4 2 4 3 2 2" xfId="47234" xr:uid="{00000000-0005-0000-0000-00005A650000}"/>
    <cellStyle name="40% - Accent1 4 2 4 3 3" xfId="39446" xr:uid="{00000000-0005-0000-0000-00005B650000}"/>
    <cellStyle name="40% - Accent1 4 2 4 4" xfId="8157" xr:uid="{00000000-0005-0000-0000-00005C650000}"/>
    <cellStyle name="40% - Accent1 4 2 4 4 2" xfId="34153" xr:uid="{00000000-0005-0000-0000-00005D650000}"/>
    <cellStyle name="40% - Accent1 4 2 4 5" xfId="15947" xr:uid="{00000000-0005-0000-0000-00005E650000}"/>
    <cellStyle name="40% - Accent1 4 2 4 5 2" xfId="41941" xr:uid="{00000000-0005-0000-0000-00005F650000}"/>
    <cellStyle name="40% - Accent1 4 2 4 6" xfId="23698" xr:uid="{00000000-0005-0000-0000-000060650000}"/>
    <cellStyle name="40% - Accent1 4 2 4 6 2" xfId="49687" xr:uid="{00000000-0005-0000-0000-000061650000}"/>
    <cellStyle name="40% - Accent1 4 2 4 7" xfId="28852" xr:uid="{00000000-0005-0000-0000-000062650000}"/>
    <cellStyle name="40% - Accent1 4 2 5" xfId="3876" xr:uid="{00000000-0005-0000-0000-000063650000}"/>
    <cellStyle name="40% - Accent1 4 2 5 2" xfId="9174" xr:uid="{00000000-0005-0000-0000-000064650000}"/>
    <cellStyle name="40% - Accent1 4 2 5 2 2" xfId="35174" xr:uid="{00000000-0005-0000-0000-000065650000}"/>
    <cellStyle name="40% - Accent1 4 2 5 3" xfId="16968" xr:uid="{00000000-0005-0000-0000-000066650000}"/>
    <cellStyle name="40% - Accent1 4 2 5 3 2" xfId="42962" xr:uid="{00000000-0005-0000-0000-000067650000}"/>
    <cellStyle name="40% - Accent1 4 2 5 4" xfId="24719" xr:uid="{00000000-0005-0000-0000-000068650000}"/>
    <cellStyle name="40% - Accent1 4 2 5 4 2" xfId="50708" xr:uid="{00000000-0005-0000-0000-000069650000}"/>
    <cellStyle name="40% - Accent1 4 2 5 5" xfId="29873" xr:uid="{00000000-0005-0000-0000-00006A650000}"/>
    <cellStyle name="40% - Accent1 4 2 6" xfId="11352" xr:uid="{00000000-0005-0000-0000-00006B650000}"/>
    <cellStyle name="40% - Accent1 4 2 6 2" xfId="19147" xr:uid="{00000000-0005-0000-0000-00006C650000}"/>
    <cellStyle name="40% - Accent1 4 2 6 2 2" xfId="45141" xr:uid="{00000000-0005-0000-0000-00006D650000}"/>
    <cellStyle name="40% - Accent1 4 2 6 3" xfId="37353" xr:uid="{00000000-0005-0000-0000-00006E650000}"/>
    <cellStyle name="40% - Accent1 4 2 7" xfId="11853" xr:uid="{00000000-0005-0000-0000-00006F650000}"/>
    <cellStyle name="40% - Accent1 4 2 7 2" xfId="19648" xr:uid="{00000000-0005-0000-0000-000070650000}"/>
    <cellStyle name="40% - Accent1 4 2 7 2 2" xfId="45642" xr:uid="{00000000-0005-0000-0000-000071650000}"/>
    <cellStyle name="40% - Accent1 4 2 7 3" xfId="37854" xr:uid="{00000000-0005-0000-0000-000072650000}"/>
    <cellStyle name="40% - Accent1 4 2 8" xfId="6498" xr:uid="{00000000-0005-0000-0000-000073650000}"/>
    <cellStyle name="40% - Accent1 4 2 8 2" xfId="32485" xr:uid="{00000000-0005-0000-0000-000074650000}"/>
    <cellStyle name="40% - Accent1 4 2 9" xfId="14279" xr:uid="{00000000-0005-0000-0000-000075650000}"/>
    <cellStyle name="40% - Accent1 4 2 9 2" xfId="40273" xr:uid="{00000000-0005-0000-0000-000076650000}"/>
    <cellStyle name="40% - Accent1 4 3" xfId="1469" xr:uid="{00000000-0005-0000-0000-000077650000}"/>
    <cellStyle name="40% - Accent1 4 3 2" xfId="4155" xr:uid="{00000000-0005-0000-0000-000078650000}"/>
    <cellStyle name="40% - Accent1 4 3 2 2" xfId="9453" xr:uid="{00000000-0005-0000-0000-000079650000}"/>
    <cellStyle name="40% - Accent1 4 3 2 2 2" xfId="35453" xr:uid="{00000000-0005-0000-0000-00007A650000}"/>
    <cellStyle name="40% - Accent1 4 3 2 3" xfId="17247" xr:uid="{00000000-0005-0000-0000-00007B650000}"/>
    <cellStyle name="40% - Accent1 4 3 2 3 2" xfId="43241" xr:uid="{00000000-0005-0000-0000-00007C650000}"/>
    <cellStyle name="40% - Accent1 4 3 2 4" xfId="24998" xr:uid="{00000000-0005-0000-0000-00007D650000}"/>
    <cellStyle name="40% - Accent1 4 3 2 4 2" xfId="50987" xr:uid="{00000000-0005-0000-0000-00007E650000}"/>
    <cellStyle name="40% - Accent1 4 3 2 5" xfId="30152" xr:uid="{00000000-0005-0000-0000-00007F650000}"/>
    <cellStyle name="40% - Accent1 4 3 3" xfId="12115" xr:uid="{00000000-0005-0000-0000-000080650000}"/>
    <cellStyle name="40% - Accent1 4 3 3 2" xfId="19910" xr:uid="{00000000-0005-0000-0000-000081650000}"/>
    <cellStyle name="40% - Accent1 4 3 3 2 2" xfId="45904" xr:uid="{00000000-0005-0000-0000-000082650000}"/>
    <cellStyle name="40% - Accent1 4 3 3 3" xfId="38116" xr:uid="{00000000-0005-0000-0000-000083650000}"/>
    <cellStyle name="40% - Accent1 4 3 4" xfId="6775" xr:uid="{00000000-0005-0000-0000-000084650000}"/>
    <cellStyle name="40% - Accent1 4 3 4 2" xfId="32764" xr:uid="{00000000-0005-0000-0000-000085650000}"/>
    <cellStyle name="40% - Accent1 4 3 5" xfId="14558" xr:uid="{00000000-0005-0000-0000-000086650000}"/>
    <cellStyle name="40% - Accent1 4 3 5 2" xfId="40552" xr:uid="{00000000-0005-0000-0000-000087650000}"/>
    <cellStyle name="40% - Accent1 4 3 6" xfId="22309" xr:uid="{00000000-0005-0000-0000-000088650000}"/>
    <cellStyle name="40% - Accent1 4 3 6 2" xfId="48298" xr:uid="{00000000-0005-0000-0000-000089650000}"/>
    <cellStyle name="40% - Accent1 4 3 7" xfId="27463" xr:uid="{00000000-0005-0000-0000-00008A650000}"/>
    <cellStyle name="40% - Accent1 4 4" xfId="2025" xr:uid="{00000000-0005-0000-0000-00008B650000}"/>
    <cellStyle name="40% - Accent1 4 4 2" xfId="4711" xr:uid="{00000000-0005-0000-0000-00008C650000}"/>
    <cellStyle name="40% - Accent1 4 4 2 2" xfId="10008" xr:uid="{00000000-0005-0000-0000-00008D650000}"/>
    <cellStyle name="40% - Accent1 4 4 2 2 2" xfId="36009" xr:uid="{00000000-0005-0000-0000-00008E650000}"/>
    <cellStyle name="40% - Accent1 4 4 2 3" xfId="17803" xr:uid="{00000000-0005-0000-0000-00008F650000}"/>
    <cellStyle name="40% - Accent1 4 4 2 3 2" xfId="43797" xr:uid="{00000000-0005-0000-0000-000090650000}"/>
    <cellStyle name="40% - Accent1 4 4 2 4" xfId="25554" xr:uid="{00000000-0005-0000-0000-000091650000}"/>
    <cellStyle name="40% - Accent1 4 4 2 4 2" xfId="51543" xr:uid="{00000000-0005-0000-0000-000092650000}"/>
    <cellStyle name="40% - Accent1 4 4 2 5" xfId="30708" xr:uid="{00000000-0005-0000-0000-000093650000}"/>
    <cellStyle name="40% - Accent1 4 4 3" xfId="12634" xr:uid="{00000000-0005-0000-0000-000094650000}"/>
    <cellStyle name="40% - Accent1 4 4 3 2" xfId="20429" xr:uid="{00000000-0005-0000-0000-000095650000}"/>
    <cellStyle name="40% - Accent1 4 4 3 2 2" xfId="46423" xr:uid="{00000000-0005-0000-0000-000096650000}"/>
    <cellStyle name="40% - Accent1 4 4 3 3" xfId="38635" xr:uid="{00000000-0005-0000-0000-000097650000}"/>
    <cellStyle name="40% - Accent1 4 4 4" xfId="7327" xr:uid="{00000000-0005-0000-0000-000098650000}"/>
    <cellStyle name="40% - Accent1 4 4 4 2" xfId="33320" xr:uid="{00000000-0005-0000-0000-000099650000}"/>
    <cellStyle name="40% - Accent1 4 4 5" xfId="15114" xr:uid="{00000000-0005-0000-0000-00009A650000}"/>
    <cellStyle name="40% - Accent1 4 4 5 2" xfId="41108" xr:uid="{00000000-0005-0000-0000-00009B650000}"/>
    <cellStyle name="40% - Accent1 4 4 6" xfId="22865" xr:uid="{00000000-0005-0000-0000-00009C650000}"/>
    <cellStyle name="40% - Accent1 4 4 6 2" xfId="48854" xr:uid="{00000000-0005-0000-0000-00009D650000}"/>
    <cellStyle name="40% - Accent1 4 4 7" xfId="28019" xr:uid="{00000000-0005-0000-0000-00009E650000}"/>
    <cellStyle name="40% - Accent1 4 5" xfId="2581" xr:uid="{00000000-0005-0000-0000-00009F650000}"/>
    <cellStyle name="40% - Accent1 4 5 2" xfId="5267" xr:uid="{00000000-0005-0000-0000-0000A0650000}"/>
    <cellStyle name="40% - Accent1 4 5 2 2" xfId="10564" xr:uid="{00000000-0005-0000-0000-0000A1650000}"/>
    <cellStyle name="40% - Accent1 4 5 2 2 2" xfId="36565" xr:uid="{00000000-0005-0000-0000-0000A2650000}"/>
    <cellStyle name="40% - Accent1 4 5 2 3" xfId="18359" xr:uid="{00000000-0005-0000-0000-0000A3650000}"/>
    <cellStyle name="40% - Accent1 4 5 2 3 2" xfId="44353" xr:uid="{00000000-0005-0000-0000-0000A4650000}"/>
    <cellStyle name="40% - Accent1 4 5 2 4" xfId="26110" xr:uid="{00000000-0005-0000-0000-0000A5650000}"/>
    <cellStyle name="40% - Accent1 4 5 2 4 2" xfId="52099" xr:uid="{00000000-0005-0000-0000-0000A6650000}"/>
    <cellStyle name="40% - Accent1 4 5 2 5" xfId="31264" xr:uid="{00000000-0005-0000-0000-0000A7650000}"/>
    <cellStyle name="40% - Accent1 4 5 3" xfId="13170" xr:uid="{00000000-0005-0000-0000-0000A8650000}"/>
    <cellStyle name="40% - Accent1 4 5 3 2" xfId="20965" xr:uid="{00000000-0005-0000-0000-0000A9650000}"/>
    <cellStyle name="40% - Accent1 4 5 3 2 2" xfId="46959" xr:uid="{00000000-0005-0000-0000-0000AA650000}"/>
    <cellStyle name="40% - Accent1 4 5 3 3" xfId="39171" xr:uid="{00000000-0005-0000-0000-0000AB650000}"/>
    <cellStyle name="40% - Accent1 4 5 4" xfId="7880" xr:uid="{00000000-0005-0000-0000-0000AC650000}"/>
    <cellStyle name="40% - Accent1 4 5 4 2" xfId="33876" xr:uid="{00000000-0005-0000-0000-0000AD650000}"/>
    <cellStyle name="40% - Accent1 4 5 5" xfId="15670" xr:uid="{00000000-0005-0000-0000-0000AE650000}"/>
    <cellStyle name="40% - Accent1 4 5 5 2" xfId="41664" xr:uid="{00000000-0005-0000-0000-0000AF650000}"/>
    <cellStyle name="40% - Accent1 4 5 6" xfId="23421" xr:uid="{00000000-0005-0000-0000-0000B0650000}"/>
    <cellStyle name="40% - Accent1 4 5 6 2" xfId="49410" xr:uid="{00000000-0005-0000-0000-0000B1650000}"/>
    <cellStyle name="40% - Accent1 4 5 7" xfId="28575" xr:uid="{00000000-0005-0000-0000-0000B2650000}"/>
    <cellStyle name="40% - Accent1 4 6" xfId="3599" xr:uid="{00000000-0005-0000-0000-0000B3650000}"/>
    <cellStyle name="40% - Accent1 4 6 2" xfId="8897" xr:uid="{00000000-0005-0000-0000-0000B4650000}"/>
    <cellStyle name="40% - Accent1 4 6 2 2" xfId="34897" xr:uid="{00000000-0005-0000-0000-0000B5650000}"/>
    <cellStyle name="40% - Accent1 4 6 3" xfId="16691" xr:uid="{00000000-0005-0000-0000-0000B6650000}"/>
    <cellStyle name="40% - Accent1 4 6 3 2" xfId="42685" xr:uid="{00000000-0005-0000-0000-0000B7650000}"/>
    <cellStyle name="40% - Accent1 4 6 4" xfId="24442" xr:uid="{00000000-0005-0000-0000-0000B8650000}"/>
    <cellStyle name="40% - Accent1 4 6 4 2" xfId="50431" xr:uid="{00000000-0005-0000-0000-0000B9650000}"/>
    <cellStyle name="40% - Accent1 4 6 5" xfId="29596" xr:uid="{00000000-0005-0000-0000-0000BA650000}"/>
    <cellStyle name="40% - Accent1 4 7" xfId="11095" xr:uid="{00000000-0005-0000-0000-0000BB650000}"/>
    <cellStyle name="40% - Accent1 4 7 2" xfId="18890" xr:uid="{00000000-0005-0000-0000-0000BC650000}"/>
    <cellStyle name="40% - Accent1 4 7 2 2" xfId="44884" xr:uid="{00000000-0005-0000-0000-0000BD650000}"/>
    <cellStyle name="40% - Accent1 4 7 3" xfId="37096" xr:uid="{00000000-0005-0000-0000-0000BE650000}"/>
    <cellStyle name="40% - Accent1 4 8" xfId="11595" xr:uid="{00000000-0005-0000-0000-0000BF650000}"/>
    <cellStyle name="40% - Accent1 4 8 2" xfId="19390" xr:uid="{00000000-0005-0000-0000-0000C0650000}"/>
    <cellStyle name="40% - Accent1 4 8 2 2" xfId="45384" xr:uid="{00000000-0005-0000-0000-0000C1650000}"/>
    <cellStyle name="40% - Accent1 4 8 3" xfId="37596" xr:uid="{00000000-0005-0000-0000-0000C2650000}"/>
    <cellStyle name="40% - Accent1 4 9" xfId="6222" xr:uid="{00000000-0005-0000-0000-0000C3650000}"/>
    <cellStyle name="40% - Accent1 4 9 2" xfId="32208" xr:uid="{00000000-0005-0000-0000-0000C4650000}"/>
    <cellStyle name="40% - Accent1 5" xfId="924" xr:uid="{00000000-0005-0000-0000-0000C5650000}"/>
    <cellStyle name="40% - Accent1 5 10" xfId="14016" xr:uid="{00000000-0005-0000-0000-0000C6650000}"/>
    <cellStyle name="40% - Accent1 5 10 2" xfId="40010" xr:uid="{00000000-0005-0000-0000-0000C7650000}"/>
    <cellStyle name="40% - Accent1 5 11" xfId="21767" xr:uid="{00000000-0005-0000-0000-0000C8650000}"/>
    <cellStyle name="40% - Accent1 5 11 2" xfId="47756" xr:uid="{00000000-0005-0000-0000-0000C9650000}"/>
    <cellStyle name="40% - Accent1 5 12" xfId="26921" xr:uid="{00000000-0005-0000-0000-0000CA650000}"/>
    <cellStyle name="40% - Accent1 5 2" xfId="1202" xr:uid="{00000000-0005-0000-0000-0000CB650000}"/>
    <cellStyle name="40% - Accent1 5 2 10" xfId="22044" xr:uid="{00000000-0005-0000-0000-0000CC650000}"/>
    <cellStyle name="40% - Accent1 5 2 10 2" xfId="48033" xr:uid="{00000000-0005-0000-0000-0000CD650000}"/>
    <cellStyle name="40% - Accent1 5 2 11" xfId="27198" xr:uid="{00000000-0005-0000-0000-0000CE650000}"/>
    <cellStyle name="40% - Accent1 5 2 2" xfId="1760" xr:uid="{00000000-0005-0000-0000-0000CF650000}"/>
    <cellStyle name="40% - Accent1 5 2 2 2" xfId="4446" xr:uid="{00000000-0005-0000-0000-0000D0650000}"/>
    <cellStyle name="40% - Accent1 5 2 2 2 2" xfId="9743" xr:uid="{00000000-0005-0000-0000-0000D1650000}"/>
    <cellStyle name="40% - Accent1 5 2 2 2 2 2" xfId="35744" xr:uid="{00000000-0005-0000-0000-0000D2650000}"/>
    <cellStyle name="40% - Accent1 5 2 2 2 3" xfId="17538" xr:uid="{00000000-0005-0000-0000-0000D3650000}"/>
    <cellStyle name="40% - Accent1 5 2 2 2 3 2" xfId="43532" xr:uid="{00000000-0005-0000-0000-0000D4650000}"/>
    <cellStyle name="40% - Accent1 5 2 2 2 4" xfId="25289" xr:uid="{00000000-0005-0000-0000-0000D5650000}"/>
    <cellStyle name="40% - Accent1 5 2 2 2 4 2" xfId="51278" xr:uid="{00000000-0005-0000-0000-0000D6650000}"/>
    <cellStyle name="40% - Accent1 5 2 2 2 5" xfId="30443" xr:uid="{00000000-0005-0000-0000-0000D7650000}"/>
    <cellStyle name="40% - Accent1 5 2 2 3" xfId="12387" xr:uid="{00000000-0005-0000-0000-0000D8650000}"/>
    <cellStyle name="40% - Accent1 5 2 2 3 2" xfId="20182" xr:uid="{00000000-0005-0000-0000-0000D9650000}"/>
    <cellStyle name="40% - Accent1 5 2 2 3 2 2" xfId="46176" xr:uid="{00000000-0005-0000-0000-0000DA650000}"/>
    <cellStyle name="40% - Accent1 5 2 2 3 3" xfId="38388" xr:uid="{00000000-0005-0000-0000-0000DB650000}"/>
    <cellStyle name="40% - Accent1 5 2 2 4" xfId="7064" xr:uid="{00000000-0005-0000-0000-0000DC650000}"/>
    <cellStyle name="40% - Accent1 5 2 2 4 2" xfId="33055" xr:uid="{00000000-0005-0000-0000-0000DD650000}"/>
    <cellStyle name="40% - Accent1 5 2 2 5" xfId="14849" xr:uid="{00000000-0005-0000-0000-0000DE650000}"/>
    <cellStyle name="40% - Accent1 5 2 2 5 2" xfId="40843" xr:uid="{00000000-0005-0000-0000-0000DF650000}"/>
    <cellStyle name="40% - Accent1 5 2 2 6" xfId="22600" xr:uid="{00000000-0005-0000-0000-0000E0650000}"/>
    <cellStyle name="40% - Accent1 5 2 2 6 2" xfId="48589" xr:uid="{00000000-0005-0000-0000-0000E1650000}"/>
    <cellStyle name="40% - Accent1 5 2 2 7" xfId="27754" xr:uid="{00000000-0005-0000-0000-0000E2650000}"/>
    <cellStyle name="40% - Accent1 5 2 3" xfId="2316" xr:uid="{00000000-0005-0000-0000-0000E3650000}"/>
    <cellStyle name="40% - Accent1 5 2 3 2" xfId="5002" xr:uid="{00000000-0005-0000-0000-0000E4650000}"/>
    <cellStyle name="40% - Accent1 5 2 3 2 2" xfId="10299" xr:uid="{00000000-0005-0000-0000-0000E5650000}"/>
    <cellStyle name="40% - Accent1 5 2 3 2 2 2" xfId="36300" xr:uid="{00000000-0005-0000-0000-0000E6650000}"/>
    <cellStyle name="40% - Accent1 5 2 3 2 3" xfId="18094" xr:uid="{00000000-0005-0000-0000-0000E7650000}"/>
    <cellStyle name="40% - Accent1 5 2 3 2 3 2" xfId="44088" xr:uid="{00000000-0005-0000-0000-0000E8650000}"/>
    <cellStyle name="40% - Accent1 5 2 3 2 4" xfId="25845" xr:uid="{00000000-0005-0000-0000-0000E9650000}"/>
    <cellStyle name="40% - Accent1 5 2 3 2 4 2" xfId="51834" xr:uid="{00000000-0005-0000-0000-0000EA650000}"/>
    <cellStyle name="40% - Accent1 5 2 3 2 5" xfId="30999" xr:uid="{00000000-0005-0000-0000-0000EB650000}"/>
    <cellStyle name="40% - Accent1 5 2 3 3" xfId="12921" xr:uid="{00000000-0005-0000-0000-0000EC650000}"/>
    <cellStyle name="40% - Accent1 5 2 3 3 2" xfId="20716" xr:uid="{00000000-0005-0000-0000-0000ED650000}"/>
    <cellStyle name="40% - Accent1 5 2 3 3 2 2" xfId="46710" xr:uid="{00000000-0005-0000-0000-0000EE650000}"/>
    <cellStyle name="40% - Accent1 5 2 3 3 3" xfId="38922" xr:uid="{00000000-0005-0000-0000-0000EF650000}"/>
    <cellStyle name="40% - Accent1 5 2 3 4" xfId="7616" xr:uid="{00000000-0005-0000-0000-0000F0650000}"/>
    <cellStyle name="40% - Accent1 5 2 3 4 2" xfId="33611" xr:uid="{00000000-0005-0000-0000-0000F1650000}"/>
    <cellStyle name="40% - Accent1 5 2 3 5" xfId="15405" xr:uid="{00000000-0005-0000-0000-0000F2650000}"/>
    <cellStyle name="40% - Accent1 5 2 3 5 2" xfId="41399" xr:uid="{00000000-0005-0000-0000-0000F3650000}"/>
    <cellStyle name="40% - Accent1 5 2 3 6" xfId="23156" xr:uid="{00000000-0005-0000-0000-0000F4650000}"/>
    <cellStyle name="40% - Accent1 5 2 3 6 2" xfId="49145" xr:uid="{00000000-0005-0000-0000-0000F5650000}"/>
    <cellStyle name="40% - Accent1 5 2 3 7" xfId="28310" xr:uid="{00000000-0005-0000-0000-0000F6650000}"/>
    <cellStyle name="40% - Accent1 5 2 4" xfId="2872" xr:uid="{00000000-0005-0000-0000-0000F7650000}"/>
    <cellStyle name="40% - Accent1 5 2 4 2" xfId="5558" xr:uid="{00000000-0005-0000-0000-0000F8650000}"/>
    <cellStyle name="40% - Accent1 5 2 4 2 2" xfId="10855" xr:uid="{00000000-0005-0000-0000-0000F9650000}"/>
    <cellStyle name="40% - Accent1 5 2 4 2 2 2" xfId="36856" xr:uid="{00000000-0005-0000-0000-0000FA650000}"/>
    <cellStyle name="40% - Accent1 5 2 4 2 3" xfId="18650" xr:uid="{00000000-0005-0000-0000-0000FB650000}"/>
    <cellStyle name="40% - Accent1 5 2 4 2 3 2" xfId="44644" xr:uid="{00000000-0005-0000-0000-0000FC650000}"/>
    <cellStyle name="40% - Accent1 5 2 4 2 4" xfId="26401" xr:uid="{00000000-0005-0000-0000-0000FD650000}"/>
    <cellStyle name="40% - Accent1 5 2 4 2 4 2" xfId="52390" xr:uid="{00000000-0005-0000-0000-0000FE650000}"/>
    <cellStyle name="40% - Accent1 5 2 4 2 5" xfId="31555" xr:uid="{00000000-0005-0000-0000-0000FF650000}"/>
    <cellStyle name="40% - Accent1 5 2 4 3" xfId="13459" xr:uid="{00000000-0005-0000-0000-000000660000}"/>
    <cellStyle name="40% - Accent1 5 2 4 3 2" xfId="21254" xr:uid="{00000000-0005-0000-0000-000001660000}"/>
    <cellStyle name="40% - Accent1 5 2 4 3 2 2" xfId="47248" xr:uid="{00000000-0005-0000-0000-000002660000}"/>
    <cellStyle name="40% - Accent1 5 2 4 3 3" xfId="39460" xr:uid="{00000000-0005-0000-0000-000003660000}"/>
    <cellStyle name="40% - Accent1 5 2 4 4" xfId="8171" xr:uid="{00000000-0005-0000-0000-000004660000}"/>
    <cellStyle name="40% - Accent1 5 2 4 4 2" xfId="34167" xr:uid="{00000000-0005-0000-0000-000005660000}"/>
    <cellStyle name="40% - Accent1 5 2 4 5" xfId="15961" xr:uid="{00000000-0005-0000-0000-000006660000}"/>
    <cellStyle name="40% - Accent1 5 2 4 5 2" xfId="41955" xr:uid="{00000000-0005-0000-0000-000007660000}"/>
    <cellStyle name="40% - Accent1 5 2 4 6" xfId="23712" xr:uid="{00000000-0005-0000-0000-000008660000}"/>
    <cellStyle name="40% - Accent1 5 2 4 6 2" xfId="49701" xr:uid="{00000000-0005-0000-0000-000009660000}"/>
    <cellStyle name="40% - Accent1 5 2 4 7" xfId="28866" xr:uid="{00000000-0005-0000-0000-00000A660000}"/>
    <cellStyle name="40% - Accent1 5 2 5" xfId="3890" xr:uid="{00000000-0005-0000-0000-00000B660000}"/>
    <cellStyle name="40% - Accent1 5 2 5 2" xfId="9188" xr:uid="{00000000-0005-0000-0000-00000C660000}"/>
    <cellStyle name="40% - Accent1 5 2 5 2 2" xfId="35188" xr:uid="{00000000-0005-0000-0000-00000D660000}"/>
    <cellStyle name="40% - Accent1 5 2 5 3" xfId="16982" xr:uid="{00000000-0005-0000-0000-00000E660000}"/>
    <cellStyle name="40% - Accent1 5 2 5 3 2" xfId="42976" xr:uid="{00000000-0005-0000-0000-00000F660000}"/>
    <cellStyle name="40% - Accent1 5 2 5 4" xfId="24733" xr:uid="{00000000-0005-0000-0000-000010660000}"/>
    <cellStyle name="40% - Accent1 5 2 5 4 2" xfId="50722" xr:uid="{00000000-0005-0000-0000-000011660000}"/>
    <cellStyle name="40% - Accent1 5 2 5 5" xfId="29887" xr:uid="{00000000-0005-0000-0000-000012660000}"/>
    <cellStyle name="40% - Accent1 5 2 6" xfId="11364" xr:uid="{00000000-0005-0000-0000-000013660000}"/>
    <cellStyle name="40% - Accent1 5 2 6 2" xfId="19159" xr:uid="{00000000-0005-0000-0000-000014660000}"/>
    <cellStyle name="40% - Accent1 5 2 6 2 2" xfId="45153" xr:uid="{00000000-0005-0000-0000-000015660000}"/>
    <cellStyle name="40% - Accent1 5 2 6 3" xfId="37365" xr:uid="{00000000-0005-0000-0000-000016660000}"/>
    <cellStyle name="40% - Accent1 5 2 7" xfId="11867" xr:uid="{00000000-0005-0000-0000-000017660000}"/>
    <cellStyle name="40% - Accent1 5 2 7 2" xfId="19662" xr:uid="{00000000-0005-0000-0000-000018660000}"/>
    <cellStyle name="40% - Accent1 5 2 7 2 2" xfId="45656" xr:uid="{00000000-0005-0000-0000-000019660000}"/>
    <cellStyle name="40% - Accent1 5 2 7 3" xfId="37868" xr:uid="{00000000-0005-0000-0000-00001A660000}"/>
    <cellStyle name="40% - Accent1 5 2 8" xfId="6512" xr:uid="{00000000-0005-0000-0000-00001B660000}"/>
    <cellStyle name="40% - Accent1 5 2 8 2" xfId="32499" xr:uid="{00000000-0005-0000-0000-00001C660000}"/>
    <cellStyle name="40% - Accent1 5 2 9" xfId="14293" xr:uid="{00000000-0005-0000-0000-00001D660000}"/>
    <cellStyle name="40% - Accent1 5 2 9 2" xfId="40287" xr:uid="{00000000-0005-0000-0000-00001E660000}"/>
    <cellStyle name="40% - Accent1 5 3" xfId="1483" xr:uid="{00000000-0005-0000-0000-00001F660000}"/>
    <cellStyle name="40% - Accent1 5 3 2" xfId="4169" xr:uid="{00000000-0005-0000-0000-000020660000}"/>
    <cellStyle name="40% - Accent1 5 3 2 2" xfId="9466" xr:uid="{00000000-0005-0000-0000-000021660000}"/>
    <cellStyle name="40% - Accent1 5 3 2 2 2" xfId="35467" xr:uid="{00000000-0005-0000-0000-000022660000}"/>
    <cellStyle name="40% - Accent1 5 3 2 3" xfId="17261" xr:uid="{00000000-0005-0000-0000-000023660000}"/>
    <cellStyle name="40% - Accent1 5 3 2 3 2" xfId="43255" xr:uid="{00000000-0005-0000-0000-000024660000}"/>
    <cellStyle name="40% - Accent1 5 3 2 4" xfId="25012" xr:uid="{00000000-0005-0000-0000-000025660000}"/>
    <cellStyle name="40% - Accent1 5 3 2 4 2" xfId="51001" xr:uid="{00000000-0005-0000-0000-000026660000}"/>
    <cellStyle name="40% - Accent1 5 3 2 5" xfId="30166" xr:uid="{00000000-0005-0000-0000-000027660000}"/>
    <cellStyle name="40% - Accent1 5 3 3" xfId="12128" xr:uid="{00000000-0005-0000-0000-000028660000}"/>
    <cellStyle name="40% - Accent1 5 3 3 2" xfId="19923" xr:uid="{00000000-0005-0000-0000-000029660000}"/>
    <cellStyle name="40% - Accent1 5 3 3 2 2" xfId="45917" xr:uid="{00000000-0005-0000-0000-00002A660000}"/>
    <cellStyle name="40% - Accent1 5 3 3 3" xfId="38129" xr:uid="{00000000-0005-0000-0000-00002B660000}"/>
    <cellStyle name="40% - Accent1 5 3 4" xfId="6788" xr:uid="{00000000-0005-0000-0000-00002C660000}"/>
    <cellStyle name="40% - Accent1 5 3 4 2" xfId="32778" xr:uid="{00000000-0005-0000-0000-00002D660000}"/>
    <cellStyle name="40% - Accent1 5 3 5" xfId="14572" xr:uid="{00000000-0005-0000-0000-00002E660000}"/>
    <cellStyle name="40% - Accent1 5 3 5 2" xfId="40566" xr:uid="{00000000-0005-0000-0000-00002F660000}"/>
    <cellStyle name="40% - Accent1 5 3 6" xfId="22323" xr:uid="{00000000-0005-0000-0000-000030660000}"/>
    <cellStyle name="40% - Accent1 5 3 6 2" xfId="48312" xr:uid="{00000000-0005-0000-0000-000031660000}"/>
    <cellStyle name="40% - Accent1 5 3 7" xfId="27477" xr:uid="{00000000-0005-0000-0000-000032660000}"/>
    <cellStyle name="40% - Accent1 5 4" xfId="2039" xr:uid="{00000000-0005-0000-0000-000033660000}"/>
    <cellStyle name="40% - Accent1 5 4 2" xfId="4725" xr:uid="{00000000-0005-0000-0000-000034660000}"/>
    <cellStyle name="40% - Accent1 5 4 2 2" xfId="10022" xr:uid="{00000000-0005-0000-0000-000035660000}"/>
    <cellStyle name="40% - Accent1 5 4 2 2 2" xfId="36023" xr:uid="{00000000-0005-0000-0000-000036660000}"/>
    <cellStyle name="40% - Accent1 5 4 2 3" xfId="17817" xr:uid="{00000000-0005-0000-0000-000037660000}"/>
    <cellStyle name="40% - Accent1 5 4 2 3 2" xfId="43811" xr:uid="{00000000-0005-0000-0000-000038660000}"/>
    <cellStyle name="40% - Accent1 5 4 2 4" xfId="25568" xr:uid="{00000000-0005-0000-0000-000039660000}"/>
    <cellStyle name="40% - Accent1 5 4 2 4 2" xfId="51557" xr:uid="{00000000-0005-0000-0000-00003A660000}"/>
    <cellStyle name="40% - Accent1 5 4 2 5" xfId="30722" xr:uid="{00000000-0005-0000-0000-00003B660000}"/>
    <cellStyle name="40% - Accent1 5 4 3" xfId="12647" xr:uid="{00000000-0005-0000-0000-00003C660000}"/>
    <cellStyle name="40% - Accent1 5 4 3 2" xfId="20442" xr:uid="{00000000-0005-0000-0000-00003D660000}"/>
    <cellStyle name="40% - Accent1 5 4 3 2 2" xfId="46436" xr:uid="{00000000-0005-0000-0000-00003E660000}"/>
    <cellStyle name="40% - Accent1 5 4 3 3" xfId="38648" xr:uid="{00000000-0005-0000-0000-00003F660000}"/>
    <cellStyle name="40% - Accent1 5 4 4" xfId="7341" xr:uid="{00000000-0005-0000-0000-000040660000}"/>
    <cellStyle name="40% - Accent1 5 4 4 2" xfId="33334" xr:uid="{00000000-0005-0000-0000-000041660000}"/>
    <cellStyle name="40% - Accent1 5 4 5" xfId="15128" xr:uid="{00000000-0005-0000-0000-000042660000}"/>
    <cellStyle name="40% - Accent1 5 4 5 2" xfId="41122" xr:uid="{00000000-0005-0000-0000-000043660000}"/>
    <cellStyle name="40% - Accent1 5 4 6" xfId="22879" xr:uid="{00000000-0005-0000-0000-000044660000}"/>
    <cellStyle name="40% - Accent1 5 4 6 2" xfId="48868" xr:uid="{00000000-0005-0000-0000-000045660000}"/>
    <cellStyle name="40% - Accent1 5 4 7" xfId="28033" xr:uid="{00000000-0005-0000-0000-000046660000}"/>
    <cellStyle name="40% - Accent1 5 5" xfId="2595" xr:uid="{00000000-0005-0000-0000-000047660000}"/>
    <cellStyle name="40% - Accent1 5 5 2" xfId="5281" xr:uid="{00000000-0005-0000-0000-000048660000}"/>
    <cellStyle name="40% - Accent1 5 5 2 2" xfId="10578" xr:uid="{00000000-0005-0000-0000-000049660000}"/>
    <cellStyle name="40% - Accent1 5 5 2 2 2" xfId="36579" xr:uid="{00000000-0005-0000-0000-00004A660000}"/>
    <cellStyle name="40% - Accent1 5 5 2 3" xfId="18373" xr:uid="{00000000-0005-0000-0000-00004B660000}"/>
    <cellStyle name="40% - Accent1 5 5 2 3 2" xfId="44367" xr:uid="{00000000-0005-0000-0000-00004C660000}"/>
    <cellStyle name="40% - Accent1 5 5 2 4" xfId="26124" xr:uid="{00000000-0005-0000-0000-00004D660000}"/>
    <cellStyle name="40% - Accent1 5 5 2 4 2" xfId="52113" xr:uid="{00000000-0005-0000-0000-00004E660000}"/>
    <cellStyle name="40% - Accent1 5 5 2 5" xfId="31278" xr:uid="{00000000-0005-0000-0000-00004F660000}"/>
    <cellStyle name="40% - Accent1 5 5 3" xfId="13183" xr:uid="{00000000-0005-0000-0000-000050660000}"/>
    <cellStyle name="40% - Accent1 5 5 3 2" xfId="20978" xr:uid="{00000000-0005-0000-0000-000051660000}"/>
    <cellStyle name="40% - Accent1 5 5 3 2 2" xfId="46972" xr:uid="{00000000-0005-0000-0000-000052660000}"/>
    <cellStyle name="40% - Accent1 5 5 3 3" xfId="39184" xr:uid="{00000000-0005-0000-0000-000053660000}"/>
    <cellStyle name="40% - Accent1 5 5 4" xfId="7894" xr:uid="{00000000-0005-0000-0000-000054660000}"/>
    <cellStyle name="40% - Accent1 5 5 4 2" xfId="33890" xr:uid="{00000000-0005-0000-0000-000055660000}"/>
    <cellStyle name="40% - Accent1 5 5 5" xfId="15684" xr:uid="{00000000-0005-0000-0000-000056660000}"/>
    <cellStyle name="40% - Accent1 5 5 5 2" xfId="41678" xr:uid="{00000000-0005-0000-0000-000057660000}"/>
    <cellStyle name="40% - Accent1 5 5 6" xfId="23435" xr:uid="{00000000-0005-0000-0000-000058660000}"/>
    <cellStyle name="40% - Accent1 5 5 6 2" xfId="49424" xr:uid="{00000000-0005-0000-0000-000059660000}"/>
    <cellStyle name="40% - Accent1 5 5 7" xfId="28589" xr:uid="{00000000-0005-0000-0000-00005A660000}"/>
    <cellStyle name="40% - Accent1 5 6" xfId="3613" xr:uid="{00000000-0005-0000-0000-00005B660000}"/>
    <cellStyle name="40% - Accent1 5 6 2" xfId="8911" xr:uid="{00000000-0005-0000-0000-00005C660000}"/>
    <cellStyle name="40% - Accent1 5 6 2 2" xfId="34911" xr:uid="{00000000-0005-0000-0000-00005D660000}"/>
    <cellStyle name="40% - Accent1 5 6 3" xfId="16705" xr:uid="{00000000-0005-0000-0000-00005E660000}"/>
    <cellStyle name="40% - Accent1 5 6 3 2" xfId="42699" xr:uid="{00000000-0005-0000-0000-00005F660000}"/>
    <cellStyle name="40% - Accent1 5 6 4" xfId="24456" xr:uid="{00000000-0005-0000-0000-000060660000}"/>
    <cellStyle name="40% - Accent1 5 6 4 2" xfId="50445" xr:uid="{00000000-0005-0000-0000-000061660000}"/>
    <cellStyle name="40% - Accent1 5 6 5" xfId="29610" xr:uid="{00000000-0005-0000-0000-000062660000}"/>
    <cellStyle name="40% - Accent1 5 7" xfId="11108" xr:uid="{00000000-0005-0000-0000-000063660000}"/>
    <cellStyle name="40% - Accent1 5 7 2" xfId="18903" xr:uid="{00000000-0005-0000-0000-000064660000}"/>
    <cellStyle name="40% - Accent1 5 7 2 2" xfId="44897" xr:uid="{00000000-0005-0000-0000-000065660000}"/>
    <cellStyle name="40% - Accent1 5 7 3" xfId="37109" xr:uid="{00000000-0005-0000-0000-000066660000}"/>
    <cellStyle name="40% - Accent1 5 8" xfId="11608" xr:uid="{00000000-0005-0000-0000-000067660000}"/>
    <cellStyle name="40% - Accent1 5 8 2" xfId="19403" xr:uid="{00000000-0005-0000-0000-000068660000}"/>
    <cellStyle name="40% - Accent1 5 8 2 2" xfId="45397" xr:uid="{00000000-0005-0000-0000-000069660000}"/>
    <cellStyle name="40% - Accent1 5 8 3" xfId="37609" xr:uid="{00000000-0005-0000-0000-00006A660000}"/>
    <cellStyle name="40% - Accent1 5 9" xfId="6236" xr:uid="{00000000-0005-0000-0000-00006B660000}"/>
    <cellStyle name="40% - Accent1 5 9 2" xfId="32222" xr:uid="{00000000-0005-0000-0000-00006C660000}"/>
    <cellStyle name="40% - Accent1 6" xfId="938" xr:uid="{00000000-0005-0000-0000-00006D660000}"/>
    <cellStyle name="40% - Accent1 6 10" xfId="14030" xr:uid="{00000000-0005-0000-0000-00006E660000}"/>
    <cellStyle name="40% - Accent1 6 10 2" xfId="40024" xr:uid="{00000000-0005-0000-0000-00006F660000}"/>
    <cellStyle name="40% - Accent1 6 11" xfId="21781" xr:uid="{00000000-0005-0000-0000-000070660000}"/>
    <cellStyle name="40% - Accent1 6 11 2" xfId="47770" xr:uid="{00000000-0005-0000-0000-000071660000}"/>
    <cellStyle name="40% - Accent1 6 12" xfId="26935" xr:uid="{00000000-0005-0000-0000-000072660000}"/>
    <cellStyle name="40% - Accent1 6 2" xfId="1216" xr:uid="{00000000-0005-0000-0000-000073660000}"/>
    <cellStyle name="40% - Accent1 6 2 10" xfId="22058" xr:uid="{00000000-0005-0000-0000-000074660000}"/>
    <cellStyle name="40% - Accent1 6 2 10 2" xfId="48047" xr:uid="{00000000-0005-0000-0000-000075660000}"/>
    <cellStyle name="40% - Accent1 6 2 11" xfId="27212" xr:uid="{00000000-0005-0000-0000-000076660000}"/>
    <cellStyle name="40% - Accent1 6 2 2" xfId="1774" xr:uid="{00000000-0005-0000-0000-000077660000}"/>
    <cellStyle name="40% - Accent1 6 2 2 2" xfId="4460" xr:uid="{00000000-0005-0000-0000-000078660000}"/>
    <cellStyle name="40% - Accent1 6 2 2 2 2" xfId="9757" xr:uid="{00000000-0005-0000-0000-000079660000}"/>
    <cellStyle name="40% - Accent1 6 2 2 2 2 2" xfId="35758" xr:uid="{00000000-0005-0000-0000-00007A660000}"/>
    <cellStyle name="40% - Accent1 6 2 2 2 3" xfId="17552" xr:uid="{00000000-0005-0000-0000-00007B660000}"/>
    <cellStyle name="40% - Accent1 6 2 2 2 3 2" xfId="43546" xr:uid="{00000000-0005-0000-0000-00007C660000}"/>
    <cellStyle name="40% - Accent1 6 2 2 2 4" xfId="25303" xr:uid="{00000000-0005-0000-0000-00007D660000}"/>
    <cellStyle name="40% - Accent1 6 2 2 2 4 2" xfId="51292" xr:uid="{00000000-0005-0000-0000-00007E660000}"/>
    <cellStyle name="40% - Accent1 6 2 2 2 5" xfId="30457" xr:uid="{00000000-0005-0000-0000-00007F660000}"/>
    <cellStyle name="40% - Accent1 6 2 2 3" xfId="12400" xr:uid="{00000000-0005-0000-0000-000080660000}"/>
    <cellStyle name="40% - Accent1 6 2 2 3 2" xfId="20195" xr:uid="{00000000-0005-0000-0000-000081660000}"/>
    <cellStyle name="40% - Accent1 6 2 2 3 2 2" xfId="46189" xr:uid="{00000000-0005-0000-0000-000082660000}"/>
    <cellStyle name="40% - Accent1 6 2 2 3 3" xfId="38401" xr:uid="{00000000-0005-0000-0000-000083660000}"/>
    <cellStyle name="40% - Accent1 6 2 2 4" xfId="7077" xr:uid="{00000000-0005-0000-0000-000084660000}"/>
    <cellStyle name="40% - Accent1 6 2 2 4 2" xfId="33069" xr:uid="{00000000-0005-0000-0000-000085660000}"/>
    <cellStyle name="40% - Accent1 6 2 2 5" xfId="14863" xr:uid="{00000000-0005-0000-0000-000086660000}"/>
    <cellStyle name="40% - Accent1 6 2 2 5 2" xfId="40857" xr:uid="{00000000-0005-0000-0000-000087660000}"/>
    <cellStyle name="40% - Accent1 6 2 2 6" xfId="22614" xr:uid="{00000000-0005-0000-0000-000088660000}"/>
    <cellStyle name="40% - Accent1 6 2 2 6 2" xfId="48603" xr:uid="{00000000-0005-0000-0000-000089660000}"/>
    <cellStyle name="40% - Accent1 6 2 2 7" xfId="27768" xr:uid="{00000000-0005-0000-0000-00008A660000}"/>
    <cellStyle name="40% - Accent1 6 2 3" xfId="2330" xr:uid="{00000000-0005-0000-0000-00008B660000}"/>
    <cellStyle name="40% - Accent1 6 2 3 2" xfId="5016" xr:uid="{00000000-0005-0000-0000-00008C660000}"/>
    <cellStyle name="40% - Accent1 6 2 3 2 2" xfId="10313" xr:uid="{00000000-0005-0000-0000-00008D660000}"/>
    <cellStyle name="40% - Accent1 6 2 3 2 2 2" xfId="36314" xr:uid="{00000000-0005-0000-0000-00008E660000}"/>
    <cellStyle name="40% - Accent1 6 2 3 2 3" xfId="18108" xr:uid="{00000000-0005-0000-0000-00008F660000}"/>
    <cellStyle name="40% - Accent1 6 2 3 2 3 2" xfId="44102" xr:uid="{00000000-0005-0000-0000-000090660000}"/>
    <cellStyle name="40% - Accent1 6 2 3 2 4" xfId="25859" xr:uid="{00000000-0005-0000-0000-000091660000}"/>
    <cellStyle name="40% - Accent1 6 2 3 2 4 2" xfId="51848" xr:uid="{00000000-0005-0000-0000-000092660000}"/>
    <cellStyle name="40% - Accent1 6 2 3 2 5" xfId="31013" xr:uid="{00000000-0005-0000-0000-000093660000}"/>
    <cellStyle name="40% - Accent1 6 2 3 3" xfId="12934" xr:uid="{00000000-0005-0000-0000-000094660000}"/>
    <cellStyle name="40% - Accent1 6 2 3 3 2" xfId="20729" xr:uid="{00000000-0005-0000-0000-000095660000}"/>
    <cellStyle name="40% - Accent1 6 2 3 3 2 2" xfId="46723" xr:uid="{00000000-0005-0000-0000-000096660000}"/>
    <cellStyle name="40% - Accent1 6 2 3 3 3" xfId="38935" xr:uid="{00000000-0005-0000-0000-000097660000}"/>
    <cellStyle name="40% - Accent1 6 2 3 4" xfId="7629" xr:uid="{00000000-0005-0000-0000-000098660000}"/>
    <cellStyle name="40% - Accent1 6 2 3 4 2" xfId="33625" xr:uid="{00000000-0005-0000-0000-000099660000}"/>
    <cellStyle name="40% - Accent1 6 2 3 5" xfId="15419" xr:uid="{00000000-0005-0000-0000-00009A660000}"/>
    <cellStyle name="40% - Accent1 6 2 3 5 2" xfId="41413" xr:uid="{00000000-0005-0000-0000-00009B660000}"/>
    <cellStyle name="40% - Accent1 6 2 3 6" xfId="23170" xr:uid="{00000000-0005-0000-0000-00009C660000}"/>
    <cellStyle name="40% - Accent1 6 2 3 6 2" xfId="49159" xr:uid="{00000000-0005-0000-0000-00009D660000}"/>
    <cellStyle name="40% - Accent1 6 2 3 7" xfId="28324" xr:uid="{00000000-0005-0000-0000-00009E660000}"/>
    <cellStyle name="40% - Accent1 6 2 4" xfId="2886" xr:uid="{00000000-0005-0000-0000-00009F660000}"/>
    <cellStyle name="40% - Accent1 6 2 4 2" xfId="5572" xr:uid="{00000000-0005-0000-0000-0000A0660000}"/>
    <cellStyle name="40% - Accent1 6 2 4 2 2" xfId="10869" xr:uid="{00000000-0005-0000-0000-0000A1660000}"/>
    <cellStyle name="40% - Accent1 6 2 4 2 2 2" xfId="36870" xr:uid="{00000000-0005-0000-0000-0000A2660000}"/>
    <cellStyle name="40% - Accent1 6 2 4 2 3" xfId="18664" xr:uid="{00000000-0005-0000-0000-0000A3660000}"/>
    <cellStyle name="40% - Accent1 6 2 4 2 3 2" xfId="44658" xr:uid="{00000000-0005-0000-0000-0000A4660000}"/>
    <cellStyle name="40% - Accent1 6 2 4 2 4" xfId="26415" xr:uid="{00000000-0005-0000-0000-0000A5660000}"/>
    <cellStyle name="40% - Accent1 6 2 4 2 4 2" xfId="52404" xr:uid="{00000000-0005-0000-0000-0000A6660000}"/>
    <cellStyle name="40% - Accent1 6 2 4 2 5" xfId="31569" xr:uid="{00000000-0005-0000-0000-0000A7660000}"/>
    <cellStyle name="40% - Accent1 6 2 4 3" xfId="13473" xr:uid="{00000000-0005-0000-0000-0000A8660000}"/>
    <cellStyle name="40% - Accent1 6 2 4 3 2" xfId="21268" xr:uid="{00000000-0005-0000-0000-0000A9660000}"/>
    <cellStyle name="40% - Accent1 6 2 4 3 2 2" xfId="47262" xr:uid="{00000000-0005-0000-0000-0000AA660000}"/>
    <cellStyle name="40% - Accent1 6 2 4 3 3" xfId="39474" xr:uid="{00000000-0005-0000-0000-0000AB660000}"/>
    <cellStyle name="40% - Accent1 6 2 4 4" xfId="8185" xr:uid="{00000000-0005-0000-0000-0000AC660000}"/>
    <cellStyle name="40% - Accent1 6 2 4 4 2" xfId="34181" xr:uid="{00000000-0005-0000-0000-0000AD660000}"/>
    <cellStyle name="40% - Accent1 6 2 4 5" xfId="15975" xr:uid="{00000000-0005-0000-0000-0000AE660000}"/>
    <cellStyle name="40% - Accent1 6 2 4 5 2" xfId="41969" xr:uid="{00000000-0005-0000-0000-0000AF660000}"/>
    <cellStyle name="40% - Accent1 6 2 4 6" xfId="23726" xr:uid="{00000000-0005-0000-0000-0000B0660000}"/>
    <cellStyle name="40% - Accent1 6 2 4 6 2" xfId="49715" xr:uid="{00000000-0005-0000-0000-0000B1660000}"/>
    <cellStyle name="40% - Accent1 6 2 4 7" xfId="28880" xr:uid="{00000000-0005-0000-0000-0000B2660000}"/>
    <cellStyle name="40% - Accent1 6 2 5" xfId="3904" xr:uid="{00000000-0005-0000-0000-0000B3660000}"/>
    <cellStyle name="40% - Accent1 6 2 5 2" xfId="9202" xr:uid="{00000000-0005-0000-0000-0000B4660000}"/>
    <cellStyle name="40% - Accent1 6 2 5 2 2" xfId="35202" xr:uid="{00000000-0005-0000-0000-0000B5660000}"/>
    <cellStyle name="40% - Accent1 6 2 5 3" xfId="16996" xr:uid="{00000000-0005-0000-0000-0000B6660000}"/>
    <cellStyle name="40% - Accent1 6 2 5 3 2" xfId="42990" xr:uid="{00000000-0005-0000-0000-0000B7660000}"/>
    <cellStyle name="40% - Accent1 6 2 5 4" xfId="24747" xr:uid="{00000000-0005-0000-0000-0000B8660000}"/>
    <cellStyle name="40% - Accent1 6 2 5 4 2" xfId="50736" xr:uid="{00000000-0005-0000-0000-0000B9660000}"/>
    <cellStyle name="40% - Accent1 6 2 5 5" xfId="29901" xr:uid="{00000000-0005-0000-0000-0000BA660000}"/>
    <cellStyle name="40% - Accent1 6 2 6" xfId="11376" xr:uid="{00000000-0005-0000-0000-0000BB660000}"/>
    <cellStyle name="40% - Accent1 6 2 6 2" xfId="19171" xr:uid="{00000000-0005-0000-0000-0000BC660000}"/>
    <cellStyle name="40% - Accent1 6 2 6 2 2" xfId="45165" xr:uid="{00000000-0005-0000-0000-0000BD660000}"/>
    <cellStyle name="40% - Accent1 6 2 6 3" xfId="37377" xr:uid="{00000000-0005-0000-0000-0000BE660000}"/>
    <cellStyle name="40% - Accent1 6 2 7" xfId="11881" xr:uid="{00000000-0005-0000-0000-0000BF660000}"/>
    <cellStyle name="40% - Accent1 6 2 7 2" xfId="19676" xr:uid="{00000000-0005-0000-0000-0000C0660000}"/>
    <cellStyle name="40% - Accent1 6 2 7 2 2" xfId="45670" xr:uid="{00000000-0005-0000-0000-0000C1660000}"/>
    <cellStyle name="40% - Accent1 6 2 7 3" xfId="37882" xr:uid="{00000000-0005-0000-0000-0000C2660000}"/>
    <cellStyle name="40% - Accent1 6 2 8" xfId="6526" xr:uid="{00000000-0005-0000-0000-0000C3660000}"/>
    <cellStyle name="40% - Accent1 6 2 8 2" xfId="32513" xr:uid="{00000000-0005-0000-0000-0000C4660000}"/>
    <cellStyle name="40% - Accent1 6 2 9" xfId="14307" xr:uid="{00000000-0005-0000-0000-0000C5660000}"/>
    <cellStyle name="40% - Accent1 6 2 9 2" xfId="40301" xr:uid="{00000000-0005-0000-0000-0000C6660000}"/>
    <cellStyle name="40% - Accent1 6 3" xfId="1497" xr:uid="{00000000-0005-0000-0000-0000C7660000}"/>
    <cellStyle name="40% - Accent1 6 3 2" xfId="4183" xr:uid="{00000000-0005-0000-0000-0000C8660000}"/>
    <cellStyle name="40% - Accent1 6 3 2 2" xfId="9480" xr:uid="{00000000-0005-0000-0000-0000C9660000}"/>
    <cellStyle name="40% - Accent1 6 3 2 2 2" xfId="35481" xr:uid="{00000000-0005-0000-0000-0000CA660000}"/>
    <cellStyle name="40% - Accent1 6 3 2 3" xfId="17275" xr:uid="{00000000-0005-0000-0000-0000CB660000}"/>
    <cellStyle name="40% - Accent1 6 3 2 3 2" xfId="43269" xr:uid="{00000000-0005-0000-0000-0000CC660000}"/>
    <cellStyle name="40% - Accent1 6 3 2 4" xfId="25026" xr:uid="{00000000-0005-0000-0000-0000CD660000}"/>
    <cellStyle name="40% - Accent1 6 3 2 4 2" xfId="51015" xr:uid="{00000000-0005-0000-0000-0000CE660000}"/>
    <cellStyle name="40% - Accent1 6 3 2 5" xfId="30180" xr:uid="{00000000-0005-0000-0000-0000CF660000}"/>
    <cellStyle name="40% - Accent1 6 3 3" xfId="12141" xr:uid="{00000000-0005-0000-0000-0000D0660000}"/>
    <cellStyle name="40% - Accent1 6 3 3 2" xfId="19936" xr:uid="{00000000-0005-0000-0000-0000D1660000}"/>
    <cellStyle name="40% - Accent1 6 3 3 2 2" xfId="45930" xr:uid="{00000000-0005-0000-0000-0000D2660000}"/>
    <cellStyle name="40% - Accent1 6 3 3 3" xfId="38142" xr:uid="{00000000-0005-0000-0000-0000D3660000}"/>
    <cellStyle name="40% - Accent1 6 3 4" xfId="6802" xr:uid="{00000000-0005-0000-0000-0000D4660000}"/>
    <cellStyle name="40% - Accent1 6 3 4 2" xfId="32792" xr:uid="{00000000-0005-0000-0000-0000D5660000}"/>
    <cellStyle name="40% - Accent1 6 3 5" xfId="14586" xr:uid="{00000000-0005-0000-0000-0000D6660000}"/>
    <cellStyle name="40% - Accent1 6 3 5 2" xfId="40580" xr:uid="{00000000-0005-0000-0000-0000D7660000}"/>
    <cellStyle name="40% - Accent1 6 3 6" xfId="22337" xr:uid="{00000000-0005-0000-0000-0000D8660000}"/>
    <cellStyle name="40% - Accent1 6 3 6 2" xfId="48326" xr:uid="{00000000-0005-0000-0000-0000D9660000}"/>
    <cellStyle name="40% - Accent1 6 3 7" xfId="27491" xr:uid="{00000000-0005-0000-0000-0000DA660000}"/>
    <cellStyle name="40% - Accent1 6 4" xfId="2053" xr:uid="{00000000-0005-0000-0000-0000DB660000}"/>
    <cellStyle name="40% - Accent1 6 4 2" xfId="4739" xr:uid="{00000000-0005-0000-0000-0000DC660000}"/>
    <cellStyle name="40% - Accent1 6 4 2 2" xfId="10036" xr:uid="{00000000-0005-0000-0000-0000DD660000}"/>
    <cellStyle name="40% - Accent1 6 4 2 2 2" xfId="36037" xr:uid="{00000000-0005-0000-0000-0000DE660000}"/>
    <cellStyle name="40% - Accent1 6 4 2 3" xfId="17831" xr:uid="{00000000-0005-0000-0000-0000DF660000}"/>
    <cellStyle name="40% - Accent1 6 4 2 3 2" xfId="43825" xr:uid="{00000000-0005-0000-0000-0000E0660000}"/>
    <cellStyle name="40% - Accent1 6 4 2 4" xfId="25582" xr:uid="{00000000-0005-0000-0000-0000E1660000}"/>
    <cellStyle name="40% - Accent1 6 4 2 4 2" xfId="51571" xr:uid="{00000000-0005-0000-0000-0000E2660000}"/>
    <cellStyle name="40% - Accent1 6 4 2 5" xfId="30736" xr:uid="{00000000-0005-0000-0000-0000E3660000}"/>
    <cellStyle name="40% - Accent1 6 4 3" xfId="12660" xr:uid="{00000000-0005-0000-0000-0000E4660000}"/>
    <cellStyle name="40% - Accent1 6 4 3 2" xfId="20455" xr:uid="{00000000-0005-0000-0000-0000E5660000}"/>
    <cellStyle name="40% - Accent1 6 4 3 2 2" xfId="46449" xr:uid="{00000000-0005-0000-0000-0000E6660000}"/>
    <cellStyle name="40% - Accent1 6 4 3 3" xfId="38661" xr:uid="{00000000-0005-0000-0000-0000E7660000}"/>
    <cellStyle name="40% - Accent1 6 4 4" xfId="7355" xr:uid="{00000000-0005-0000-0000-0000E8660000}"/>
    <cellStyle name="40% - Accent1 6 4 4 2" xfId="33348" xr:uid="{00000000-0005-0000-0000-0000E9660000}"/>
    <cellStyle name="40% - Accent1 6 4 5" xfId="15142" xr:uid="{00000000-0005-0000-0000-0000EA660000}"/>
    <cellStyle name="40% - Accent1 6 4 5 2" xfId="41136" xr:uid="{00000000-0005-0000-0000-0000EB660000}"/>
    <cellStyle name="40% - Accent1 6 4 6" xfId="22893" xr:uid="{00000000-0005-0000-0000-0000EC660000}"/>
    <cellStyle name="40% - Accent1 6 4 6 2" xfId="48882" xr:uid="{00000000-0005-0000-0000-0000ED660000}"/>
    <cellStyle name="40% - Accent1 6 4 7" xfId="28047" xr:uid="{00000000-0005-0000-0000-0000EE660000}"/>
    <cellStyle name="40% - Accent1 6 5" xfId="2609" xr:uid="{00000000-0005-0000-0000-0000EF660000}"/>
    <cellStyle name="40% - Accent1 6 5 2" xfId="5295" xr:uid="{00000000-0005-0000-0000-0000F0660000}"/>
    <cellStyle name="40% - Accent1 6 5 2 2" xfId="10592" xr:uid="{00000000-0005-0000-0000-0000F1660000}"/>
    <cellStyle name="40% - Accent1 6 5 2 2 2" xfId="36593" xr:uid="{00000000-0005-0000-0000-0000F2660000}"/>
    <cellStyle name="40% - Accent1 6 5 2 3" xfId="18387" xr:uid="{00000000-0005-0000-0000-0000F3660000}"/>
    <cellStyle name="40% - Accent1 6 5 2 3 2" xfId="44381" xr:uid="{00000000-0005-0000-0000-0000F4660000}"/>
    <cellStyle name="40% - Accent1 6 5 2 4" xfId="26138" xr:uid="{00000000-0005-0000-0000-0000F5660000}"/>
    <cellStyle name="40% - Accent1 6 5 2 4 2" xfId="52127" xr:uid="{00000000-0005-0000-0000-0000F6660000}"/>
    <cellStyle name="40% - Accent1 6 5 2 5" xfId="31292" xr:uid="{00000000-0005-0000-0000-0000F7660000}"/>
    <cellStyle name="40% - Accent1 6 5 3" xfId="13196" xr:uid="{00000000-0005-0000-0000-0000F8660000}"/>
    <cellStyle name="40% - Accent1 6 5 3 2" xfId="20991" xr:uid="{00000000-0005-0000-0000-0000F9660000}"/>
    <cellStyle name="40% - Accent1 6 5 3 2 2" xfId="46985" xr:uid="{00000000-0005-0000-0000-0000FA660000}"/>
    <cellStyle name="40% - Accent1 6 5 3 3" xfId="39197" xr:uid="{00000000-0005-0000-0000-0000FB660000}"/>
    <cellStyle name="40% - Accent1 6 5 4" xfId="7908" xr:uid="{00000000-0005-0000-0000-0000FC660000}"/>
    <cellStyle name="40% - Accent1 6 5 4 2" xfId="33904" xr:uid="{00000000-0005-0000-0000-0000FD660000}"/>
    <cellStyle name="40% - Accent1 6 5 5" xfId="15698" xr:uid="{00000000-0005-0000-0000-0000FE660000}"/>
    <cellStyle name="40% - Accent1 6 5 5 2" xfId="41692" xr:uid="{00000000-0005-0000-0000-0000FF660000}"/>
    <cellStyle name="40% - Accent1 6 5 6" xfId="23449" xr:uid="{00000000-0005-0000-0000-000000670000}"/>
    <cellStyle name="40% - Accent1 6 5 6 2" xfId="49438" xr:uid="{00000000-0005-0000-0000-000001670000}"/>
    <cellStyle name="40% - Accent1 6 5 7" xfId="28603" xr:uid="{00000000-0005-0000-0000-000002670000}"/>
    <cellStyle name="40% - Accent1 6 6" xfId="3627" xr:uid="{00000000-0005-0000-0000-000003670000}"/>
    <cellStyle name="40% - Accent1 6 6 2" xfId="8925" xr:uid="{00000000-0005-0000-0000-000004670000}"/>
    <cellStyle name="40% - Accent1 6 6 2 2" xfId="34925" xr:uid="{00000000-0005-0000-0000-000005670000}"/>
    <cellStyle name="40% - Accent1 6 6 3" xfId="16719" xr:uid="{00000000-0005-0000-0000-000006670000}"/>
    <cellStyle name="40% - Accent1 6 6 3 2" xfId="42713" xr:uid="{00000000-0005-0000-0000-000007670000}"/>
    <cellStyle name="40% - Accent1 6 6 4" xfId="24470" xr:uid="{00000000-0005-0000-0000-000008670000}"/>
    <cellStyle name="40% - Accent1 6 6 4 2" xfId="50459" xr:uid="{00000000-0005-0000-0000-000009670000}"/>
    <cellStyle name="40% - Accent1 6 6 5" xfId="29624" xr:uid="{00000000-0005-0000-0000-00000A670000}"/>
    <cellStyle name="40% - Accent1 6 7" xfId="11121" xr:uid="{00000000-0005-0000-0000-00000B670000}"/>
    <cellStyle name="40% - Accent1 6 7 2" xfId="18916" xr:uid="{00000000-0005-0000-0000-00000C670000}"/>
    <cellStyle name="40% - Accent1 6 7 2 2" xfId="44910" xr:uid="{00000000-0005-0000-0000-00000D670000}"/>
    <cellStyle name="40% - Accent1 6 7 3" xfId="37122" xr:uid="{00000000-0005-0000-0000-00000E670000}"/>
    <cellStyle name="40% - Accent1 6 8" xfId="11621" xr:uid="{00000000-0005-0000-0000-00000F670000}"/>
    <cellStyle name="40% - Accent1 6 8 2" xfId="19416" xr:uid="{00000000-0005-0000-0000-000010670000}"/>
    <cellStyle name="40% - Accent1 6 8 2 2" xfId="45410" xr:uid="{00000000-0005-0000-0000-000011670000}"/>
    <cellStyle name="40% - Accent1 6 8 3" xfId="37622" xr:uid="{00000000-0005-0000-0000-000012670000}"/>
    <cellStyle name="40% - Accent1 6 9" xfId="6249" xr:uid="{00000000-0005-0000-0000-000013670000}"/>
    <cellStyle name="40% - Accent1 6 9 2" xfId="32236" xr:uid="{00000000-0005-0000-0000-000014670000}"/>
    <cellStyle name="40% - Accent1 7" xfId="951" xr:uid="{00000000-0005-0000-0000-000015670000}"/>
    <cellStyle name="40% - Accent1 7 10" xfId="14043" xr:uid="{00000000-0005-0000-0000-000016670000}"/>
    <cellStyle name="40% - Accent1 7 10 2" xfId="40037" xr:uid="{00000000-0005-0000-0000-000017670000}"/>
    <cellStyle name="40% - Accent1 7 11" xfId="21794" xr:uid="{00000000-0005-0000-0000-000018670000}"/>
    <cellStyle name="40% - Accent1 7 11 2" xfId="47783" xr:uid="{00000000-0005-0000-0000-000019670000}"/>
    <cellStyle name="40% - Accent1 7 12" xfId="26948" xr:uid="{00000000-0005-0000-0000-00001A670000}"/>
    <cellStyle name="40% - Accent1 7 2" xfId="1229" xr:uid="{00000000-0005-0000-0000-00001B670000}"/>
    <cellStyle name="40% - Accent1 7 2 10" xfId="22071" xr:uid="{00000000-0005-0000-0000-00001C670000}"/>
    <cellStyle name="40% - Accent1 7 2 10 2" xfId="48060" xr:uid="{00000000-0005-0000-0000-00001D670000}"/>
    <cellStyle name="40% - Accent1 7 2 11" xfId="27225" xr:uid="{00000000-0005-0000-0000-00001E670000}"/>
    <cellStyle name="40% - Accent1 7 2 2" xfId="1787" xr:uid="{00000000-0005-0000-0000-00001F670000}"/>
    <cellStyle name="40% - Accent1 7 2 2 2" xfId="4473" xr:uid="{00000000-0005-0000-0000-000020670000}"/>
    <cellStyle name="40% - Accent1 7 2 2 2 2" xfId="9770" xr:uid="{00000000-0005-0000-0000-000021670000}"/>
    <cellStyle name="40% - Accent1 7 2 2 2 2 2" xfId="35771" xr:uid="{00000000-0005-0000-0000-000022670000}"/>
    <cellStyle name="40% - Accent1 7 2 2 2 3" xfId="17565" xr:uid="{00000000-0005-0000-0000-000023670000}"/>
    <cellStyle name="40% - Accent1 7 2 2 2 3 2" xfId="43559" xr:uid="{00000000-0005-0000-0000-000024670000}"/>
    <cellStyle name="40% - Accent1 7 2 2 2 4" xfId="25316" xr:uid="{00000000-0005-0000-0000-000025670000}"/>
    <cellStyle name="40% - Accent1 7 2 2 2 4 2" xfId="51305" xr:uid="{00000000-0005-0000-0000-000026670000}"/>
    <cellStyle name="40% - Accent1 7 2 2 2 5" xfId="30470" xr:uid="{00000000-0005-0000-0000-000027670000}"/>
    <cellStyle name="40% - Accent1 7 2 2 3" xfId="12413" xr:uid="{00000000-0005-0000-0000-000028670000}"/>
    <cellStyle name="40% - Accent1 7 2 2 3 2" xfId="20208" xr:uid="{00000000-0005-0000-0000-000029670000}"/>
    <cellStyle name="40% - Accent1 7 2 2 3 2 2" xfId="46202" xr:uid="{00000000-0005-0000-0000-00002A670000}"/>
    <cellStyle name="40% - Accent1 7 2 2 3 3" xfId="38414" xr:uid="{00000000-0005-0000-0000-00002B670000}"/>
    <cellStyle name="40% - Accent1 7 2 2 4" xfId="7090" xr:uid="{00000000-0005-0000-0000-00002C670000}"/>
    <cellStyle name="40% - Accent1 7 2 2 4 2" xfId="33082" xr:uid="{00000000-0005-0000-0000-00002D670000}"/>
    <cellStyle name="40% - Accent1 7 2 2 5" xfId="14876" xr:uid="{00000000-0005-0000-0000-00002E670000}"/>
    <cellStyle name="40% - Accent1 7 2 2 5 2" xfId="40870" xr:uid="{00000000-0005-0000-0000-00002F670000}"/>
    <cellStyle name="40% - Accent1 7 2 2 6" xfId="22627" xr:uid="{00000000-0005-0000-0000-000030670000}"/>
    <cellStyle name="40% - Accent1 7 2 2 6 2" xfId="48616" xr:uid="{00000000-0005-0000-0000-000031670000}"/>
    <cellStyle name="40% - Accent1 7 2 2 7" xfId="27781" xr:uid="{00000000-0005-0000-0000-000032670000}"/>
    <cellStyle name="40% - Accent1 7 2 3" xfId="2343" xr:uid="{00000000-0005-0000-0000-000033670000}"/>
    <cellStyle name="40% - Accent1 7 2 3 2" xfId="5029" xr:uid="{00000000-0005-0000-0000-000034670000}"/>
    <cellStyle name="40% - Accent1 7 2 3 2 2" xfId="10326" xr:uid="{00000000-0005-0000-0000-000035670000}"/>
    <cellStyle name="40% - Accent1 7 2 3 2 2 2" xfId="36327" xr:uid="{00000000-0005-0000-0000-000036670000}"/>
    <cellStyle name="40% - Accent1 7 2 3 2 3" xfId="18121" xr:uid="{00000000-0005-0000-0000-000037670000}"/>
    <cellStyle name="40% - Accent1 7 2 3 2 3 2" xfId="44115" xr:uid="{00000000-0005-0000-0000-000038670000}"/>
    <cellStyle name="40% - Accent1 7 2 3 2 4" xfId="25872" xr:uid="{00000000-0005-0000-0000-000039670000}"/>
    <cellStyle name="40% - Accent1 7 2 3 2 4 2" xfId="51861" xr:uid="{00000000-0005-0000-0000-00003A670000}"/>
    <cellStyle name="40% - Accent1 7 2 3 2 5" xfId="31026" xr:uid="{00000000-0005-0000-0000-00003B670000}"/>
    <cellStyle name="40% - Accent1 7 2 3 3" xfId="12947" xr:uid="{00000000-0005-0000-0000-00003C670000}"/>
    <cellStyle name="40% - Accent1 7 2 3 3 2" xfId="20742" xr:uid="{00000000-0005-0000-0000-00003D670000}"/>
    <cellStyle name="40% - Accent1 7 2 3 3 2 2" xfId="46736" xr:uid="{00000000-0005-0000-0000-00003E670000}"/>
    <cellStyle name="40% - Accent1 7 2 3 3 3" xfId="38948" xr:uid="{00000000-0005-0000-0000-00003F670000}"/>
    <cellStyle name="40% - Accent1 7 2 3 4" xfId="7642" xr:uid="{00000000-0005-0000-0000-000040670000}"/>
    <cellStyle name="40% - Accent1 7 2 3 4 2" xfId="33638" xr:uid="{00000000-0005-0000-0000-000041670000}"/>
    <cellStyle name="40% - Accent1 7 2 3 5" xfId="15432" xr:uid="{00000000-0005-0000-0000-000042670000}"/>
    <cellStyle name="40% - Accent1 7 2 3 5 2" xfId="41426" xr:uid="{00000000-0005-0000-0000-000043670000}"/>
    <cellStyle name="40% - Accent1 7 2 3 6" xfId="23183" xr:uid="{00000000-0005-0000-0000-000044670000}"/>
    <cellStyle name="40% - Accent1 7 2 3 6 2" xfId="49172" xr:uid="{00000000-0005-0000-0000-000045670000}"/>
    <cellStyle name="40% - Accent1 7 2 3 7" xfId="28337" xr:uid="{00000000-0005-0000-0000-000046670000}"/>
    <cellStyle name="40% - Accent1 7 2 4" xfId="2899" xr:uid="{00000000-0005-0000-0000-000047670000}"/>
    <cellStyle name="40% - Accent1 7 2 4 2" xfId="5585" xr:uid="{00000000-0005-0000-0000-000048670000}"/>
    <cellStyle name="40% - Accent1 7 2 4 2 2" xfId="10882" xr:uid="{00000000-0005-0000-0000-000049670000}"/>
    <cellStyle name="40% - Accent1 7 2 4 2 2 2" xfId="36883" xr:uid="{00000000-0005-0000-0000-00004A670000}"/>
    <cellStyle name="40% - Accent1 7 2 4 2 3" xfId="18677" xr:uid="{00000000-0005-0000-0000-00004B670000}"/>
    <cellStyle name="40% - Accent1 7 2 4 2 3 2" xfId="44671" xr:uid="{00000000-0005-0000-0000-00004C670000}"/>
    <cellStyle name="40% - Accent1 7 2 4 2 4" xfId="26428" xr:uid="{00000000-0005-0000-0000-00004D670000}"/>
    <cellStyle name="40% - Accent1 7 2 4 2 4 2" xfId="52417" xr:uid="{00000000-0005-0000-0000-00004E670000}"/>
    <cellStyle name="40% - Accent1 7 2 4 2 5" xfId="31582" xr:uid="{00000000-0005-0000-0000-00004F670000}"/>
    <cellStyle name="40% - Accent1 7 2 4 3" xfId="13486" xr:uid="{00000000-0005-0000-0000-000050670000}"/>
    <cellStyle name="40% - Accent1 7 2 4 3 2" xfId="21281" xr:uid="{00000000-0005-0000-0000-000051670000}"/>
    <cellStyle name="40% - Accent1 7 2 4 3 2 2" xfId="47275" xr:uid="{00000000-0005-0000-0000-000052670000}"/>
    <cellStyle name="40% - Accent1 7 2 4 3 3" xfId="39487" xr:uid="{00000000-0005-0000-0000-000053670000}"/>
    <cellStyle name="40% - Accent1 7 2 4 4" xfId="8198" xr:uid="{00000000-0005-0000-0000-000054670000}"/>
    <cellStyle name="40% - Accent1 7 2 4 4 2" xfId="34194" xr:uid="{00000000-0005-0000-0000-000055670000}"/>
    <cellStyle name="40% - Accent1 7 2 4 5" xfId="15988" xr:uid="{00000000-0005-0000-0000-000056670000}"/>
    <cellStyle name="40% - Accent1 7 2 4 5 2" xfId="41982" xr:uid="{00000000-0005-0000-0000-000057670000}"/>
    <cellStyle name="40% - Accent1 7 2 4 6" xfId="23739" xr:uid="{00000000-0005-0000-0000-000058670000}"/>
    <cellStyle name="40% - Accent1 7 2 4 6 2" xfId="49728" xr:uid="{00000000-0005-0000-0000-000059670000}"/>
    <cellStyle name="40% - Accent1 7 2 4 7" xfId="28893" xr:uid="{00000000-0005-0000-0000-00005A670000}"/>
    <cellStyle name="40% - Accent1 7 2 5" xfId="3917" xr:uid="{00000000-0005-0000-0000-00005B670000}"/>
    <cellStyle name="40% - Accent1 7 2 5 2" xfId="9215" xr:uid="{00000000-0005-0000-0000-00005C670000}"/>
    <cellStyle name="40% - Accent1 7 2 5 2 2" xfId="35215" xr:uid="{00000000-0005-0000-0000-00005D670000}"/>
    <cellStyle name="40% - Accent1 7 2 5 3" xfId="17009" xr:uid="{00000000-0005-0000-0000-00005E670000}"/>
    <cellStyle name="40% - Accent1 7 2 5 3 2" xfId="43003" xr:uid="{00000000-0005-0000-0000-00005F670000}"/>
    <cellStyle name="40% - Accent1 7 2 5 4" xfId="24760" xr:uid="{00000000-0005-0000-0000-000060670000}"/>
    <cellStyle name="40% - Accent1 7 2 5 4 2" xfId="50749" xr:uid="{00000000-0005-0000-0000-000061670000}"/>
    <cellStyle name="40% - Accent1 7 2 5 5" xfId="29914" xr:uid="{00000000-0005-0000-0000-000062670000}"/>
    <cellStyle name="40% - Accent1 7 2 6" xfId="11388" xr:uid="{00000000-0005-0000-0000-000063670000}"/>
    <cellStyle name="40% - Accent1 7 2 6 2" xfId="19183" xr:uid="{00000000-0005-0000-0000-000064670000}"/>
    <cellStyle name="40% - Accent1 7 2 6 2 2" xfId="45177" xr:uid="{00000000-0005-0000-0000-000065670000}"/>
    <cellStyle name="40% - Accent1 7 2 6 3" xfId="37389" xr:uid="{00000000-0005-0000-0000-000066670000}"/>
    <cellStyle name="40% - Accent1 7 2 7" xfId="11894" xr:uid="{00000000-0005-0000-0000-000067670000}"/>
    <cellStyle name="40% - Accent1 7 2 7 2" xfId="19689" xr:uid="{00000000-0005-0000-0000-000068670000}"/>
    <cellStyle name="40% - Accent1 7 2 7 2 2" xfId="45683" xr:uid="{00000000-0005-0000-0000-000069670000}"/>
    <cellStyle name="40% - Accent1 7 2 7 3" xfId="37895" xr:uid="{00000000-0005-0000-0000-00006A670000}"/>
    <cellStyle name="40% - Accent1 7 2 8" xfId="6539" xr:uid="{00000000-0005-0000-0000-00006B670000}"/>
    <cellStyle name="40% - Accent1 7 2 8 2" xfId="32526" xr:uid="{00000000-0005-0000-0000-00006C670000}"/>
    <cellStyle name="40% - Accent1 7 2 9" xfId="14320" xr:uid="{00000000-0005-0000-0000-00006D670000}"/>
    <cellStyle name="40% - Accent1 7 2 9 2" xfId="40314" xr:uid="{00000000-0005-0000-0000-00006E670000}"/>
    <cellStyle name="40% - Accent1 7 3" xfId="1510" xr:uid="{00000000-0005-0000-0000-00006F670000}"/>
    <cellStyle name="40% - Accent1 7 3 2" xfId="4196" xr:uid="{00000000-0005-0000-0000-000070670000}"/>
    <cellStyle name="40% - Accent1 7 3 2 2" xfId="9493" xr:uid="{00000000-0005-0000-0000-000071670000}"/>
    <cellStyle name="40% - Accent1 7 3 2 2 2" xfId="35494" xr:uid="{00000000-0005-0000-0000-000072670000}"/>
    <cellStyle name="40% - Accent1 7 3 2 3" xfId="17288" xr:uid="{00000000-0005-0000-0000-000073670000}"/>
    <cellStyle name="40% - Accent1 7 3 2 3 2" xfId="43282" xr:uid="{00000000-0005-0000-0000-000074670000}"/>
    <cellStyle name="40% - Accent1 7 3 2 4" xfId="25039" xr:uid="{00000000-0005-0000-0000-000075670000}"/>
    <cellStyle name="40% - Accent1 7 3 2 4 2" xfId="51028" xr:uid="{00000000-0005-0000-0000-000076670000}"/>
    <cellStyle name="40% - Accent1 7 3 2 5" xfId="30193" xr:uid="{00000000-0005-0000-0000-000077670000}"/>
    <cellStyle name="40% - Accent1 7 3 3" xfId="12154" xr:uid="{00000000-0005-0000-0000-000078670000}"/>
    <cellStyle name="40% - Accent1 7 3 3 2" xfId="19949" xr:uid="{00000000-0005-0000-0000-000079670000}"/>
    <cellStyle name="40% - Accent1 7 3 3 2 2" xfId="45943" xr:uid="{00000000-0005-0000-0000-00007A670000}"/>
    <cellStyle name="40% - Accent1 7 3 3 3" xfId="38155" xr:uid="{00000000-0005-0000-0000-00007B670000}"/>
    <cellStyle name="40% - Accent1 7 3 4" xfId="6815" xr:uid="{00000000-0005-0000-0000-00007C670000}"/>
    <cellStyle name="40% - Accent1 7 3 4 2" xfId="32805" xr:uid="{00000000-0005-0000-0000-00007D670000}"/>
    <cellStyle name="40% - Accent1 7 3 5" xfId="14599" xr:uid="{00000000-0005-0000-0000-00007E670000}"/>
    <cellStyle name="40% - Accent1 7 3 5 2" xfId="40593" xr:uid="{00000000-0005-0000-0000-00007F670000}"/>
    <cellStyle name="40% - Accent1 7 3 6" xfId="22350" xr:uid="{00000000-0005-0000-0000-000080670000}"/>
    <cellStyle name="40% - Accent1 7 3 6 2" xfId="48339" xr:uid="{00000000-0005-0000-0000-000081670000}"/>
    <cellStyle name="40% - Accent1 7 3 7" xfId="27504" xr:uid="{00000000-0005-0000-0000-000082670000}"/>
    <cellStyle name="40% - Accent1 7 4" xfId="2066" xr:uid="{00000000-0005-0000-0000-000083670000}"/>
    <cellStyle name="40% - Accent1 7 4 2" xfId="4752" xr:uid="{00000000-0005-0000-0000-000084670000}"/>
    <cellStyle name="40% - Accent1 7 4 2 2" xfId="10049" xr:uid="{00000000-0005-0000-0000-000085670000}"/>
    <cellStyle name="40% - Accent1 7 4 2 2 2" xfId="36050" xr:uid="{00000000-0005-0000-0000-000086670000}"/>
    <cellStyle name="40% - Accent1 7 4 2 3" xfId="17844" xr:uid="{00000000-0005-0000-0000-000087670000}"/>
    <cellStyle name="40% - Accent1 7 4 2 3 2" xfId="43838" xr:uid="{00000000-0005-0000-0000-000088670000}"/>
    <cellStyle name="40% - Accent1 7 4 2 4" xfId="25595" xr:uid="{00000000-0005-0000-0000-000089670000}"/>
    <cellStyle name="40% - Accent1 7 4 2 4 2" xfId="51584" xr:uid="{00000000-0005-0000-0000-00008A670000}"/>
    <cellStyle name="40% - Accent1 7 4 2 5" xfId="30749" xr:uid="{00000000-0005-0000-0000-00008B670000}"/>
    <cellStyle name="40% - Accent1 7 4 3" xfId="12673" xr:uid="{00000000-0005-0000-0000-00008C670000}"/>
    <cellStyle name="40% - Accent1 7 4 3 2" xfId="20468" xr:uid="{00000000-0005-0000-0000-00008D670000}"/>
    <cellStyle name="40% - Accent1 7 4 3 2 2" xfId="46462" xr:uid="{00000000-0005-0000-0000-00008E670000}"/>
    <cellStyle name="40% - Accent1 7 4 3 3" xfId="38674" xr:uid="{00000000-0005-0000-0000-00008F670000}"/>
    <cellStyle name="40% - Accent1 7 4 4" xfId="7368" xr:uid="{00000000-0005-0000-0000-000090670000}"/>
    <cellStyle name="40% - Accent1 7 4 4 2" xfId="33361" xr:uid="{00000000-0005-0000-0000-000091670000}"/>
    <cellStyle name="40% - Accent1 7 4 5" xfId="15155" xr:uid="{00000000-0005-0000-0000-000092670000}"/>
    <cellStyle name="40% - Accent1 7 4 5 2" xfId="41149" xr:uid="{00000000-0005-0000-0000-000093670000}"/>
    <cellStyle name="40% - Accent1 7 4 6" xfId="22906" xr:uid="{00000000-0005-0000-0000-000094670000}"/>
    <cellStyle name="40% - Accent1 7 4 6 2" xfId="48895" xr:uid="{00000000-0005-0000-0000-000095670000}"/>
    <cellStyle name="40% - Accent1 7 4 7" xfId="28060" xr:uid="{00000000-0005-0000-0000-000096670000}"/>
    <cellStyle name="40% - Accent1 7 5" xfId="2622" xr:uid="{00000000-0005-0000-0000-000097670000}"/>
    <cellStyle name="40% - Accent1 7 5 2" xfId="5308" xr:uid="{00000000-0005-0000-0000-000098670000}"/>
    <cellStyle name="40% - Accent1 7 5 2 2" xfId="10605" xr:uid="{00000000-0005-0000-0000-000099670000}"/>
    <cellStyle name="40% - Accent1 7 5 2 2 2" xfId="36606" xr:uid="{00000000-0005-0000-0000-00009A670000}"/>
    <cellStyle name="40% - Accent1 7 5 2 3" xfId="18400" xr:uid="{00000000-0005-0000-0000-00009B670000}"/>
    <cellStyle name="40% - Accent1 7 5 2 3 2" xfId="44394" xr:uid="{00000000-0005-0000-0000-00009C670000}"/>
    <cellStyle name="40% - Accent1 7 5 2 4" xfId="26151" xr:uid="{00000000-0005-0000-0000-00009D670000}"/>
    <cellStyle name="40% - Accent1 7 5 2 4 2" xfId="52140" xr:uid="{00000000-0005-0000-0000-00009E670000}"/>
    <cellStyle name="40% - Accent1 7 5 2 5" xfId="31305" xr:uid="{00000000-0005-0000-0000-00009F670000}"/>
    <cellStyle name="40% - Accent1 7 5 3" xfId="13209" xr:uid="{00000000-0005-0000-0000-0000A0670000}"/>
    <cellStyle name="40% - Accent1 7 5 3 2" xfId="21004" xr:uid="{00000000-0005-0000-0000-0000A1670000}"/>
    <cellStyle name="40% - Accent1 7 5 3 2 2" xfId="46998" xr:uid="{00000000-0005-0000-0000-0000A2670000}"/>
    <cellStyle name="40% - Accent1 7 5 3 3" xfId="39210" xr:uid="{00000000-0005-0000-0000-0000A3670000}"/>
    <cellStyle name="40% - Accent1 7 5 4" xfId="7921" xr:uid="{00000000-0005-0000-0000-0000A4670000}"/>
    <cellStyle name="40% - Accent1 7 5 4 2" xfId="33917" xr:uid="{00000000-0005-0000-0000-0000A5670000}"/>
    <cellStyle name="40% - Accent1 7 5 5" xfId="15711" xr:uid="{00000000-0005-0000-0000-0000A6670000}"/>
    <cellStyle name="40% - Accent1 7 5 5 2" xfId="41705" xr:uid="{00000000-0005-0000-0000-0000A7670000}"/>
    <cellStyle name="40% - Accent1 7 5 6" xfId="23462" xr:uid="{00000000-0005-0000-0000-0000A8670000}"/>
    <cellStyle name="40% - Accent1 7 5 6 2" xfId="49451" xr:uid="{00000000-0005-0000-0000-0000A9670000}"/>
    <cellStyle name="40% - Accent1 7 5 7" xfId="28616" xr:uid="{00000000-0005-0000-0000-0000AA670000}"/>
    <cellStyle name="40% - Accent1 7 6" xfId="3640" xr:uid="{00000000-0005-0000-0000-0000AB670000}"/>
    <cellStyle name="40% - Accent1 7 6 2" xfId="8938" xr:uid="{00000000-0005-0000-0000-0000AC670000}"/>
    <cellStyle name="40% - Accent1 7 6 2 2" xfId="34938" xr:uid="{00000000-0005-0000-0000-0000AD670000}"/>
    <cellStyle name="40% - Accent1 7 6 3" xfId="16732" xr:uid="{00000000-0005-0000-0000-0000AE670000}"/>
    <cellStyle name="40% - Accent1 7 6 3 2" xfId="42726" xr:uid="{00000000-0005-0000-0000-0000AF670000}"/>
    <cellStyle name="40% - Accent1 7 6 4" xfId="24483" xr:uid="{00000000-0005-0000-0000-0000B0670000}"/>
    <cellStyle name="40% - Accent1 7 6 4 2" xfId="50472" xr:uid="{00000000-0005-0000-0000-0000B1670000}"/>
    <cellStyle name="40% - Accent1 7 6 5" xfId="29637" xr:uid="{00000000-0005-0000-0000-0000B2670000}"/>
    <cellStyle name="40% - Accent1 7 7" xfId="11133" xr:uid="{00000000-0005-0000-0000-0000B3670000}"/>
    <cellStyle name="40% - Accent1 7 7 2" xfId="18928" xr:uid="{00000000-0005-0000-0000-0000B4670000}"/>
    <cellStyle name="40% - Accent1 7 7 2 2" xfId="44922" xr:uid="{00000000-0005-0000-0000-0000B5670000}"/>
    <cellStyle name="40% - Accent1 7 7 3" xfId="37134" xr:uid="{00000000-0005-0000-0000-0000B6670000}"/>
    <cellStyle name="40% - Accent1 7 8" xfId="11633" xr:uid="{00000000-0005-0000-0000-0000B7670000}"/>
    <cellStyle name="40% - Accent1 7 8 2" xfId="19428" xr:uid="{00000000-0005-0000-0000-0000B8670000}"/>
    <cellStyle name="40% - Accent1 7 8 2 2" xfId="45422" xr:uid="{00000000-0005-0000-0000-0000B9670000}"/>
    <cellStyle name="40% - Accent1 7 8 3" xfId="37634" xr:uid="{00000000-0005-0000-0000-0000BA670000}"/>
    <cellStyle name="40% - Accent1 7 9" xfId="6262" xr:uid="{00000000-0005-0000-0000-0000BB670000}"/>
    <cellStyle name="40% - Accent1 7 9 2" xfId="32249" xr:uid="{00000000-0005-0000-0000-0000BC670000}"/>
    <cellStyle name="40% - Accent1 8" xfId="965" xr:uid="{00000000-0005-0000-0000-0000BD670000}"/>
    <cellStyle name="40% - Accent1 8 10" xfId="14057" xr:uid="{00000000-0005-0000-0000-0000BE670000}"/>
    <cellStyle name="40% - Accent1 8 10 2" xfId="40051" xr:uid="{00000000-0005-0000-0000-0000BF670000}"/>
    <cellStyle name="40% - Accent1 8 11" xfId="21808" xr:uid="{00000000-0005-0000-0000-0000C0670000}"/>
    <cellStyle name="40% - Accent1 8 11 2" xfId="47797" xr:uid="{00000000-0005-0000-0000-0000C1670000}"/>
    <cellStyle name="40% - Accent1 8 12" xfId="26962" xr:uid="{00000000-0005-0000-0000-0000C2670000}"/>
    <cellStyle name="40% - Accent1 8 2" xfId="1243" xr:uid="{00000000-0005-0000-0000-0000C3670000}"/>
    <cellStyle name="40% - Accent1 8 2 10" xfId="22085" xr:uid="{00000000-0005-0000-0000-0000C4670000}"/>
    <cellStyle name="40% - Accent1 8 2 10 2" xfId="48074" xr:uid="{00000000-0005-0000-0000-0000C5670000}"/>
    <cellStyle name="40% - Accent1 8 2 11" xfId="27239" xr:uid="{00000000-0005-0000-0000-0000C6670000}"/>
    <cellStyle name="40% - Accent1 8 2 2" xfId="1801" xr:uid="{00000000-0005-0000-0000-0000C7670000}"/>
    <cellStyle name="40% - Accent1 8 2 2 2" xfId="4487" xr:uid="{00000000-0005-0000-0000-0000C8670000}"/>
    <cellStyle name="40% - Accent1 8 2 2 2 2" xfId="9784" xr:uid="{00000000-0005-0000-0000-0000C9670000}"/>
    <cellStyle name="40% - Accent1 8 2 2 2 2 2" xfId="35785" xr:uid="{00000000-0005-0000-0000-0000CA670000}"/>
    <cellStyle name="40% - Accent1 8 2 2 2 3" xfId="17579" xr:uid="{00000000-0005-0000-0000-0000CB670000}"/>
    <cellStyle name="40% - Accent1 8 2 2 2 3 2" xfId="43573" xr:uid="{00000000-0005-0000-0000-0000CC670000}"/>
    <cellStyle name="40% - Accent1 8 2 2 2 4" xfId="25330" xr:uid="{00000000-0005-0000-0000-0000CD670000}"/>
    <cellStyle name="40% - Accent1 8 2 2 2 4 2" xfId="51319" xr:uid="{00000000-0005-0000-0000-0000CE670000}"/>
    <cellStyle name="40% - Accent1 8 2 2 2 5" xfId="30484" xr:uid="{00000000-0005-0000-0000-0000CF670000}"/>
    <cellStyle name="40% - Accent1 8 2 2 3" xfId="12426" xr:uid="{00000000-0005-0000-0000-0000D0670000}"/>
    <cellStyle name="40% - Accent1 8 2 2 3 2" xfId="20221" xr:uid="{00000000-0005-0000-0000-0000D1670000}"/>
    <cellStyle name="40% - Accent1 8 2 2 3 2 2" xfId="46215" xr:uid="{00000000-0005-0000-0000-0000D2670000}"/>
    <cellStyle name="40% - Accent1 8 2 2 3 3" xfId="38427" xr:uid="{00000000-0005-0000-0000-0000D3670000}"/>
    <cellStyle name="40% - Accent1 8 2 2 4" xfId="7104" xr:uid="{00000000-0005-0000-0000-0000D4670000}"/>
    <cellStyle name="40% - Accent1 8 2 2 4 2" xfId="33096" xr:uid="{00000000-0005-0000-0000-0000D5670000}"/>
    <cellStyle name="40% - Accent1 8 2 2 5" xfId="14890" xr:uid="{00000000-0005-0000-0000-0000D6670000}"/>
    <cellStyle name="40% - Accent1 8 2 2 5 2" xfId="40884" xr:uid="{00000000-0005-0000-0000-0000D7670000}"/>
    <cellStyle name="40% - Accent1 8 2 2 6" xfId="22641" xr:uid="{00000000-0005-0000-0000-0000D8670000}"/>
    <cellStyle name="40% - Accent1 8 2 2 6 2" xfId="48630" xr:uid="{00000000-0005-0000-0000-0000D9670000}"/>
    <cellStyle name="40% - Accent1 8 2 2 7" xfId="27795" xr:uid="{00000000-0005-0000-0000-0000DA670000}"/>
    <cellStyle name="40% - Accent1 8 2 3" xfId="2357" xr:uid="{00000000-0005-0000-0000-0000DB670000}"/>
    <cellStyle name="40% - Accent1 8 2 3 2" xfId="5043" xr:uid="{00000000-0005-0000-0000-0000DC670000}"/>
    <cellStyle name="40% - Accent1 8 2 3 2 2" xfId="10340" xr:uid="{00000000-0005-0000-0000-0000DD670000}"/>
    <cellStyle name="40% - Accent1 8 2 3 2 2 2" xfId="36341" xr:uid="{00000000-0005-0000-0000-0000DE670000}"/>
    <cellStyle name="40% - Accent1 8 2 3 2 3" xfId="18135" xr:uid="{00000000-0005-0000-0000-0000DF670000}"/>
    <cellStyle name="40% - Accent1 8 2 3 2 3 2" xfId="44129" xr:uid="{00000000-0005-0000-0000-0000E0670000}"/>
    <cellStyle name="40% - Accent1 8 2 3 2 4" xfId="25886" xr:uid="{00000000-0005-0000-0000-0000E1670000}"/>
    <cellStyle name="40% - Accent1 8 2 3 2 4 2" xfId="51875" xr:uid="{00000000-0005-0000-0000-0000E2670000}"/>
    <cellStyle name="40% - Accent1 8 2 3 2 5" xfId="31040" xr:uid="{00000000-0005-0000-0000-0000E3670000}"/>
    <cellStyle name="40% - Accent1 8 2 3 3" xfId="12961" xr:uid="{00000000-0005-0000-0000-0000E4670000}"/>
    <cellStyle name="40% - Accent1 8 2 3 3 2" xfId="20756" xr:uid="{00000000-0005-0000-0000-0000E5670000}"/>
    <cellStyle name="40% - Accent1 8 2 3 3 2 2" xfId="46750" xr:uid="{00000000-0005-0000-0000-0000E6670000}"/>
    <cellStyle name="40% - Accent1 8 2 3 3 3" xfId="38962" xr:uid="{00000000-0005-0000-0000-0000E7670000}"/>
    <cellStyle name="40% - Accent1 8 2 3 4" xfId="7656" xr:uid="{00000000-0005-0000-0000-0000E8670000}"/>
    <cellStyle name="40% - Accent1 8 2 3 4 2" xfId="33652" xr:uid="{00000000-0005-0000-0000-0000E9670000}"/>
    <cellStyle name="40% - Accent1 8 2 3 5" xfId="15446" xr:uid="{00000000-0005-0000-0000-0000EA670000}"/>
    <cellStyle name="40% - Accent1 8 2 3 5 2" xfId="41440" xr:uid="{00000000-0005-0000-0000-0000EB670000}"/>
    <cellStyle name="40% - Accent1 8 2 3 6" xfId="23197" xr:uid="{00000000-0005-0000-0000-0000EC670000}"/>
    <cellStyle name="40% - Accent1 8 2 3 6 2" xfId="49186" xr:uid="{00000000-0005-0000-0000-0000ED670000}"/>
    <cellStyle name="40% - Accent1 8 2 3 7" xfId="28351" xr:uid="{00000000-0005-0000-0000-0000EE670000}"/>
    <cellStyle name="40% - Accent1 8 2 4" xfId="2913" xr:uid="{00000000-0005-0000-0000-0000EF670000}"/>
    <cellStyle name="40% - Accent1 8 2 4 2" xfId="5599" xr:uid="{00000000-0005-0000-0000-0000F0670000}"/>
    <cellStyle name="40% - Accent1 8 2 4 2 2" xfId="10896" xr:uid="{00000000-0005-0000-0000-0000F1670000}"/>
    <cellStyle name="40% - Accent1 8 2 4 2 2 2" xfId="36897" xr:uid="{00000000-0005-0000-0000-0000F2670000}"/>
    <cellStyle name="40% - Accent1 8 2 4 2 3" xfId="18691" xr:uid="{00000000-0005-0000-0000-0000F3670000}"/>
    <cellStyle name="40% - Accent1 8 2 4 2 3 2" xfId="44685" xr:uid="{00000000-0005-0000-0000-0000F4670000}"/>
    <cellStyle name="40% - Accent1 8 2 4 2 4" xfId="26442" xr:uid="{00000000-0005-0000-0000-0000F5670000}"/>
    <cellStyle name="40% - Accent1 8 2 4 2 4 2" xfId="52431" xr:uid="{00000000-0005-0000-0000-0000F6670000}"/>
    <cellStyle name="40% - Accent1 8 2 4 2 5" xfId="31596" xr:uid="{00000000-0005-0000-0000-0000F7670000}"/>
    <cellStyle name="40% - Accent1 8 2 4 3" xfId="13500" xr:uid="{00000000-0005-0000-0000-0000F8670000}"/>
    <cellStyle name="40% - Accent1 8 2 4 3 2" xfId="21295" xr:uid="{00000000-0005-0000-0000-0000F9670000}"/>
    <cellStyle name="40% - Accent1 8 2 4 3 2 2" xfId="47289" xr:uid="{00000000-0005-0000-0000-0000FA670000}"/>
    <cellStyle name="40% - Accent1 8 2 4 3 3" xfId="39501" xr:uid="{00000000-0005-0000-0000-0000FB670000}"/>
    <cellStyle name="40% - Accent1 8 2 4 4" xfId="8212" xr:uid="{00000000-0005-0000-0000-0000FC670000}"/>
    <cellStyle name="40% - Accent1 8 2 4 4 2" xfId="34208" xr:uid="{00000000-0005-0000-0000-0000FD670000}"/>
    <cellStyle name="40% - Accent1 8 2 4 5" xfId="16002" xr:uid="{00000000-0005-0000-0000-0000FE670000}"/>
    <cellStyle name="40% - Accent1 8 2 4 5 2" xfId="41996" xr:uid="{00000000-0005-0000-0000-0000FF670000}"/>
    <cellStyle name="40% - Accent1 8 2 4 6" xfId="23753" xr:uid="{00000000-0005-0000-0000-000000680000}"/>
    <cellStyle name="40% - Accent1 8 2 4 6 2" xfId="49742" xr:uid="{00000000-0005-0000-0000-000001680000}"/>
    <cellStyle name="40% - Accent1 8 2 4 7" xfId="28907" xr:uid="{00000000-0005-0000-0000-000002680000}"/>
    <cellStyle name="40% - Accent1 8 2 5" xfId="3931" xr:uid="{00000000-0005-0000-0000-000003680000}"/>
    <cellStyle name="40% - Accent1 8 2 5 2" xfId="9229" xr:uid="{00000000-0005-0000-0000-000004680000}"/>
    <cellStyle name="40% - Accent1 8 2 5 2 2" xfId="35229" xr:uid="{00000000-0005-0000-0000-000005680000}"/>
    <cellStyle name="40% - Accent1 8 2 5 3" xfId="17023" xr:uid="{00000000-0005-0000-0000-000006680000}"/>
    <cellStyle name="40% - Accent1 8 2 5 3 2" xfId="43017" xr:uid="{00000000-0005-0000-0000-000007680000}"/>
    <cellStyle name="40% - Accent1 8 2 5 4" xfId="24774" xr:uid="{00000000-0005-0000-0000-000008680000}"/>
    <cellStyle name="40% - Accent1 8 2 5 4 2" xfId="50763" xr:uid="{00000000-0005-0000-0000-000009680000}"/>
    <cellStyle name="40% - Accent1 8 2 5 5" xfId="29928" xr:uid="{00000000-0005-0000-0000-00000A680000}"/>
    <cellStyle name="40% - Accent1 8 2 6" xfId="11401" xr:uid="{00000000-0005-0000-0000-00000B680000}"/>
    <cellStyle name="40% - Accent1 8 2 6 2" xfId="19196" xr:uid="{00000000-0005-0000-0000-00000C680000}"/>
    <cellStyle name="40% - Accent1 8 2 6 2 2" xfId="45190" xr:uid="{00000000-0005-0000-0000-00000D680000}"/>
    <cellStyle name="40% - Accent1 8 2 6 3" xfId="37402" xr:uid="{00000000-0005-0000-0000-00000E680000}"/>
    <cellStyle name="40% - Accent1 8 2 7" xfId="11907" xr:uid="{00000000-0005-0000-0000-00000F680000}"/>
    <cellStyle name="40% - Accent1 8 2 7 2" xfId="19702" xr:uid="{00000000-0005-0000-0000-000010680000}"/>
    <cellStyle name="40% - Accent1 8 2 7 2 2" xfId="45696" xr:uid="{00000000-0005-0000-0000-000011680000}"/>
    <cellStyle name="40% - Accent1 8 2 7 3" xfId="37908" xr:uid="{00000000-0005-0000-0000-000012680000}"/>
    <cellStyle name="40% - Accent1 8 2 8" xfId="6553" xr:uid="{00000000-0005-0000-0000-000013680000}"/>
    <cellStyle name="40% - Accent1 8 2 8 2" xfId="32540" xr:uid="{00000000-0005-0000-0000-000014680000}"/>
    <cellStyle name="40% - Accent1 8 2 9" xfId="14334" xr:uid="{00000000-0005-0000-0000-000015680000}"/>
    <cellStyle name="40% - Accent1 8 2 9 2" xfId="40328" xr:uid="{00000000-0005-0000-0000-000016680000}"/>
    <cellStyle name="40% - Accent1 8 3" xfId="1524" xr:uid="{00000000-0005-0000-0000-000017680000}"/>
    <cellStyle name="40% - Accent1 8 3 2" xfId="4210" xr:uid="{00000000-0005-0000-0000-000018680000}"/>
    <cellStyle name="40% - Accent1 8 3 2 2" xfId="9507" xr:uid="{00000000-0005-0000-0000-000019680000}"/>
    <cellStyle name="40% - Accent1 8 3 2 2 2" xfId="35508" xr:uid="{00000000-0005-0000-0000-00001A680000}"/>
    <cellStyle name="40% - Accent1 8 3 2 3" xfId="17302" xr:uid="{00000000-0005-0000-0000-00001B680000}"/>
    <cellStyle name="40% - Accent1 8 3 2 3 2" xfId="43296" xr:uid="{00000000-0005-0000-0000-00001C680000}"/>
    <cellStyle name="40% - Accent1 8 3 2 4" xfId="25053" xr:uid="{00000000-0005-0000-0000-00001D680000}"/>
    <cellStyle name="40% - Accent1 8 3 2 4 2" xfId="51042" xr:uid="{00000000-0005-0000-0000-00001E680000}"/>
    <cellStyle name="40% - Accent1 8 3 2 5" xfId="30207" xr:uid="{00000000-0005-0000-0000-00001F680000}"/>
    <cellStyle name="40% - Accent1 8 3 3" xfId="12167" xr:uid="{00000000-0005-0000-0000-000020680000}"/>
    <cellStyle name="40% - Accent1 8 3 3 2" xfId="19962" xr:uid="{00000000-0005-0000-0000-000021680000}"/>
    <cellStyle name="40% - Accent1 8 3 3 2 2" xfId="45956" xr:uid="{00000000-0005-0000-0000-000022680000}"/>
    <cellStyle name="40% - Accent1 8 3 3 3" xfId="38168" xr:uid="{00000000-0005-0000-0000-000023680000}"/>
    <cellStyle name="40% - Accent1 8 3 4" xfId="6829" xr:uid="{00000000-0005-0000-0000-000024680000}"/>
    <cellStyle name="40% - Accent1 8 3 4 2" xfId="32819" xr:uid="{00000000-0005-0000-0000-000025680000}"/>
    <cellStyle name="40% - Accent1 8 3 5" xfId="14613" xr:uid="{00000000-0005-0000-0000-000026680000}"/>
    <cellStyle name="40% - Accent1 8 3 5 2" xfId="40607" xr:uid="{00000000-0005-0000-0000-000027680000}"/>
    <cellStyle name="40% - Accent1 8 3 6" xfId="22364" xr:uid="{00000000-0005-0000-0000-000028680000}"/>
    <cellStyle name="40% - Accent1 8 3 6 2" xfId="48353" xr:uid="{00000000-0005-0000-0000-000029680000}"/>
    <cellStyle name="40% - Accent1 8 3 7" xfId="27518" xr:uid="{00000000-0005-0000-0000-00002A680000}"/>
    <cellStyle name="40% - Accent1 8 4" xfId="2080" xr:uid="{00000000-0005-0000-0000-00002B680000}"/>
    <cellStyle name="40% - Accent1 8 4 2" xfId="4766" xr:uid="{00000000-0005-0000-0000-00002C680000}"/>
    <cellStyle name="40% - Accent1 8 4 2 2" xfId="10063" xr:uid="{00000000-0005-0000-0000-00002D680000}"/>
    <cellStyle name="40% - Accent1 8 4 2 2 2" xfId="36064" xr:uid="{00000000-0005-0000-0000-00002E680000}"/>
    <cellStyle name="40% - Accent1 8 4 2 3" xfId="17858" xr:uid="{00000000-0005-0000-0000-00002F680000}"/>
    <cellStyle name="40% - Accent1 8 4 2 3 2" xfId="43852" xr:uid="{00000000-0005-0000-0000-000030680000}"/>
    <cellStyle name="40% - Accent1 8 4 2 4" xfId="25609" xr:uid="{00000000-0005-0000-0000-000031680000}"/>
    <cellStyle name="40% - Accent1 8 4 2 4 2" xfId="51598" xr:uid="{00000000-0005-0000-0000-000032680000}"/>
    <cellStyle name="40% - Accent1 8 4 2 5" xfId="30763" xr:uid="{00000000-0005-0000-0000-000033680000}"/>
    <cellStyle name="40% - Accent1 8 4 3" xfId="12686" xr:uid="{00000000-0005-0000-0000-000034680000}"/>
    <cellStyle name="40% - Accent1 8 4 3 2" xfId="20481" xr:uid="{00000000-0005-0000-0000-000035680000}"/>
    <cellStyle name="40% - Accent1 8 4 3 2 2" xfId="46475" xr:uid="{00000000-0005-0000-0000-000036680000}"/>
    <cellStyle name="40% - Accent1 8 4 3 3" xfId="38687" xr:uid="{00000000-0005-0000-0000-000037680000}"/>
    <cellStyle name="40% - Accent1 8 4 4" xfId="7381" xr:uid="{00000000-0005-0000-0000-000038680000}"/>
    <cellStyle name="40% - Accent1 8 4 4 2" xfId="33375" xr:uid="{00000000-0005-0000-0000-000039680000}"/>
    <cellStyle name="40% - Accent1 8 4 5" xfId="15169" xr:uid="{00000000-0005-0000-0000-00003A680000}"/>
    <cellStyle name="40% - Accent1 8 4 5 2" xfId="41163" xr:uid="{00000000-0005-0000-0000-00003B680000}"/>
    <cellStyle name="40% - Accent1 8 4 6" xfId="22920" xr:uid="{00000000-0005-0000-0000-00003C680000}"/>
    <cellStyle name="40% - Accent1 8 4 6 2" xfId="48909" xr:uid="{00000000-0005-0000-0000-00003D680000}"/>
    <cellStyle name="40% - Accent1 8 4 7" xfId="28074" xr:uid="{00000000-0005-0000-0000-00003E680000}"/>
    <cellStyle name="40% - Accent1 8 5" xfId="2636" xr:uid="{00000000-0005-0000-0000-00003F680000}"/>
    <cellStyle name="40% - Accent1 8 5 2" xfId="5322" xr:uid="{00000000-0005-0000-0000-000040680000}"/>
    <cellStyle name="40% - Accent1 8 5 2 2" xfId="10619" xr:uid="{00000000-0005-0000-0000-000041680000}"/>
    <cellStyle name="40% - Accent1 8 5 2 2 2" xfId="36620" xr:uid="{00000000-0005-0000-0000-000042680000}"/>
    <cellStyle name="40% - Accent1 8 5 2 3" xfId="18414" xr:uid="{00000000-0005-0000-0000-000043680000}"/>
    <cellStyle name="40% - Accent1 8 5 2 3 2" xfId="44408" xr:uid="{00000000-0005-0000-0000-000044680000}"/>
    <cellStyle name="40% - Accent1 8 5 2 4" xfId="26165" xr:uid="{00000000-0005-0000-0000-000045680000}"/>
    <cellStyle name="40% - Accent1 8 5 2 4 2" xfId="52154" xr:uid="{00000000-0005-0000-0000-000046680000}"/>
    <cellStyle name="40% - Accent1 8 5 2 5" xfId="31319" xr:uid="{00000000-0005-0000-0000-000047680000}"/>
    <cellStyle name="40% - Accent1 8 5 3" xfId="13223" xr:uid="{00000000-0005-0000-0000-000048680000}"/>
    <cellStyle name="40% - Accent1 8 5 3 2" xfId="21018" xr:uid="{00000000-0005-0000-0000-000049680000}"/>
    <cellStyle name="40% - Accent1 8 5 3 2 2" xfId="47012" xr:uid="{00000000-0005-0000-0000-00004A680000}"/>
    <cellStyle name="40% - Accent1 8 5 3 3" xfId="39224" xr:uid="{00000000-0005-0000-0000-00004B680000}"/>
    <cellStyle name="40% - Accent1 8 5 4" xfId="7935" xr:uid="{00000000-0005-0000-0000-00004C680000}"/>
    <cellStyle name="40% - Accent1 8 5 4 2" xfId="33931" xr:uid="{00000000-0005-0000-0000-00004D680000}"/>
    <cellStyle name="40% - Accent1 8 5 5" xfId="15725" xr:uid="{00000000-0005-0000-0000-00004E680000}"/>
    <cellStyle name="40% - Accent1 8 5 5 2" xfId="41719" xr:uid="{00000000-0005-0000-0000-00004F680000}"/>
    <cellStyle name="40% - Accent1 8 5 6" xfId="23476" xr:uid="{00000000-0005-0000-0000-000050680000}"/>
    <cellStyle name="40% - Accent1 8 5 6 2" xfId="49465" xr:uid="{00000000-0005-0000-0000-000051680000}"/>
    <cellStyle name="40% - Accent1 8 5 7" xfId="28630" xr:uid="{00000000-0005-0000-0000-000052680000}"/>
    <cellStyle name="40% - Accent1 8 6" xfId="3654" xr:uid="{00000000-0005-0000-0000-000053680000}"/>
    <cellStyle name="40% - Accent1 8 6 2" xfId="8952" xr:uid="{00000000-0005-0000-0000-000054680000}"/>
    <cellStyle name="40% - Accent1 8 6 2 2" xfId="34952" xr:uid="{00000000-0005-0000-0000-000055680000}"/>
    <cellStyle name="40% - Accent1 8 6 3" xfId="16746" xr:uid="{00000000-0005-0000-0000-000056680000}"/>
    <cellStyle name="40% - Accent1 8 6 3 2" xfId="42740" xr:uid="{00000000-0005-0000-0000-000057680000}"/>
    <cellStyle name="40% - Accent1 8 6 4" xfId="24497" xr:uid="{00000000-0005-0000-0000-000058680000}"/>
    <cellStyle name="40% - Accent1 8 6 4 2" xfId="50486" xr:uid="{00000000-0005-0000-0000-000059680000}"/>
    <cellStyle name="40% - Accent1 8 6 5" xfId="29651" xr:uid="{00000000-0005-0000-0000-00005A680000}"/>
    <cellStyle name="40% - Accent1 8 7" xfId="11146" xr:uid="{00000000-0005-0000-0000-00005B680000}"/>
    <cellStyle name="40% - Accent1 8 7 2" xfId="18941" xr:uid="{00000000-0005-0000-0000-00005C680000}"/>
    <cellStyle name="40% - Accent1 8 7 2 2" xfId="44935" xr:uid="{00000000-0005-0000-0000-00005D680000}"/>
    <cellStyle name="40% - Accent1 8 7 3" xfId="37147" xr:uid="{00000000-0005-0000-0000-00005E680000}"/>
    <cellStyle name="40% - Accent1 8 8" xfId="11646" xr:uid="{00000000-0005-0000-0000-00005F680000}"/>
    <cellStyle name="40% - Accent1 8 8 2" xfId="19441" xr:uid="{00000000-0005-0000-0000-000060680000}"/>
    <cellStyle name="40% - Accent1 8 8 2 2" xfId="45435" xr:uid="{00000000-0005-0000-0000-000061680000}"/>
    <cellStyle name="40% - Accent1 8 8 3" xfId="37647" xr:uid="{00000000-0005-0000-0000-000062680000}"/>
    <cellStyle name="40% - Accent1 8 9" xfId="6276" xr:uid="{00000000-0005-0000-0000-000063680000}"/>
    <cellStyle name="40% - Accent1 8 9 2" xfId="32263" xr:uid="{00000000-0005-0000-0000-000064680000}"/>
    <cellStyle name="40% - Accent1 9" xfId="979" xr:uid="{00000000-0005-0000-0000-000065680000}"/>
    <cellStyle name="40% - Accent1 9 10" xfId="14071" xr:uid="{00000000-0005-0000-0000-000066680000}"/>
    <cellStyle name="40% - Accent1 9 10 2" xfId="40065" xr:uid="{00000000-0005-0000-0000-000067680000}"/>
    <cellStyle name="40% - Accent1 9 11" xfId="21822" xr:uid="{00000000-0005-0000-0000-000068680000}"/>
    <cellStyle name="40% - Accent1 9 11 2" xfId="47811" xr:uid="{00000000-0005-0000-0000-000069680000}"/>
    <cellStyle name="40% - Accent1 9 12" xfId="26976" xr:uid="{00000000-0005-0000-0000-00006A680000}"/>
    <cellStyle name="40% - Accent1 9 2" xfId="1257" xr:uid="{00000000-0005-0000-0000-00006B680000}"/>
    <cellStyle name="40% - Accent1 9 2 10" xfId="22099" xr:uid="{00000000-0005-0000-0000-00006C680000}"/>
    <cellStyle name="40% - Accent1 9 2 10 2" xfId="48088" xr:uid="{00000000-0005-0000-0000-00006D680000}"/>
    <cellStyle name="40% - Accent1 9 2 11" xfId="27253" xr:uid="{00000000-0005-0000-0000-00006E680000}"/>
    <cellStyle name="40% - Accent1 9 2 2" xfId="1815" xr:uid="{00000000-0005-0000-0000-00006F680000}"/>
    <cellStyle name="40% - Accent1 9 2 2 2" xfId="4501" xr:uid="{00000000-0005-0000-0000-000070680000}"/>
    <cellStyle name="40% - Accent1 9 2 2 2 2" xfId="9798" xr:uid="{00000000-0005-0000-0000-000071680000}"/>
    <cellStyle name="40% - Accent1 9 2 2 2 2 2" xfId="35799" xr:uid="{00000000-0005-0000-0000-000072680000}"/>
    <cellStyle name="40% - Accent1 9 2 2 2 3" xfId="17593" xr:uid="{00000000-0005-0000-0000-000073680000}"/>
    <cellStyle name="40% - Accent1 9 2 2 2 3 2" xfId="43587" xr:uid="{00000000-0005-0000-0000-000074680000}"/>
    <cellStyle name="40% - Accent1 9 2 2 2 4" xfId="25344" xr:uid="{00000000-0005-0000-0000-000075680000}"/>
    <cellStyle name="40% - Accent1 9 2 2 2 4 2" xfId="51333" xr:uid="{00000000-0005-0000-0000-000076680000}"/>
    <cellStyle name="40% - Accent1 9 2 2 2 5" xfId="30498" xr:uid="{00000000-0005-0000-0000-000077680000}"/>
    <cellStyle name="40% - Accent1 9 2 2 3" xfId="12440" xr:uid="{00000000-0005-0000-0000-000078680000}"/>
    <cellStyle name="40% - Accent1 9 2 2 3 2" xfId="20235" xr:uid="{00000000-0005-0000-0000-000079680000}"/>
    <cellStyle name="40% - Accent1 9 2 2 3 2 2" xfId="46229" xr:uid="{00000000-0005-0000-0000-00007A680000}"/>
    <cellStyle name="40% - Accent1 9 2 2 3 3" xfId="38441" xr:uid="{00000000-0005-0000-0000-00007B680000}"/>
    <cellStyle name="40% - Accent1 9 2 2 4" xfId="7118" xr:uid="{00000000-0005-0000-0000-00007C680000}"/>
    <cellStyle name="40% - Accent1 9 2 2 4 2" xfId="33110" xr:uid="{00000000-0005-0000-0000-00007D680000}"/>
    <cellStyle name="40% - Accent1 9 2 2 5" xfId="14904" xr:uid="{00000000-0005-0000-0000-00007E680000}"/>
    <cellStyle name="40% - Accent1 9 2 2 5 2" xfId="40898" xr:uid="{00000000-0005-0000-0000-00007F680000}"/>
    <cellStyle name="40% - Accent1 9 2 2 6" xfId="22655" xr:uid="{00000000-0005-0000-0000-000080680000}"/>
    <cellStyle name="40% - Accent1 9 2 2 6 2" xfId="48644" xr:uid="{00000000-0005-0000-0000-000081680000}"/>
    <cellStyle name="40% - Accent1 9 2 2 7" xfId="27809" xr:uid="{00000000-0005-0000-0000-000082680000}"/>
    <cellStyle name="40% - Accent1 9 2 3" xfId="2371" xr:uid="{00000000-0005-0000-0000-000083680000}"/>
    <cellStyle name="40% - Accent1 9 2 3 2" xfId="5057" xr:uid="{00000000-0005-0000-0000-000084680000}"/>
    <cellStyle name="40% - Accent1 9 2 3 2 2" xfId="10354" xr:uid="{00000000-0005-0000-0000-000085680000}"/>
    <cellStyle name="40% - Accent1 9 2 3 2 2 2" xfId="36355" xr:uid="{00000000-0005-0000-0000-000086680000}"/>
    <cellStyle name="40% - Accent1 9 2 3 2 3" xfId="18149" xr:uid="{00000000-0005-0000-0000-000087680000}"/>
    <cellStyle name="40% - Accent1 9 2 3 2 3 2" xfId="44143" xr:uid="{00000000-0005-0000-0000-000088680000}"/>
    <cellStyle name="40% - Accent1 9 2 3 2 4" xfId="25900" xr:uid="{00000000-0005-0000-0000-000089680000}"/>
    <cellStyle name="40% - Accent1 9 2 3 2 4 2" xfId="51889" xr:uid="{00000000-0005-0000-0000-00008A680000}"/>
    <cellStyle name="40% - Accent1 9 2 3 2 5" xfId="31054" xr:uid="{00000000-0005-0000-0000-00008B680000}"/>
    <cellStyle name="40% - Accent1 9 2 3 3" xfId="12975" xr:uid="{00000000-0005-0000-0000-00008C680000}"/>
    <cellStyle name="40% - Accent1 9 2 3 3 2" xfId="20770" xr:uid="{00000000-0005-0000-0000-00008D680000}"/>
    <cellStyle name="40% - Accent1 9 2 3 3 2 2" xfId="46764" xr:uid="{00000000-0005-0000-0000-00008E680000}"/>
    <cellStyle name="40% - Accent1 9 2 3 3 3" xfId="38976" xr:uid="{00000000-0005-0000-0000-00008F680000}"/>
    <cellStyle name="40% - Accent1 9 2 3 4" xfId="7670" xr:uid="{00000000-0005-0000-0000-000090680000}"/>
    <cellStyle name="40% - Accent1 9 2 3 4 2" xfId="33666" xr:uid="{00000000-0005-0000-0000-000091680000}"/>
    <cellStyle name="40% - Accent1 9 2 3 5" xfId="15460" xr:uid="{00000000-0005-0000-0000-000092680000}"/>
    <cellStyle name="40% - Accent1 9 2 3 5 2" xfId="41454" xr:uid="{00000000-0005-0000-0000-000093680000}"/>
    <cellStyle name="40% - Accent1 9 2 3 6" xfId="23211" xr:uid="{00000000-0005-0000-0000-000094680000}"/>
    <cellStyle name="40% - Accent1 9 2 3 6 2" xfId="49200" xr:uid="{00000000-0005-0000-0000-000095680000}"/>
    <cellStyle name="40% - Accent1 9 2 3 7" xfId="28365" xr:uid="{00000000-0005-0000-0000-000096680000}"/>
    <cellStyle name="40% - Accent1 9 2 4" xfId="2927" xr:uid="{00000000-0005-0000-0000-000097680000}"/>
    <cellStyle name="40% - Accent1 9 2 4 2" xfId="5613" xr:uid="{00000000-0005-0000-0000-000098680000}"/>
    <cellStyle name="40% - Accent1 9 2 4 2 2" xfId="10910" xr:uid="{00000000-0005-0000-0000-000099680000}"/>
    <cellStyle name="40% - Accent1 9 2 4 2 2 2" xfId="36911" xr:uid="{00000000-0005-0000-0000-00009A680000}"/>
    <cellStyle name="40% - Accent1 9 2 4 2 3" xfId="18705" xr:uid="{00000000-0005-0000-0000-00009B680000}"/>
    <cellStyle name="40% - Accent1 9 2 4 2 3 2" xfId="44699" xr:uid="{00000000-0005-0000-0000-00009C680000}"/>
    <cellStyle name="40% - Accent1 9 2 4 2 4" xfId="26456" xr:uid="{00000000-0005-0000-0000-00009D680000}"/>
    <cellStyle name="40% - Accent1 9 2 4 2 4 2" xfId="52445" xr:uid="{00000000-0005-0000-0000-00009E680000}"/>
    <cellStyle name="40% - Accent1 9 2 4 2 5" xfId="31610" xr:uid="{00000000-0005-0000-0000-00009F680000}"/>
    <cellStyle name="40% - Accent1 9 2 4 3" xfId="13514" xr:uid="{00000000-0005-0000-0000-0000A0680000}"/>
    <cellStyle name="40% - Accent1 9 2 4 3 2" xfId="21309" xr:uid="{00000000-0005-0000-0000-0000A1680000}"/>
    <cellStyle name="40% - Accent1 9 2 4 3 2 2" xfId="47303" xr:uid="{00000000-0005-0000-0000-0000A2680000}"/>
    <cellStyle name="40% - Accent1 9 2 4 3 3" xfId="39515" xr:uid="{00000000-0005-0000-0000-0000A3680000}"/>
    <cellStyle name="40% - Accent1 9 2 4 4" xfId="8226" xr:uid="{00000000-0005-0000-0000-0000A4680000}"/>
    <cellStyle name="40% - Accent1 9 2 4 4 2" xfId="34222" xr:uid="{00000000-0005-0000-0000-0000A5680000}"/>
    <cellStyle name="40% - Accent1 9 2 4 5" xfId="16016" xr:uid="{00000000-0005-0000-0000-0000A6680000}"/>
    <cellStyle name="40% - Accent1 9 2 4 5 2" xfId="42010" xr:uid="{00000000-0005-0000-0000-0000A7680000}"/>
    <cellStyle name="40% - Accent1 9 2 4 6" xfId="23767" xr:uid="{00000000-0005-0000-0000-0000A8680000}"/>
    <cellStyle name="40% - Accent1 9 2 4 6 2" xfId="49756" xr:uid="{00000000-0005-0000-0000-0000A9680000}"/>
    <cellStyle name="40% - Accent1 9 2 4 7" xfId="28921" xr:uid="{00000000-0005-0000-0000-0000AA680000}"/>
    <cellStyle name="40% - Accent1 9 2 5" xfId="3945" xr:uid="{00000000-0005-0000-0000-0000AB680000}"/>
    <cellStyle name="40% - Accent1 9 2 5 2" xfId="9243" xr:uid="{00000000-0005-0000-0000-0000AC680000}"/>
    <cellStyle name="40% - Accent1 9 2 5 2 2" xfId="35243" xr:uid="{00000000-0005-0000-0000-0000AD680000}"/>
    <cellStyle name="40% - Accent1 9 2 5 3" xfId="17037" xr:uid="{00000000-0005-0000-0000-0000AE680000}"/>
    <cellStyle name="40% - Accent1 9 2 5 3 2" xfId="43031" xr:uid="{00000000-0005-0000-0000-0000AF680000}"/>
    <cellStyle name="40% - Accent1 9 2 5 4" xfId="24788" xr:uid="{00000000-0005-0000-0000-0000B0680000}"/>
    <cellStyle name="40% - Accent1 9 2 5 4 2" xfId="50777" xr:uid="{00000000-0005-0000-0000-0000B1680000}"/>
    <cellStyle name="40% - Accent1 9 2 5 5" xfId="29942" xr:uid="{00000000-0005-0000-0000-0000B2680000}"/>
    <cellStyle name="40% - Accent1 9 2 6" xfId="11415" xr:uid="{00000000-0005-0000-0000-0000B3680000}"/>
    <cellStyle name="40% - Accent1 9 2 6 2" xfId="19210" xr:uid="{00000000-0005-0000-0000-0000B4680000}"/>
    <cellStyle name="40% - Accent1 9 2 6 2 2" xfId="45204" xr:uid="{00000000-0005-0000-0000-0000B5680000}"/>
    <cellStyle name="40% - Accent1 9 2 6 3" xfId="37416" xr:uid="{00000000-0005-0000-0000-0000B6680000}"/>
    <cellStyle name="40% - Accent1 9 2 7" xfId="11921" xr:uid="{00000000-0005-0000-0000-0000B7680000}"/>
    <cellStyle name="40% - Accent1 9 2 7 2" xfId="19716" xr:uid="{00000000-0005-0000-0000-0000B8680000}"/>
    <cellStyle name="40% - Accent1 9 2 7 2 2" xfId="45710" xr:uid="{00000000-0005-0000-0000-0000B9680000}"/>
    <cellStyle name="40% - Accent1 9 2 7 3" xfId="37922" xr:uid="{00000000-0005-0000-0000-0000BA680000}"/>
    <cellStyle name="40% - Accent1 9 2 8" xfId="6567" xr:uid="{00000000-0005-0000-0000-0000BB680000}"/>
    <cellStyle name="40% - Accent1 9 2 8 2" xfId="32554" xr:uid="{00000000-0005-0000-0000-0000BC680000}"/>
    <cellStyle name="40% - Accent1 9 2 9" xfId="14348" xr:uid="{00000000-0005-0000-0000-0000BD680000}"/>
    <cellStyle name="40% - Accent1 9 2 9 2" xfId="40342" xr:uid="{00000000-0005-0000-0000-0000BE680000}"/>
    <cellStyle name="40% - Accent1 9 3" xfId="1538" xr:uid="{00000000-0005-0000-0000-0000BF680000}"/>
    <cellStyle name="40% - Accent1 9 3 2" xfId="4224" xr:uid="{00000000-0005-0000-0000-0000C0680000}"/>
    <cellStyle name="40% - Accent1 9 3 2 2" xfId="9521" xr:uid="{00000000-0005-0000-0000-0000C1680000}"/>
    <cellStyle name="40% - Accent1 9 3 2 2 2" xfId="35522" xr:uid="{00000000-0005-0000-0000-0000C2680000}"/>
    <cellStyle name="40% - Accent1 9 3 2 3" xfId="17316" xr:uid="{00000000-0005-0000-0000-0000C3680000}"/>
    <cellStyle name="40% - Accent1 9 3 2 3 2" xfId="43310" xr:uid="{00000000-0005-0000-0000-0000C4680000}"/>
    <cellStyle name="40% - Accent1 9 3 2 4" xfId="25067" xr:uid="{00000000-0005-0000-0000-0000C5680000}"/>
    <cellStyle name="40% - Accent1 9 3 2 4 2" xfId="51056" xr:uid="{00000000-0005-0000-0000-0000C6680000}"/>
    <cellStyle name="40% - Accent1 9 3 2 5" xfId="30221" xr:uid="{00000000-0005-0000-0000-0000C7680000}"/>
    <cellStyle name="40% - Accent1 9 3 3" xfId="12181" xr:uid="{00000000-0005-0000-0000-0000C8680000}"/>
    <cellStyle name="40% - Accent1 9 3 3 2" xfId="19976" xr:uid="{00000000-0005-0000-0000-0000C9680000}"/>
    <cellStyle name="40% - Accent1 9 3 3 2 2" xfId="45970" xr:uid="{00000000-0005-0000-0000-0000CA680000}"/>
    <cellStyle name="40% - Accent1 9 3 3 3" xfId="38182" xr:uid="{00000000-0005-0000-0000-0000CB680000}"/>
    <cellStyle name="40% - Accent1 9 3 4" xfId="6843" xr:uid="{00000000-0005-0000-0000-0000CC680000}"/>
    <cellStyle name="40% - Accent1 9 3 4 2" xfId="32833" xr:uid="{00000000-0005-0000-0000-0000CD680000}"/>
    <cellStyle name="40% - Accent1 9 3 5" xfId="14627" xr:uid="{00000000-0005-0000-0000-0000CE680000}"/>
    <cellStyle name="40% - Accent1 9 3 5 2" xfId="40621" xr:uid="{00000000-0005-0000-0000-0000CF680000}"/>
    <cellStyle name="40% - Accent1 9 3 6" xfId="22378" xr:uid="{00000000-0005-0000-0000-0000D0680000}"/>
    <cellStyle name="40% - Accent1 9 3 6 2" xfId="48367" xr:uid="{00000000-0005-0000-0000-0000D1680000}"/>
    <cellStyle name="40% - Accent1 9 3 7" xfId="27532" xr:uid="{00000000-0005-0000-0000-0000D2680000}"/>
    <cellStyle name="40% - Accent1 9 4" xfId="2094" xr:uid="{00000000-0005-0000-0000-0000D3680000}"/>
    <cellStyle name="40% - Accent1 9 4 2" xfId="4780" xr:uid="{00000000-0005-0000-0000-0000D4680000}"/>
    <cellStyle name="40% - Accent1 9 4 2 2" xfId="10077" xr:uid="{00000000-0005-0000-0000-0000D5680000}"/>
    <cellStyle name="40% - Accent1 9 4 2 2 2" xfId="36078" xr:uid="{00000000-0005-0000-0000-0000D6680000}"/>
    <cellStyle name="40% - Accent1 9 4 2 3" xfId="17872" xr:uid="{00000000-0005-0000-0000-0000D7680000}"/>
    <cellStyle name="40% - Accent1 9 4 2 3 2" xfId="43866" xr:uid="{00000000-0005-0000-0000-0000D8680000}"/>
    <cellStyle name="40% - Accent1 9 4 2 4" xfId="25623" xr:uid="{00000000-0005-0000-0000-0000D9680000}"/>
    <cellStyle name="40% - Accent1 9 4 2 4 2" xfId="51612" xr:uid="{00000000-0005-0000-0000-0000DA680000}"/>
    <cellStyle name="40% - Accent1 9 4 2 5" xfId="30777" xr:uid="{00000000-0005-0000-0000-0000DB680000}"/>
    <cellStyle name="40% - Accent1 9 4 3" xfId="12700" xr:uid="{00000000-0005-0000-0000-0000DC680000}"/>
    <cellStyle name="40% - Accent1 9 4 3 2" xfId="20495" xr:uid="{00000000-0005-0000-0000-0000DD680000}"/>
    <cellStyle name="40% - Accent1 9 4 3 2 2" xfId="46489" xr:uid="{00000000-0005-0000-0000-0000DE680000}"/>
    <cellStyle name="40% - Accent1 9 4 3 3" xfId="38701" xr:uid="{00000000-0005-0000-0000-0000DF680000}"/>
    <cellStyle name="40% - Accent1 9 4 4" xfId="7395" xr:uid="{00000000-0005-0000-0000-0000E0680000}"/>
    <cellStyle name="40% - Accent1 9 4 4 2" xfId="33389" xr:uid="{00000000-0005-0000-0000-0000E1680000}"/>
    <cellStyle name="40% - Accent1 9 4 5" xfId="15183" xr:uid="{00000000-0005-0000-0000-0000E2680000}"/>
    <cellStyle name="40% - Accent1 9 4 5 2" xfId="41177" xr:uid="{00000000-0005-0000-0000-0000E3680000}"/>
    <cellStyle name="40% - Accent1 9 4 6" xfId="22934" xr:uid="{00000000-0005-0000-0000-0000E4680000}"/>
    <cellStyle name="40% - Accent1 9 4 6 2" xfId="48923" xr:uid="{00000000-0005-0000-0000-0000E5680000}"/>
    <cellStyle name="40% - Accent1 9 4 7" xfId="28088" xr:uid="{00000000-0005-0000-0000-0000E6680000}"/>
    <cellStyle name="40% - Accent1 9 5" xfId="2650" xr:uid="{00000000-0005-0000-0000-0000E7680000}"/>
    <cellStyle name="40% - Accent1 9 5 2" xfId="5336" xr:uid="{00000000-0005-0000-0000-0000E8680000}"/>
    <cellStyle name="40% - Accent1 9 5 2 2" xfId="10633" xr:uid="{00000000-0005-0000-0000-0000E9680000}"/>
    <cellStyle name="40% - Accent1 9 5 2 2 2" xfId="36634" xr:uid="{00000000-0005-0000-0000-0000EA680000}"/>
    <cellStyle name="40% - Accent1 9 5 2 3" xfId="18428" xr:uid="{00000000-0005-0000-0000-0000EB680000}"/>
    <cellStyle name="40% - Accent1 9 5 2 3 2" xfId="44422" xr:uid="{00000000-0005-0000-0000-0000EC680000}"/>
    <cellStyle name="40% - Accent1 9 5 2 4" xfId="26179" xr:uid="{00000000-0005-0000-0000-0000ED680000}"/>
    <cellStyle name="40% - Accent1 9 5 2 4 2" xfId="52168" xr:uid="{00000000-0005-0000-0000-0000EE680000}"/>
    <cellStyle name="40% - Accent1 9 5 2 5" xfId="31333" xr:uid="{00000000-0005-0000-0000-0000EF680000}"/>
    <cellStyle name="40% - Accent1 9 5 3" xfId="13237" xr:uid="{00000000-0005-0000-0000-0000F0680000}"/>
    <cellStyle name="40% - Accent1 9 5 3 2" xfId="21032" xr:uid="{00000000-0005-0000-0000-0000F1680000}"/>
    <cellStyle name="40% - Accent1 9 5 3 2 2" xfId="47026" xr:uid="{00000000-0005-0000-0000-0000F2680000}"/>
    <cellStyle name="40% - Accent1 9 5 3 3" xfId="39238" xr:uid="{00000000-0005-0000-0000-0000F3680000}"/>
    <cellStyle name="40% - Accent1 9 5 4" xfId="7949" xr:uid="{00000000-0005-0000-0000-0000F4680000}"/>
    <cellStyle name="40% - Accent1 9 5 4 2" xfId="33945" xr:uid="{00000000-0005-0000-0000-0000F5680000}"/>
    <cellStyle name="40% - Accent1 9 5 5" xfId="15739" xr:uid="{00000000-0005-0000-0000-0000F6680000}"/>
    <cellStyle name="40% - Accent1 9 5 5 2" xfId="41733" xr:uid="{00000000-0005-0000-0000-0000F7680000}"/>
    <cellStyle name="40% - Accent1 9 5 6" xfId="23490" xr:uid="{00000000-0005-0000-0000-0000F8680000}"/>
    <cellStyle name="40% - Accent1 9 5 6 2" xfId="49479" xr:uid="{00000000-0005-0000-0000-0000F9680000}"/>
    <cellStyle name="40% - Accent1 9 5 7" xfId="28644" xr:uid="{00000000-0005-0000-0000-0000FA680000}"/>
    <cellStyle name="40% - Accent1 9 6" xfId="3668" xr:uid="{00000000-0005-0000-0000-0000FB680000}"/>
    <cellStyle name="40% - Accent1 9 6 2" xfId="8966" xr:uid="{00000000-0005-0000-0000-0000FC680000}"/>
    <cellStyle name="40% - Accent1 9 6 2 2" xfId="34966" xr:uid="{00000000-0005-0000-0000-0000FD680000}"/>
    <cellStyle name="40% - Accent1 9 6 3" xfId="16760" xr:uid="{00000000-0005-0000-0000-0000FE680000}"/>
    <cellStyle name="40% - Accent1 9 6 3 2" xfId="42754" xr:uid="{00000000-0005-0000-0000-0000FF680000}"/>
    <cellStyle name="40% - Accent1 9 6 4" xfId="24511" xr:uid="{00000000-0005-0000-0000-000000690000}"/>
    <cellStyle name="40% - Accent1 9 6 4 2" xfId="50500" xr:uid="{00000000-0005-0000-0000-000001690000}"/>
    <cellStyle name="40% - Accent1 9 6 5" xfId="29665" xr:uid="{00000000-0005-0000-0000-000002690000}"/>
    <cellStyle name="40% - Accent1 9 7" xfId="11160" xr:uid="{00000000-0005-0000-0000-000003690000}"/>
    <cellStyle name="40% - Accent1 9 7 2" xfId="18955" xr:uid="{00000000-0005-0000-0000-000004690000}"/>
    <cellStyle name="40% - Accent1 9 7 2 2" xfId="44949" xr:uid="{00000000-0005-0000-0000-000005690000}"/>
    <cellStyle name="40% - Accent1 9 7 3" xfId="37161" xr:uid="{00000000-0005-0000-0000-000006690000}"/>
    <cellStyle name="40% - Accent1 9 8" xfId="11660" xr:uid="{00000000-0005-0000-0000-000007690000}"/>
    <cellStyle name="40% - Accent1 9 8 2" xfId="19455" xr:uid="{00000000-0005-0000-0000-000008690000}"/>
    <cellStyle name="40% - Accent1 9 8 2 2" xfId="45449" xr:uid="{00000000-0005-0000-0000-000009690000}"/>
    <cellStyle name="40% - Accent1 9 8 3" xfId="37661" xr:uid="{00000000-0005-0000-0000-00000A690000}"/>
    <cellStyle name="40% - Accent1 9 9" xfId="6290" xr:uid="{00000000-0005-0000-0000-00000B690000}"/>
    <cellStyle name="40% - Accent1 9 9 2" xfId="32277" xr:uid="{00000000-0005-0000-0000-00000C690000}"/>
    <cellStyle name="40% - Accent2" xfId="28" builtinId="35" customBuiltin="1"/>
    <cellStyle name="40% - Accent2 10" xfId="989" xr:uid="{00000000-0005-0000-0000-00000E690000}"/>
    <cellStyle name="40% - Accent2 10 10" xfId="14081" xr:uid="{00000000-0005-0000-0000-00000F690000}"/>
    <cellStyle name="40% - Accent2 10 10 2" xfId="40075" xr:uid="{00000000-0005-0000-0000-000010690000}"/>
    <cellStyle name="40% - Accent2 10 11" xfId="21832" xr:uid="{00000000-0005-0000-0000-000011690000}"/>
    <cellStyle name="40% - Accent2 10 11 2" xfId="47821" xr:uid="{00000000-0005-0000-0000-000012690000}"/>
    <cellStyle name="40% - Accent2 10 12" xfId="26986" xr:uid="{00000000-0005-0000-0000-000013690000}"/>
    <cellStyle name="40% - Accent2 10 2" xfId="1267" xr:uid="{00000000-0005-0000-0000-000014690000}"/>
    <cellStyle name="40% - Accent2 10 2 10" xfId="22109" xr:uid="{00000000-0005-0000-0000-000015690000}"/>
    <cellStyle name="40% - Accent2 10 2 10 2" xfId="48098" xr:uid="{00000000-0005-0000-0000-000016690000}"/>
    <cellStyle name="40% - Accent2 10 2 11" xfId="27263" xr:uid="{00000000-0005-0000-0000-000017690000}"/>
    <cellStyle name="40% - Accent2 10 2 2" xfId="1825" xr:uid="{00000000-0005-0000-0000-000018690000}"/>
    <cellStyle name="40% - Accent2 10 2 2 2" xfId="4511" xr:uid="{00000000-0005-0000-0000-000019690000}"/>
    <cellStyle name="40% - Accent2 10 2 2 2 2" xfId="9808" xr:uid="{00000000-0005-0000-0000-00001A690000}"/>
    <cellStyle name="40% - Accent2 10 2 2 2 2 2" xfId="35809" xr:uid="{00000000-0005-0000-0000-00001B690000}"/>
    <cellStyle name="40% - Accent2 10 2 2 2 3" xfId="17603" xr:uid="{00000000-0005-0000-0000-00001C690000}"/>
    <cellStyle name="40% - Accent2 10 2 2 2 3 2" xfId="43597" xr:uid="{00000000-0005-0000-0000-00001D690000}"/>
    <cellStyle name="40% - Accent2 10 2 2 2 4" xfId="25354" xr:uid="{00000000-0005-0000-0000-00001E690000}"/>
    <cellStyle name="40% - Accent2 10 2 2 2 4 2" xfId="51343" xr:uid="{00000000-0005-0000-0000-00001F690000}"/>
    <cellStyle name="40% - Accent2 10 2 2 2 5" xfId="30508" xr:uid="{00000000-0005-0000-0000-000020690000}"/>
    <cellStyle name="40% - Accent2 10 2 2 3" xfId="12450" xr:uid="{00000000-0005-0000-0000-000021690000}"/>
    <cellStyle name="40% - Accent2 10 2 2 3 2" xfId="20245" xr:uid="{00000000-0005-0000-0000-000022690000}"/>
    <cellStyle name="40% - Accent2 10 2 2 3 2 2" xfId="46239" xr:uid="{00000000-0005-0000-0000-000023690000}"/>
    <cellStyle name="40% - Accent2 10 2 2 3 3" xfId="38451" xr:uid="{00000000-0005-0000-0000-000024690000}"/>
    <cellStyle name="40% - Accent2 10 2 2 4" xfId="7128" xr:uid="{00000000-0005-0000-0000-000025690000}"/>
    <cellStyle name="40% - Accent2 10 2 2 4 2" xfId="33120" xr:uid="{00000000-0005-0000-0000-000026690000}"/>
    <cellStyle name="40% - Accent2 10 2 2 5" xfId="14914" xr:uid="{00000000-0005-0000-0000-000027690000}"/>
    <cellStyle name="40% - Accent2 10 2 2 5 2" xfId="40908" xr:uid="{00000000-0005-0000-0000-000028690000}"/>
    <cellStyle name="40% - Accent2 10 2 2 6" xfId="22665" xr:uid="{00000000-0005-0000-0000-000029690000}"/>
    <cellStyle name="40% - Accent2 10 2 2 6 2" xfId="48654" xr:uid="{00000000-0005-0000-0000-00002A690000}"/>
    <cellStyle name="40% - Accent2 10 2 2 7" xfId="27819" xr:uid="{00000000-0005-0000-0000-00002B690000}"/>
    <cellStyle name="40% - Accent2 10 2 3" xfId="2381" xr:uid="{00000000-0005-0000-0000-00002C690000}"/>
    <cellStyle name="40% - Accent2 10 2 3 2" xfId="5067" xr:uid="{00000000-0005-0000-0000-00002D690000}"/>
    <cellStyle name="40% - Accent2 10 2 3 2 2" xfId="10364" xr:uid="{00000000-0005-0000-0000-00002E690000}"/>
    <cellStyle name="40% - Accent2 10 2 3 2 2 2" xfId="36365" xr:uid="{00000000-0005-0000-0000-00002F690000}"/>
    <cellStyle name="40% - Accent2 10 2 3 2 3" xfId="18159" xr:uid="{00000000-0005-0000-0000-000030690000}"/>
    <cellStyle name="40% - Accent2 10 2 3 2 3 2" xfId="44153" xr:uid="{00000000-0005-0000-0000-000031690000}"/>
    <cellStyle name="40% - Accent2 10 2 3 2 4" xfId="25910" xr:uid="{00000000-0005-0000-0000-000032690000}"/>
    <cellStyle name="40% - Accent2 10 2 3 2 4 2" xfId="51899" xr:uid="{00000000-0005-0000-0000-000033690000}"/>
    <cellStyle name="40% - Accent2 10 2 3 2 5" xfId="31064" xr:uid="{00000000-0005-0000-0000-000034690000}"/>
    <cellStyle name="40% - Accent2 10 2 3 3" xfId="12985" xr:uid="{00000000-0005-0000-0000-000035690000}"/>
    <cellStyle name="40% - Accent2 10 2 3 3 2" xfId="20780" xr:uid="{00000000-0005-0000-0000-000036690000}"/>
    <cellStyle name="40% - Accent2 10 2 3 3 2 2" xfId="46774" xr:uid="{00000000-0005-0000-0000-000037690000}"/>
    <cellStyle name="40% - Accent2 10 2 3 3 3" xfId="38986" xr:uid="{00000000-0005-0000-0000-000038690000}"/>
    <cellStyle name="40% - Accent2 10 2 3 4" xfId="7680" xr:uid="{00000000-0005-0000-0000-000039690000}"/>
    <cellStyle name="40% - Accent2 10 2 3 4 2" xfId="33676" xr:uid="{00000000-0005-0000-0000-00003A690000}"/>
    <cellStyle name="40% - Accent2 10 2 3 5" xfId="15470" xr:uid="{00000000-0005-0000-0000-00003B690000}"/>
    <cellStyle name="40% - Accent2 10 2 3 5 2" xfId="41464" xr:uid="{00000000-0005-0000-0000-00003C690000}"/>
    <cellStyle name="40% - Accent2 10 2 3 6" xfId="23221" xr:uid="{00000000-0005-0000-0000-00003D690000}"/>
    <cellStyle name="40% - Accent2 10 2 3 6 2" xfId="49210" xr:uid="{00000000-0005-0000-0000-00003E690000}"/>
    <cellStyle name="40% - Accent2 10 2 3 7" xfId="28375" xr:uid="{00000000-0005-0000-0000-00003F690000}"/>
    <cellStyle name="40% - Accent2 10 2 4" xfId="2937" xr:uid="{00000000-0005-0000-0000-000040690000}"/>
    <cellStyle name="40% - Accent2 10 2 4 2" xfId="5623" xr:uid="{00000000-0005-0000-0000-000041690000}"/>
    <cellStyle name="40% - Accent2 10 2 4 2 2" xfId="10920" xr:uid="{00000000-0005-0000-0000-000042690000}"/>
    <cellStyle name="40% - Accent2 10 2 4 2 2 2" xfId="36921" xr:uid="{00000000-0005-0000-0000-000043690000}"/>
    <cellStyle name="40% - Accent2 10 2 4 2 3" xfId="18715" xr:uid="{00000000-0005-0000-0000-000044690000}"/>
    <cellStyle name="40% - Accent2 10 2 4 2 3 2" xfId="44709" xr:uid="{00000000-0005-0000-0000-000045690000}"/>
    <cellStyle name="40% - Accent2 10 2 4 2 4" xfId="26466" xr:uid="{00000000-0005-0000-0000-000046690000}"/>
    <cellStyle name="40% - Accent2 10 2 4 2 4 2" xfId="52455" xr:uid="{00000000-0005-0000-0000-000047690000}"/>
    <cellStyle name="40% - Accent2 10 2 4 2 5" xfId="31620" xr:uid="{00000000-0005-0000-0000-000048690000}"/>
    <cellStyle name="40% - Accent2 10 2 4 3" xfId="13524" xr:uid="{00000000-0005-0000-0000-000049690000}"/>
    <cellStyle name="40% - Accent2 10 2 4 3 2" xfId="21319" xr:uid="{00000000-0005-0000-0000-00004A690000}"/>
    <cellStyle name="40% - Accent2 10 2 4 3 2 2" xfId="47313" xr:uid="{00000000-0005-0000-0000-00004B690000}"/>
    <cellStyle name="40% - Accent2 10 2 4 3 3" xfId="39525" xr:uid="{00000000-0005-0000-0000-00004C690000}"/>
    <cellStyle name="40% - Accent2 10 2 4 4" xfId="8236" xr:uid="{00000000-0005-0000-0000-00004D690000}"/>
    <cellStyle name="40% - Accent2 10 2 4 4 2" xfId="34232" xr:uid="{00000000-0005-0000-0000-00004E690000}"/>
    <cellStyle name="40% - Accent2 10 2 4 5" xfId="16026" xr:uid="{00000000-0005-0000-0000-00004F690000}"/>
    <cellStyle name="40% - Accent2 10 2 4 5 2" xfId="42020" xr:uid="{00000000-0005-0000-0000-000050690000}"/>
    <cellStyle name="40% - Accent2 10 2 4 6" xfId="23777" xr:uid="{00000000-0005-0000-0000-000051690000}"/>
    <cellStyle name="40% - Accent2 10 2 4 6 2" xfId="49766" xr:uid="{00000000-0005-0000-0000-000052690000}"/>
    <cellStyle name="40% - Accent2 10 2 4 7" xfId="28931" xr:uid="{00000000-0005-0000-0000-000053690000}"/>
    <cellStyle name="40% - Accent2 10 2 5" xfId="3955" xr:uid="{00000000-0005-0000-0000-000054690000}"/>
    <cellStyle name="40% - Accent2 10 2 5 2" xfId="9253" xr:uid="{00000000-0005-0000-0000-000055690000}"/>
    <cellStyle name="40% - Accent2 10 2 5 2 2" xfId="35253" xr:uid="{00000000-0005-0000-0000-000056690000}"/>
    <cellStyle name="40% - Accent2 10 2 5 3" xfId="17047" xr:uid="{00000000-0005-0000-0000-000057690000}"/>
    <cellStyle name="40% - Accent2 10 2 5 3 2" xfId="43041" xr:uid="{00000000-0005-0000-0000-000058690000}"/>
    <cellStyle name="40% - Accent2 10 2 5 4" xfId="24798" xr:uid="{00000000-0005-0000-0000-000059690000}"/>
    <cellStyle name="40% - Accent2 10 2 5 4 2" xfId="50787" xr:uid="{00000000-0005-0000-0000-00005A690000}"/>
    <cellStyle name="40% - Accent2 10 2 5 5" xfId="29952" xr:uid="{00000000-0005-0000-0000-00005B690000}"/>
    <cellStyle name="40% - Accent2 10 2 6" xfId="11425" xr:uid="{00000000-0005-0000-0000-00005C690000}"/>
    <cellStyle name="40% - Accent2 10 2 6 2" xfId="19220" xr:uid="{00000000-0005-0000-0000-00005D690000}"/>
    <cellStyle name="40% - Accent2 10 2 6 2 2" xfId="45214" xr:uid="{00000000-0005-0000-0000-00005E690000}"/>
    <cellStyle name="40% - Accent2 10 2 6 3" xfId="37426" xr:uid="{00000000-0005-0000-0000-00005F690000}"/>
    <cellStyle name="40% - Accent2 10 2 7" xfId="11931" xr:uid="{00000000-0005-0000-0000-000060690000}"/>
    <cellStyle name="40% - Accent2 10 2 7 2" xfId="19726" xr:uid="{00000000-0005-0000-0000-000061690000}"/>
    <cellStyle name="40% - Accent2 10 2 7 2 2" xfId="45720" xr:uid="{00000000-0005-0000-0000-000062690000}"/>
    <cellStyle name="40% - Accent2 10 2 7 3" xfId="37932" xr:uid="{00000000-0005-0000-0000-000063690000}"/>
    <cellStyle name="40% - Accent2 10 2 8" xfId="6577" xr:uid="{00000000-0005-0000-0000-000064690000}"/>
    <cellStyle name="40% - Accent2 10 2 8 2" xfId="32564" xr:uid="{00000000-0005-0000-0000-000065690000}"/>
    <cellStyle name="40% - Accent2 10 2 9" xfId="14358" xr:uid="{00000000-0005-0000-0000-000066690000}"/>
    <cellStyle name="40% - Accent2 10 2 9 2" xfId="40352" xr:uid="{00000000-0005-0000-0000-000067690000}"/>
    <cellStyle name="40% - Accent2 10 3" xfId="1548" xr:uid="{00000000-0005-0000-0000-000068690000}"/>
    <cellStyle name="40% - Accent2 10 3 2" xfId="4234" xr:uid="{00000000-0005-0000-0000-000069690000}"/>
    <cellStyle name="40% - Accent2 10 3 2 2" xfId="9531" xr:uid="{00000000-0005-0000-0000-00006A690000}"/>
    <cellStyle name="40% - Accent2 10 3 2 2 2" xfId="35532" xr:uid="{00000000-0005-0000-0000-00006B690000}"/>
    <cellStyle name="40% - Accent2 10 3 2 3" xfId="17326" xr:uid="{00000000-0005-0000-0000-00006C690000}"/>
    <cellStyle name="40% - Accent2 10 3 2 3 2" xfId="43320" xr:uid="{00000000-0005-0000-0000-00006D690000}"/>
    <cellStyle name="40% - Accent2 10 3 2 4" xfId="25077" xr:uid="{00000000-0005-0000-0000-00006E690000}"/>
    <cellStyle name="40% - Accent2 10 3 2 4 2" xfId="51066" xr:uid="{00000000-0005-0000-0000-00006F690000}"/>
    <cellStyle name="40% - Accent2 10 3 2 5" xfId="30231" xr:uid="{00000000-0005-0000-0000-000070690000}"/>
    <cellStyle name="40% - Accent2 10 3 3" xfId="12191" xr:uid="{00000000-0005-0000-0000-000071690000}"/>
    <cellStyle name="40% - Accent2 10 3 3 2" xfId="19986" xr:uid="{00000000-0005-0000-0000-000072690000}"/>
    <cellStyle name="40% - Accent2 10 3 3 2 2" xfId="45980" xr:uid="{00000000-0005-0000-0000-000073690000}"/>
    <cellStyle name="40% - Accent2 10 3 3 3" xfId="38192" xr:uid="{00000000-0005-0000-0000-000074690000}"/>
    <cellStyle name="40% - Accent2 10 3 4" xfId="6853" xr:uid="{00000000-0005-0000-0000-000075690000}"/>
    <cellStyle name="40% - Accent2 10 3 4 2" xfId="32843" xr:uid="{00000000-0005-0000-0000-000076690000}"/>
    <cellStyle name="40% - Accent2 10 3 5" xfId="14637" xr:uid="{00000000-0005-0000-0000-000077690000}"/>
    <cellStyle name="40% - Accent2 10 3 5 2" xfId="40631" xr:uid="{00000000-0005-0000-0000-000078690000}"/>
    <cellStyle name="40% - Accent2 10 3 6" xfId="22388" xr:uid="{00000000-0005-0000-0000-000079690000}"/>
    <cellStyle name="40% - Accent2 10 3 6 2" xfId="48377" xr:uid="{00000000-0005-0000-0000-00007A690000}"/>
    <cellStyle name="40% - Accent2 10 3 7" xfId="27542" xr:uid="{00000000-0005-0000-0000-00007B690000}"/>
    <cellStyle name="40% - Accent2 10 4" xfId="2104" xr:uid="{00000000-0005-0000-0000-00007C690000}"/>
    <cellStyle name="40% - Accent2 10 4 2" xfId="4790" xr:uid="{00000000-0005-0000-0000-00007D690000}"/>
    <cellStyle name="40% - Accent2 10 4 2 2" xfId="10087" xr:uid="{00000000-0005-0000-0000-00007E690000}"/>
    <cellStyle name="40% - Accent2 10 4 2 2 2" xfId="36088" xr:uid="{00000000-0005-0000-0000-00007F690000}"/>
    <cellStyle name="40% - Accent2 10 4 2 3" xfId="17882" xr:uid="{00000000-0005-0000-0000-000080690000}"/>
    <cellStyle name="40% - Accent2 10 4 2 3 2" xfId="43876" xr:uid="{00000000-0005-0000-0000-000081690000}"/>
    <cellStyle name="40% - Accent2 10 4 2 4" xfId="25633" xr:uid="{00000000-0005-0000-0000-000082690000}"/>
    <cellStyle name="40% - Accent2 10 4 2 4 2" xfId="51622" xr:uid="{00000000-0005-0000-0000-000083690000}"/>
    <cellStyle name="40% - Accent2 10 4 2 5" xfId="30787" xr:uid="{00000000-0005-0000-0000-000084690000}"/>
    <cellStyle name="40% - Accent2 10 4 3" xfId="12710" xr:uid="{00000000-0005-0000-0000-000085690000}"/>
    <cellStyle name="40% - Accent2 10 4 3 2" xfId="20505" xr:uid="{00000000-0005-0000-0000-000086690000}"/>
    <cellStyle name="40% - Accent2 10 4 3 2 2" xfId="46499" xr:uid="{00000000-0005-0000-0000-000087690000}"/>
    <cellStyle name="40% - Accent2 10 4 3 3" xfId="38711" xr:uid="{00000000-0005-0000-0000-000088690000}"/>
    <cellStyle name="40% - Accent2 10 4 4" xfId="7405" xr:uid="{00000000-0005-0000-0000-000089690000}"/>
    <cellStyle name="40% - Accent2 10 4 4 2" xfId="33399" xr:uid="{00000000-0005-0000-0000-00008A690000}"/>
    <cellStyle name="40% - Accent2 10 4 5" xfId="15193" xr:uid="{00000000-0005-0000-0000-00008B690000}"/>
    <cellStyle name="40% - Accent2 10 4 5 2" xfId="41187" xr:uid="{00000000-0005-0000-0000-00008C690000}"/>
    <cellStyle name="40% - Accent2 10 4 6" xfId="22944" xr:uid="{00000000-0005-0000-0000-00008D690000}"/>
    <cellStyle name="40% - Accent2 10 4 6 2" xfId="48933" xr:uid="{00000000-0005-0000-0000-00008E690000}"/>
    <cellStyle name="40% - Accent2 10 4 7" xfId="28098" xr:uid="{00000000-0005-0000-0000-00008F690000}"/>
    <cellStyle name="40% - Accent2 10 5" xfId="2660" xr:uid="{00000000-0005-0000-0000-000090690000}"/>
    <cellStyle name="40% - Accent2 10 5 2" xfId="5346" xr:uid="{00000000-0005-0000-0000-000091690000}"/>
    <cellStyle name="40% - Accent2 10 5 2 2" xfId="10643" xr:uid="{00000000-0005-0000-0000-000092690000}"/>
    <cellStyle name="40% - Accent2 10 5 2 2 2" xfId="36644" xr:uid="{00000000-0005-0000-0000-000093690000}"/>
    <cellStyle name="40% - Accent2 10 5 2 3" xfId="18438" xr:uid="{00000000-0005-0000-0000-000094690000}"/>
    <cellStyle name="40% - Accent2 10 5 2 3 2" xfId="44432" xr:uid="{00000000-0005-0000-0000-000095690000}"/>
    <cellStyle name="40% - Accent2 10 5 2 4" xfId="26189" xr:uid="{00000000-0005-0000-0000-000096690000}"/>
    <cellStyle name="40% - Accent2 10 5 2 4 2" xfId="52178" xr:uid="{00000000-0005-0000-0000-000097690000}"/>
    <cellStyle name="40% - Accent2 10 5 2 5" xfId="31343" xr:uid="{00000000-0005-0000-0000-000098690000}"/>
    <cellStyle name="40% - Accent2 10 5 3" xfId="13247" xr:uid="{00000000-0005-0000-0000-000099690000}"/>
    <cellStyle name="40% - Accent2 10 5 3 2" xfId="21042" xr:uid="{00000000-0005-0000-0000-00009A690000}"/>
    <cellStyle name="40% - Accent2 10 5 3 2 2" xfId="47036" xr:uid="{00000000-0005-0000-0000-00009B690000}"/>
    <cellStyle name="40% - Accent2 10 5 3 3" xfId="39248" xr:uid="{00000000-0005-0000-0000-00009C690000}"/>
    <cellStyle name="40% - Accent2 10 5 4" xfId="7959" xr:uid="{00000000-0005-0000-0000-00009D690000}"/>
    <cellStyle name="40% - Accent2 10 5 4 2" xfId="33955" xr:uid="{00000000-0005-0000-0000-00009E690000}"/>
    <cellStyle name="40% - Accent2 10 5 5" xfId="15749" xr:uid="{00000000-0005-0000-0000-00009F690000}"/>
    <cellStyle name="40% - Accent2 10 5 5 2" xfId="41743" xr:uid="{00000000-0005-0000-0000-0000A0690000}"/>
    <cellStyle name="40% - Accent2 10 5 6" xfId="23500" xr:uid="{00000000-0005-0000-0000-0000A1690000}"/>
    <cellStyle name="40% - Accent2 10 5 6 2" xfId="49489" xr:uid="{00000000-0005-0000-0000-0000A2690000}"/>
    <cellStyle name="40% - Accent2 10 5 7" xfId="28654" xr:uid="{00000000-0005-0000-0000-0000A3690000}"/>
    <cellStyle name="40% - Accent2 10 6" xfId="3678" xr:uid="{00000000-0005-0000-0000-0000A4690000}"/>
    <cellStyle name="40% - Accent2 10 6 2" xfId="8976" xr:uid="{00000000-0005-0000-0000-0000A5690000}"/>
    <cellStyle name="40% - Accent2 10 6 2 2" xfId="34976" xr:uid="{00000000-0005-0000-0000-0000A6690000}"/>
    <cellStyle name="40% - Accent2 10 6 3" xfId="16770" xr:uid="{00000000-0005-0000-0000-0000A7690000}"/>
    <cellStyle name="40% - Accent2 10 6 3 2" xfId="42764" xr:uid="{00000000-0005-0000-0000-0000A8690000}"/>
    <cellStyle name="40% - Accent2 10 6 4" xfId="24521" xr:uid="{00000000-0005-0000-0000-0000A9690000}"/>
    <cellStyle name="40% - Accent2 10 6 4 2" xfId="50510" xr:uid="{00000000-0005-0000-0000-0000AA690000}"/>
    <cellStyle name="40% - Accent2 10 6 5" xfId="29675" xr:uid="{00000000-0005-0000-0000-0000AB690000}"/>
    <cellStyle name="40% - Accent2 10 7" xfId="11170" xr:uid="{00000000-0005-0000-0000-0000AC690000}"/>
    <cellStyle name="40% - Accent2 10 7 2" xfId="18965" xr:uid="{00000000-0005-0000-0000-0000AD690000}"/>
    <cellStyle name="40% - Accent2 10 7 2 2" xfId="44959" xr:uid="{00000000-0005-0000-0000-0000AE690000}"/>
    <cellStyle name="40% - Accent2 10 7 3" xfId="37171" xr:uid="{00000000-0005-0000-0000-0000AF690000}"/>
    <cellStyle name="40% - Accent2 10 8" xfId="11670" xr:uid="{00000000-0005-0000-0000-0000B0690000}"/>
    <cellStyle name="40% - Accent2 10 8 2" xfId="19465" xr:uid="{00000000-0005-0000-0000-0000B1690000}"/>
    <cellStyle name="40% - Accent2 10 8 2 2" xfId="45459" xr:uid="{00000000-0005-0000-0000-0000B2690000}"/>
    <cellStyle name="40% - Accent2 10 8 3" xfId="37671" xr:uid="{00000000-0005-0000-0000-0000B3690000}"/>
    <cellStyle name="40% - Accent2 10 9" xfId="6300" xr:uid="{00000000-0005-0000-0000-0000B4690000}"/>
    <cellStyle name="40% - Accent2 10 9 2" xfId="32287" xr:uid="{00000000-0005-0000-0000-0000B5690000}"/>
    <cellStyle name="40% - Accent2 11" xfId="1006" xr:uid="{00000000-0005-0000-0000-0000B6690000}"/>
    <cellStyle name="40% - Accent2 11 10" xfId="14098" xr:uid="{00000000-0005-0000-0000-0000B7690000}"/>
    <cellStyle name="40% - Accent2 11 10 2" xfId="40092" xr:uid="{00000000-0005-0000-0000-0000B8690000}"/>
    <cellStyle name="40% - Accent2 11 11" xfId="21849" xr:uid="{00000000-0005-0000-0000-0000B9690000}"/>
    <cellStyle name="40% - Accent2 11 11 2" xfId="47838" xr:uid="{00000000-0005-0000-0000-0000BA690000}"/>
    <cellStyle name="40% - Accent2 11 12" xfId="27003" xr:uid="{00000000-0005-0000-0000-0000BB690000}"/>
    <cellStyle name="40% - Accent2 11 2" xfId="1284" xr:uid="{00000000-0005-0000-0000-0000BC690000}"/>
    <cellStyle name="40% - Accent2 11 2 10" xfId="22126" xr:uid="{00000000-0005-0000-0000-0000BD690000}"/>
    <cellStyle name="40% - Accent2 11 2 10 2" xfId="48115" xr:uid="{00000000-0005-0000-0000-0000BE690000}"/>
    <cellStyle name="40% - Accent2 11 2 11" xfId="27280" xr:uid="{00000000-0005-0000-0000-0000BF690000}"/>
    <cellStyle name="40% - Accent2 11 2 2" xfId="1842" xr:uid="{00000000-0005-0000-0000-0000C0690000}"/>
    <cellStyle name="40% - Accent2 11 2 2 2" xfId="4528" xr:uid="{00000000-0005-0000-0000-0000C1690000}"/>
    <cellStyle name="40% - Accent2 11 2 2 2 2" xfId="9825" xr:uid="{00000000-0005-0000-0000-0000C2690000}"/>
    <cellStyle name="40% - Accent2 11 2 2 2 2 2" xfId="35826" xr:uid="{00000000-0005-0000-0000-0000C3690000}"/>
    <cellStyle name="40% - Accent2 11 2 2 2 3" xfId="17620" xr:uid="{00000000-0005-0000-0000-0000C4690000}"/>
    <cellStyle name="40% - Accent2 11 2 2 2 3 2" xfId="43614" xr:uid="{00000000-0005-0000-0000-0000C5690000}"/>
    <cellStyle name="40% - Accent2 11 2 2 2 4" xfId="25371" xr:uid="{00000000-0005-0000-0000-0000C6690000}"/>
    <cellStyle name="40% - Accent2 11 2 2 2 4 2" xfId="51360" xr:uid="{00000000-0005-0000-0000-0000C7690000}"/>
    <cellStyle name="40% - Accent2 11 2 2 2 5" xfId="30525" xr:uid="{00000000-0005-0000-0000-0000C8690000}"/>
    <cellStyle name="40% - Accent2 11 2 2 3" xfId="12467" xr:uid="{00000000-0005-0000-0000-0000C9690000}"/>
    <cellStyle name="40% - Accent2 11 2 2 3 2" xfId="20262" xr:uid="{00000000-0005-0000-0000-0000CA690000}"/>
    <cellStyle name="40% - Accent2 11 2 2 3 2 2" xfId="46256" xr:uid="{00000000-0005-0000-0000-0000CB690000}"/>
    <cellStyle name="40% - Accent2 11 2 2 3 3" xfId="38468" xr:uid="{00000000-0005-0000-0000-0000CC690000}"/>
    <cellStyle name="40% - Accent2 11 2 2 4" xfId="7145" xr:uid="{00000000-0005-0000-0000-0000CD690000}"/>
    <cellStyle name="40% - Accent2 11 2 2 4 2" xfId="33137" xr:uid="{00000000-0005-0000-0000-0000CE690000}"/>
    <cellStyle name="40% - Accent2 11 2 2 5" xfId="14931" xr:uid="{00000000-0005-0000-0000-0000CF690000}"/>
    <cellStyle name="40% - Accent2 11 2 2 5 2" xfId="40925" xr:uid="{00000000-0005-0000-0000-0000D0690000}"/>
    <cellStyle name="40% - Accent2 11 2 2 6" xfId="22682" xr:uid="{00000000-0005-0000-0000-0000D1690000}"/>
    <cellStyle name="40% - Accent2 11 2 2 6 2" xfId="48671" xr:uid="{00000000-0005-0000-0000-0000D2690000}"/>
    <cellStyle name="40% - Accent2 11 2 2 7" xfId="27836" xr:uid="{00000000-0005-0000-0000-0000D3690000}"/>
    <cellStyle name="40% - Accent2 11 2 3" xfId="2398" xr:uid="{00000000-0005-0000-0000-0000D4690000}"/>
    <cellStyle name="40% - Accent2 11 2 3 2" xfId="5084" xr:uid="{00000000-0005-0000-0000-0000D5690000}"/>
    <cellStyle name="40% - Accent2 11 2 3 2 2" xfId="10381" xr:uid="{00000000-0005-0000-0000-0000D6690000}"/>
    <cellStyle name="40% - Accent2 11 2 3 2 2 2" xfId="36382" xr:uid="{00000000-0005-0000-0000-0000D7690000}"/>
    <cellStyle name="40% - Accent2 11 2 3 2 3" xfId="18176" xr:uid="{00000000-0005-0000-0000-0000D8690000}"/>
    <cellStyle name="40% - Accent2 11 2 3 2 3 2" xfId="44170" xr:uid="{00000000-0005-0000-0000-0000D9690000}"/>
    <cellStyle name="40% - Accent2 11 2 3 2 4" xfId="25927" xr:uid="{00000000-0005-0000-0000-0000DA690000}"/>
    <cellStyle name="40% - Accent2 11 2 3 2 4 2" xfId="51916" xr:uid="{00000000-0005-0000-0000-0000DB690000}"/>
    <cellStyle name="40% - Accent2 11 2 3 2 5" xfId="31081" xr:uid="{00000000-0005-0000-0000-0000DC690000}"/>
    <cellStyle name="40% - Accent2 11 2 3 3" xfId="13002" xr:uid="{00000000-0005-0000-0000-0000DD690000}"/>
    <cellStyle name="40% - Accent2 11 2 3 3 2" xfId="20797" xr:uid="{00000000-0005-0000-0000-0000DE690000}"/>
    <cellStyle name="40% - Accent2 11 2 3 3 2 2" xfId="46791" xr:uid="{00000000-0005-0000-0000-0000DF690000}"/>
    <cellStyle name="40% - Accent2 11 2 3 3 3" xfId="39003" xr:uid="{00000000-0005-0000-0000-0000E0690000}"/>
    <cellStyle name="40% - Accent2 11 2 3 4" xfId="7697" xr:uid="{00000000-0005-0000-0000-0000E1690000}"/>
    <cellStyle name="40% - Accent2 11 2 3 4 2" xfId="33693" xr:uid="{00000000-0005-0000-0000-0000E2690000}"/>
    <cellStyle name="40% - Accent2 11 2 3 5" xfId="15487" xr:uid="{00000000-0005-0000-0000-0000E3690000}"/>
    <cellStyle name="40% - Accent2 11 2 3 5 2" xfId="41481" xr:uid="{00000000-0005-0000-0000-0000E4690000}"/>
    <cellStyle name="40% - Accent2 11 2 3 6" xfId="23238" xr:uid="{00000000-0005-0000-0000-0000E5690000}"/>
    <cellStyle name="40% - Accent2 11 2 3 6 2" xfId="49227" xr:uid="{00000000-0005-0000-0000-0000E6690000}"/>
    <cellStyle name="40% - Accent2 11 2 3 7" xfId="28392" xr:uid="{00000000-0005-0000-0000-0000E7690000}"/>
    <cellStyle name="40% - Accent2 11 2 4" xfId="2954" xr:uid="{00000000-0005-0000-0000-0000E8690000}"/>
    <cellStyle name="40% - Accent2 11 2 4 2" xfId="5640" xr:uid="{00000000-0005-0000-0000-0000E9690000}"/>
    <cellStyle name="40% - Accent2 11 2 4 2 2" xfId="10937" xr:uid="{00000000-0005-0000-0000-0000EA690000}"/>
    <cellStyle name="40% - Accent2 11 2 4 2 2 2" xfId="36938" xr:uid="{00000000-0005-0000-0000-0000EB690000}"/>
    <cellStyle name="40% - Accent2 11 2 4 2 3" xfId="18732" xr:uid="{00000000-0005-0000-0000-0000EC690000}"/>
    <cellStyle name="40% - Accent2 11 2 4 2 3 2" xfId="44726" xr:uid="{00000000-0005-0000-0000-0000ED690000}"/>
    <cellStyle name="40% - Accent2 11 2 4 2 4" xfId="26483" xr:uid="{00000000-0005-0000-0000-0000EE690000}"/>
    <cellStyle name="40% - Accent2 11 2 4 2 4 2" xfId="52472" xr:uid="{00000000-0005-0000-0000-0000EF690000}"/>
    <cellStyle name="40% - Accent2 11 2 4 2 5" xfId="31637" xr:uid="{00000000-0005-0000-0000-0000F0690000}"/>
    <cellStyle name="40% - Accent2 11 2 4 3" xfId="13541" xr:uid="{00000000-0005-0000-0000-0000F1690000}"/>
    <cellStyle name="40% - Accent2 11 2 4 3 2" xfId="21336" xr:uid="{00000000-0005-0000-0000-0000F2690000}"/>
    <cellStyle name="40% - Accent2 11 2 4 3 2 2" xfId="47330" xr:uid="{00000000-0005-0000-0000-0000F3690000}"/>
    <cellStyle name="40% - Accent2 11 2 4 3 3" xfId="39542" xr:uid="{00000000-0005-0000-0000-0000F4690000}"/>
    <cellStyle name="40% - Accent2 11 2 4 4" xfId="8253" xr:uid="{00000000-0005-0000-0000-0000F5690000}"/>
    <cellStyle name="40% - Accent2 11 2 4 4 2" xfId="34249" xr:uid="{00000000-0005-0000-0000-0000F6690000}"/>
    <cellStyle name="40% - Accent2 11 2 4 5" xfId="16043" xr:uid="{00000000-0005-0000-0000-0000F7690000}"/>
    <cellStyle name="40% - Accent2 11 2 4 5 2" xfId="42037" xr:uid="{00000000-0005-0000-0000-0000F8690000}"/>
    <cellStyle name="40% - Accent2 11 2 4 6" xfId="23794" xr:uid="{00000000-0005-0000-0000-0000F9690000}"/>
    <cellStyle name="40% - Accent2 11 2 4 6 2" xfId="49783" xr:uid="{00000000-0005-0000-0000-0000FA690000}"/>
    <cellStyle name="40% - Accent2 11 2 4 7" xfId="28948" xr:uid="{00000000-0005-0000-0000-0000FB690000}"/>
    <cellStyle name="40% - Accent2 11 2 5" xfId="3972" xr:uid="{00000000-0005-0000-0000-0000FC690000}"/>
    <cellStyle name="40% - Accent2 11 2 5 2" xfId="9270" xr:uid="{00000000-0005-0000-0000-0000FD690000}"/>
    <cellStyle name="40% - Accent2 11 2 5 2 2" xfId="35270" xr:uid="{00000000-0005-0000-0000-0000FE690000}"/>
    <cellStyle name="40% - Accent2 11 2 5 3" xfId="17064" xr:uid="{00000000-0005-0000-0000-0000FF690000}"/>
    <cellStyle name="40% - Accent2 11 2 5 3 2" xfId="43058" xr:uid="{00000000-0005-0000-0000-0000006A0000}"/>
    <cellStyle name="40% - Accent2 11 2 5 4" xfId="24815" xr:uid="{00000000-0005-0000-0000-0000016A0000}"/>
    <cellStyle name="40% - Accent2 11 2 5 4 2" xfId="50804" xr:uid="{00000000-0005-0000-0000-0000026A0000}"/>
    <cellStyle name="40% - Accent2 11 2 5 5" xfId="29969" xr:uid="{00000000-0005-0000-0000-0000036A0000}"/>
    <cellStyle name="40% - Accent2 11 2 6" xfId="11442" xr:uid="{00000000-0005-0000-0000-0000046A0000}"/>
    <cellStyle name="40% - Accent2 11 2 6 2" xfId="19237" xr:uid="{00000000-0005-0000-0000-0000056A0000}"/>
    <cellStyle name="40% - Accent2 11 2 6 2 2" xfId="45231" xr:uid="{00000000-0005-0000-0000-0000066A0000}"/>
    <cellStyle name="40% - Accent2 11 2 6 3" xfId="37443" xr:uid="{00000000-0005-0000-0000-0000076A0000}"/>
    <cellStyle name="40% - Accent2 11 2 7" xfId="11948" xr:uid="{00000000-0005-0000-0000-0000086A0000}"/>
    <cellStyle name="40% - Accent2 11 2 7 2" xfId="19743" xr:uid="{00000000-0005-0000-0000-0000096A0000}"/>
    <cellStyle name="40% - Accent2 11 2 7 2 2" xfId="45737" xr:uid="{00000000-0005-0000-0000-00000A6A0000}"/>
    <cellStyle name="40% - Accent2 11 2 7 3" xfId="37949" xr:uid="{00000000-0005-0000-0000-00000B6A0000}"/>
    <cellStyle name="40% - Accent2 11 2 8" xfId="6594" xr:uid="{00000000-0005-0000-0000-00000C6A0000}"/>
    <cellStyle name="40% - Accent2 11 2 8 2" xfId="32581" xr:uid="{00000000-0005-0000-0000-00000D6A0000}"/>
    <cellStyle name="40% - Accent2 11 2 9" xfId="14375" xr:uid="{00000000-0005-0000-0000-00000E6A0000}"/>
    <cellStyle name="40% - Accent2 11 2 9 2" xfId="40369" xr:uid="{00000000-0005-0000-0000-00000F6A0000}"/>
    <cellStyle name="40% - Accent2 11 3" xfId="1565" xr:uid="{00000000-0005-0000-0000-0000106A0000}"/>
    <cellStyle name="40% - Accent2 11 3 2" xfId="4251" xr:uid="{00000000-0005-0000-0000-0000116A0000}"/>
    <cellStyle name="40% - Accent2 11 3 2 2" xfId="9548" xr:uid="{00000000-0005-0000-0000-0000126A0000}"/>
    <cellStyle name="40% - Accent2 11 3 2 2 2" xfId="35549" xr:uid="{00000000-0005-0000-0000-0000136A0000}"/>
    <cellStyle name="40% - Accent2 11 3 2 3" xfId="17343" xr:uid="{00000000-0005-0000-0000-0000146A0000}"/>
    <cellStyle name="40% - Accent2 11 3 2 3 2" xfId="43337" xr:uid="{00000000-0005-0000-0000-0000156A0000}"/>
    <cellStyle name="40% - Accent2 11 3 2 4" xfId="25094" xr:uid="{00000000-0005-0000-0000-0000166A0000}"/>
    <cellStyle name="40% - Accent2 11 3 2 4 2" xfId="51083" xr:uid="{00000000-0005-0000-0000-0000176A0000}"/>
    <cellStyle name="40% - Accent2 11 3 2 5" xfId="30248" xr:uid="{00000000-0005-0000-0000-0000186A0000}"/>
    <cellStyle name="40% - Accent2 11 3 3" xfId="12208" xr:uid="{00000000-0005-0000-0000-0000196A0000}"/>
    <cellStyle name="40% - Accent2 11 3 3 2" xfId="20003" xr:uid="{00000000-0005-0000-0000-00001A6A0000}"/>
    <cellStyle name="40% - Accent2 11 3 3 2 2" xfId="45997" xr:uid="{00000000-0005-0000-0000-00001B6A0000}"/>
    <cellStyle name="40% - Accent2 11 3 3 3" xfId="38209" xr:uid="{00000000-0005-0000-0000-00001C6A0000}"/>
    <cellStyle name="40% - Accent2 11 3 4" xfId="6870" xr:uid="{00000000-0005-0000-0000-00001D6A0000}"/>
    <cellStyle name="40% - Accent2 11 3 4 2" xfId="32860" xr:uid="{00000000-0005-0000-0000-00001E6A0000}"/>
    <cellStyle name="40% - Accent2 11 3 5" xfId="14654" xr:uid="{00000000-0005-0000-0000-00001F6A0000}"/>
    <cellStyle name="40% - Accent2 11 3 5 2" xfId="40648" xr:uid="{00000000-0005-0000-0000-0000206A0000}"/>
    <cellStyle name="40% - Accent2 11 3 6" xfId="22405" xr:uid="{00000000-0005-0000-0000-0000216A0000}"/>
    <cellStyle name="40% - Accent2 11 3 6 2" xfId="48394" xr:uid="{00000000-0005-0000-0000-0000226A0000}"/>
    <cellStyle name="40% - Accent2 11 3 7" xfId="27559" xr:uid="{00000000-0005-0000-0000-0000236A0000}"/>
    <cellStyle name="40% - Accent2 11 4" xfId="2121" xr:uid="{00000000-0005-0000-0000-0000246A0000}"/>
    <cellStyle name="40% - Accent2 11 4 2" xfId="4807" xr:uid="{00000000-0005-0000-0000-0000256A0000}"/>
    <cellStyle name="40% - Accent2 11 4 2 2" xfId="10104" xr:uid="{00000000-0005-0000-0000-0000266A0000}"/>
    <cellStyle name="40% - Accent2 11 4 2 2 2" xfId="36105" xr:uid="{00000000-0005-0000-0000-0000276A0000}"/>
    <cellStyle name="40% - Accent2 11 4 2 3" xfId="17899" xr:uid="{00000000-0005-0000-0000-0000286A0000}"/>
    <cellStyle name="40% - Accent2 11 4 2 3 2" xfId="43893" xr:uid="{00000000-0005-0000-0000-0000296A0000}"/>
    <cellStyle name="40% - Accent2 11 4 2 4" xfId="25650" xr:uid="{00000000-0005-0000-0000-00002A6A0000}"/>
    <cellStyle name="40% - Accent2 11 4 2 4 2" xfId="51639" xr:uid="{00000000-0005-0000-0000-00002B6A0000}"/>
    <cellStyle name="40% - Accent2 11 4 2 5" xfId="30804" xr:uid="{00000000-0005-0000-0000-00002C6A0000}"/>
    <cellStyle name="40% - Accent2 11 4 3" xfId="12727" xr:uid="{00000000-0005-0000-0000-00002D6A0000}"/>
    <cellStyle name="40% - Accent2 11 4 3 2" xfId="20522" xr:uid="{00000000-0005-0000-0000-00002E6A0000}"/>
    <cellStyle name="40% - Accent2 11 4 3 2 2" xfId="46516" xr:uid="{00000000-0005-0000-0000-00002F6A0000}"/>
    <cellStyle name="40% - Accent2 11 4 3 3" xfId="38728" xr:uid="{00000000-0005-0000-0000-0000306A0000}"/>
    <cellStyle name="40% - Accent2 11 4 4" xfId="7422" xr:uid="{00000000-0005-0000-0000-0000316A0000}"/>
    <cellStyle name="40% - Accent2 11 4 4 2" xfId="33416" xr:uid="{00000000-0005-0000-0000-0000326A0000}"/>
    <cellStyle name="40% - Accent2 11 4 5" xfId="15210" xr:uid="{00000000-0005-0000-0000-0000336A0000}"/>
    <cellStyle name="40% - Accent2 11 4 5 2" xfId="41204" xr:uid="{00000000-0005-0000-0000-0000346A0000}"/>
    <cellStyle name="40% - Accent2 11 4 6" xfId="22961" xr:uid="{00000000-0005-0000-0000-0000356A0000}"/>
    <cellStyle name="40% - Accent2 11 4 6 2" xfId="48950" xr:uid="{00000000-0005-0000-0000-0000366A0000}"/>
    <cellStyle name="40% - Accent2 11 4 7" xfId="28115" xr:uid="{00000000-0005-0000-0000-0000376A0000}"/>
    <cellStyle name="40% - Accent2 11 5" xfId="2677" xr:uid="{00000000-0005-0000-0000-0000386A0000}"/>
    <cellStyle name="40% - Accent2 11 5 2" xfId="5363" xr:uid="{00000000-0005-0000-0000-0000396A0000}"/>
    <cellStyle name="40% - Accent2 11 5 2 2" xfId="10660" xr:uid="{00000000-0005-0000-0000-00003A6A0000}"/>
    <cellStyle name="40% - Accent2 11 5 2 2 2" xfId="36661" xr:uid="{00000000-0005-0000-0000-00003B6A0000}"/>
    <cellStyle name="40% - Accent2 11 5 2 3" xfId="18455" xr:uid="{00000000-0005-0000-0000-00003C6A0000}"/>
    <cellStyle name="40% - Accent2 11 5 2 3 2" xfId="44449" xr:uid="{00000000-0005-0000-0000-00003D6A0000}"/>
    <cellStyle name="40% - Accent2 11 5 2 4" xfId="26206" xr:uid="{00000000-0005-0000-0000-00003E6A0000}"/>
    <cellStyle name="40% - Accent2 11 5 2 4 2" xfId="52195" xr:uid="{00000000-0005-0000-0000-00003F6A0000}"/>
    <cellStyle name="40% - Accent2 11 5 2 5" xfId="31360" xr:uid="{00000000-0005-0000-0000-0000406A0000}"/>
    <cellStyle name="40% - Accent2 11 5 3" xfId="13264" xr:uid="{00000000-0005-0000-0000-0000416A0000}"/>
    <cellStyle name="40% - Accent2 11 5 3 2" xfId="21059" xr:uid="{00000000-0005-0000-0000-0000426A0000}"/>
    <cellStyle name="40% - Accent2 11 5 3 2 2" xfId="47053" xr:uid="{00000000-0005-0000-0000-0000436A0000}"/>
    <cellStyle name="40% - Accent2 11 5 3 3" xfId="39265" xr:uid="{00000000-0005-0000-0000-0000446A0000}"/>
    <cellStyle name="40% - Accent2 11 5 4" xfId="7976" xr:uid="{00000000-0005-0000-0000-0000456A0000}"/>
    <cellStyle name="40% - Accent2 11 5 4 2" xfId="33972" xr:uid="{00000000-0005-0000-0000-0000466A0000}"/>
    <cellStyle name="40% - Accent2 11 5 5" xfId="15766" xr:uid="{00000000-0005-0000-0000-0000476A0000}"/>
    <cellStyle name="40% - Accent2 11 5 5 2" xfId="41760" xr:uid="{00000000-0005-0000-0000-0000486A0000}"/>
    <cellStyle name="40% - Accent2 11 5 6" xfId="23517" xr:uid="{00000000-0005-0000-0000-0000496A0000}"/>
    <cellStyle name="40% - Accent2 11 5 6 2" xfId="49506" xr:uid="{00000000-0005-0000-0000-00004A6A0000}"/>
    <cellStyle name="40% - Accent2 11 5 7" xfId="28671" xr:uid="{00000000-0005-0000-0000-00004B6A0000}"/>
    <cellStyle name="40% - Accent2 11 6" xfId="3695" xr:uid="{00000000-0005-0000-0000-00004C6A0000}"/>
    <cellStyle name="40% - Accent2 11 6 2" xfId="8993" xr:uid="{00000000-0005-0000-0000-00004D6A0000}"/>
    <cellStyle name="40% - Accent2 11 6 2 2" xfId="34993" xr:uid="{00000000-0005-0000-0000-00004E6A0000}"/>
    <cellStyle name="40% - Accent2 11 6 3" xfId="16787" xr:uid="{00000000-0005-0000-0000-00004F6A0000}"/>
    <cellStyle name="40% - Accent2 11 6 3 2" xfId="42781" xr:uid="{00000000-0005-0000-0000-0000506A0000}"/>
    <cellStyle name="40% - Accent2 11 6 4" xfId="24538" xr:uid="{00000000-0005-0000-0000-0000516A0000}"/>
    <cellStyle name="40% - Accent2 11 6 4 2" xfId="50527" xr:uid="{00000000-0005-0000-0000-0000526A0000}"/>
    <cellStyle name="40% - Accent2 11 6 5" xfId="29692" xr:uid="{00000000-0005-0000-0000-0000536A0000}"/>
    <cellStyle name="40% - Accent2 11 7" xfId="11187" xr:uid="{00000000-0005-0000-0000-0000546A0000}"/>
    <cellStyle name="40% - Accent2 11 7 2" xfId="18982" xr:uid="{00000000-0005-0000-0000-0000556A0000}"/>
    <cellStyle name="40% - Accent2 11 7 2 2" xfId="44976" xr:uid="{00000000-0005-0000-0000-0000566A0000}"/>
    <cellStyle name="40% - Accent2 11 7 3" xfId="37188" xr:uid="{00000000-0005-0000-0000-0000576A0000}"/>
    <cellStyle name="40% - Accent2 11 8" xfId="11687" xr:uid="{00000000-0005-0000-0000-0000586A0000}"/>
    <cellStyle name="40% - Accent2 11 8 2" xfId="19482" xr:uid="{00000000-0005-0000-0000-0000596A0000}"/>
    <cellStyle name="40% - Accent2 11 8 2 2" xfId="45476" xr:uid="{00000000-0005-0000-0000-00005A6A0000}"/>
    <cellStyle name="40% - Accent2 11 8 3" xfId="37688" xr:uid="{00000000-0005-0000-0000-00005B6A0000}"/>
    <cellStyle name="40% - Accent2 11 9" xfId="6317" xr:uid="{00000000-0005-0000-0000-00005C6A0000}"/>
    <cellStyle name="40% - Accent2 11 9 2" xfId="32304" xr:uid="{00000000-0005-0000-0000-00005D6A0000}"/>
    <cellStyle name="40% - Accent2 12" xfId="1019" xr:uid="{00000000-0005-0000-0000-00005E6A0000}"/>
    <cellStyle name="40% - Accent2 12 10" xfId="14111" xr:uid="{00000000-0005-0000-0000-00005F6A0000}"/>
    <cellStyle name="40% - Accent2 12 10 2" xfId="40105" xr:uid="{00000000-0005-0000-0000-0000606A0000}"/>
    <cellStyle name="40% - Accent2 12 11" xfId="21862" xr:uid="{00000000-0005-0000-0000-0000616A0000}"/>
    <cellStyle name="40% - Accent2 12 11 2" xfId="47851" xr:uid="{00000000-0005-0000-0000-0000626A0000}"/>
    <cellStyle name="40% - Accent2 12 12" xfId="27016" xr:uid="{00000000-0005-0000-0000-0000636A0000}"/>
    <cellStyle name="40% - Accent2 12 2" xfId="1297" xr:uid="{00000000-0005-0000-0000-0000646A0000}"/>
    <cellStyle name="40% - Accent2 12 2 10" xfId="22139" xr:uid="{00000000-0005-0000-0000-0000656A0000}"/>
    <cellStyle name="40% - Accent2 12 2 10 2" xfId="48128" xr:uid="{00000000-0005-0000-0000-0000666A0000}"/>
    <cellStyle name="40% - Accent2 12 2 11" xfId="27293" xr:uid="{00000000-0005-0000-0000-0000676A0000}"/>
    <cellStyle name="40% - Accent2 12 2 2" xfId="1855" xr:uid="{00000000-0005-0000-0000-0000686A0000}"/>
    <cellStyle name="40% - Accent2 12 2 2 2" xfId="4541" xr:uid="{00000000-0005-0000-0000-0000696A0000}"/>
    <cellStyle name="40% - Accent2 12 2 2 2 2" xfId="9838" xr:uid="{00000000-0005-0000-0000-00006A6A0000}"/>
    <cellStyle name="40% - Accent2 12 2 2 2 2 2" xfId="35839" xr:uid="{00000000-0005-0000-0000-00006B6A0000}"/>
    <cellStyle name="40% - Accent2 12 2 2 2 3" xfId="17633" xr:uid="{00000000-0005-0000-0000-00006C6A0000}"/>
    <cellStyle name="40% - Accent2 12 2 2 2 3 2" xfId="43627" xr:uid="{00000000-0005-0000-0000-00006D6A0000}"/>
    <cellStyle name="40% - Accent2 12 2 2 2 4" xfId="25384" xr:uid="{00000000-0005-0000-0000-00006E6A0000}"/>
    <cellStyle name="40% - Accent2 12 2 2 2 4 2" xfId="51373" xr:uid="{00000000-0005-0000-0000-00006F6A0000}"/>
    <cellStyle name="40% - Accent2 12 2 2 2 5" xfId="30538" xr:uid="{00000000-0005-0000-0000-0000706A0000}"/>
    <cellStyle name="40% - Accent2 12 2 2 3" xfId="12480" xr:uid="{00000000-0005-0000-0000-0000716A0000}"/>
    <cellStyle name="40% - Accent2 12 2 2 3 2" xfId="20275" xr:uid="{00000000-0005-0000-0000-0000726A0000}"/>
    <cellStyle name="40% - Accent2 12 2 2 3 2 2" xfId="46269" xr:uid="{00000000-0005-0000-0000-0000736A0000}"/>
    <cellStyle name="40% - Accent2 12 2 2 3 3" xfId="38481" xr:uid="{00000000-0005-0000-0000-0000746A0000}"/>
    <cellStyle name="40% - Accent2 12 2 2 4" xfId="7158" xr:uid="{00000000-0005-0000-0000-0000756A0000}"/>
    <cellStyle name="40% - Accent2 12 2 2 4 2" xfId="33150" xr:uid="{00000000-0005-0000-0000-0000766A0000}"/>
    <cellStyle name="40% - Accent2 12 2 2 5" xfId="14944" xr:uid="{00000000-0005-0000-0000-0000776A0000}"/>
    <cellStyle name="40% - Accent2 12 2 2 5 2" xfId="40938" xr:uid="{00000000-0005-0000-0000-0000786A0000}"/>
    <cellStyle name="40% - Accent2 12 2 2 6" xfId="22695" xr:uid="{00000000-0005-0000-0000-0000796A0000}"/>
    <cellStyle name="40% - Accent2 12 2 2 6 2" xfId="48684" xr:uid="{00000000-0005-0000-0000-00007A6A0000}"/>
    <cellStyle name="40% - Accent2 12 2 2 7" xfId="27849" xr:uid="{00000000-0005-0000-0000-00007B6A0000}"/>
    <cellStyle name="40% - Accent2 12 2 3" xfId="2411" xr:uid="{00000000-0005-0000-0000-00007C6A0000}"/>
    <cellStyle name="40% - Accent2 12 2 3 2" xfId="5097" xr:uid="{00000000-0005-0000-0000-00007D6A0000}"/>
    <cellStyle name="40% - Accent2 12 2 3 2 2" xfId="10394" xr:uid="{00000000-0005-0000-0000-00007E6A0000}"/>
    <cellStyle name="40% - Accent2 12 2 3 2 2 2" xfId="36395" xr:uid="{00000000-0005-0000-0000-00007F6A0000}"/>
    <cellStyle name="40% - Accent2 12 2 3 2 3" xfId="18189" xr:uid="{00000000-0005-0000-0000-0000806A0000}"/>
    <cellStyle name="40% - Accent2 12 2 3 2 3 2" xfId="44183" xr:uid="{00000000-0005-0000-0000-0000816A0000}"/>
    <cellStyle name="40% - Accent2 12 2 3 2 4" xfId="25940" xr:uid="{00000000-0005-0000-0000-0000826A0000}"/>
    <cellStyle name="40% - Accent2 12 2 3 2 4 2" xfId="51929" xr:uid="{00000000-0005-0000-0000-0000836A0000}"/>
    <cellStyle name="40% - Accent2 12 2 3 2 5" xfId="31094" xr:uid="{00000000-0005-0000-0000-0000846A0000}"/>
    <cellStyle name="40% - Accent2 12 2 3 3" xfId="13015" xr:uid="{00000000-0005-0000-0000-0000856A0000}"/>
    <cellStyle name="40% - Accent2 12 2 3 3 2" xfId="20810" xr:uid="{00000000-0005-0000-0000-0000866A0000}"/>
    <cellStyle name="40% - Accent2 12 2 3 3 2 2" xfId="46804" xr:uid="{00000000-0005-0000-0000-0000876A0000}"/>
    <cellStyle name="40% - Accent2 12 2 3 3 3" xfId="39016" xr:uid="{00000000-0005-0000-0000-0000886A0000}"/>
    <cellStyle name="40% - Accent2 12 2 3 4" xfId="7710" xr:uid="{00000000-0005-0000-0000-0000896A0000}"/>
    <cellStyle name="40% - Accent2 12 2 3 4 2" xfId="33706" xr:uid="{00000000-0005-0000-0000-00008A6A0000}"/>
    <cellStyle name="40% - Accent2 12 2 3 5" xfId="15500" xr:uid="{00000000-0005-0000-0000-00008B6A0000}"/>
    <cellStyle name="40% - Accent2 12 2 3 5 2" xfId="41494" xr:uid="{00000000-0005-0000-0000-00008C6A0000}"/>
    <cellStyle name="40% - Accent2 12 2 3 6" xfId="23251" xr:uid="{00000000-0005-0000-0000-00008D6A0000}"/>
    <cellStyle name="40% - Accent2 12 2 3 6 2" xfId="49240" xr:uid="{00000000-0005-0000-0000-00008E6A0000}"/>
    <cellStyle name="40% - Accent2 12 2 3 7" xfId="28405" xr:uid="{00000000-0005-0000-0000-00008F6A0000}"/>
    <cellStyle name="40% - Accent2 12 2 4" xfId="2967" xr:uid="{00000000-0005-0000-0000-0000906A0000}"/>
    <cellStyle name="40% - Accent2 12 2 4 2" xfId="5653" xr:uid="{00000000-0005-0000-0000-0000916A0000}"/>
    <cellStyle name="40% - Accent2 12 2 4 2 2" xfId="10950" xr:uid="{00000000-0005-0000-0000-0000926A0000}"/>
    <cellStyle name="40% - Accent2 12 2 4 2 2 2" xfId="36951" xr:uid="{00000000-0005-0000-0000-0000936A0000}"/>
    <cellStyle name="40% - Accent2 12 2 4 2 3" xfId="18745" xr:uid="{00000000-0005-0000-0000-0000946A0000}"/>
    <cellStyle name="40% - Accent2 12 2 4 2 3 2" xfId="44739" xr:uid="{00000000-0005-0000-0000-0000956A0000}"/>
    <cellStyle name="40% - Accent2 12 2 4 2 4" xfId="26496" xr:uid="{00000000-0005-0000-0000-0000966A0000}"/>
    <cellStyle name="40% - Accent2 12 2 4 2 4 2" xfId="52485" xr:uid="{00000000-0005-0000-0000-0000976A0000}"/>
    <cellStyle name="40% - Accent2 12 2 4 2 5" xfId="31650" xr:uid="{00000000-0005-0000-0000-0000986A0000}"/>
    <cellStyle name="40% - Accent2 12 2 4 3" xfId="13554" xr:uid="{00000000-0005-0000-0000-0000996A0000}"/>
    <cellStyle name="40% - Accent2 12 2 4 3 2" xfId="21349" xr:uid="{00000000-0005-0000-0000-00009A6A0000}"/>
    <cellStyle name="40% - Accent2 12 2 4 3 2 2" xfId="47343" xr:uid="{00000000-0005-0000-0000-00009B6A0000}"/>
    <cellStyle name="40% - Accent2 12 2 4 3 3" xfId="39555" xr:uid="{00000000-0005-0000-0000-00009C6A0000}"/>
    <cellStyle name="40% - Accent2 12 2 4 4" xfId="8266" xr:uid="{00000000-0005-0000-0000-00009D6A0000}"/>
    <cellStyle name="40% - Accent2 12 2 4 4 2" xfId="34262" xr:uid="{00000000-0005-0000-0000-00009E6A0000}"/>
    <cellStyle name="40% - Accent2 12 2 4 5" xfId="16056" xr:uid="{00000000-0005-0000-0000-00009F6A0000}"/>
    <cellStyle name="40% - Accent2 12 2 4 5 2" xfId="42050" xr:uid="{00000000-0005-0000-0000-0000A06A0000}"/>
    <cellStyle name="40% - Accent2 12 2 4 6" xfId="23807" xr:uid="{00000000-0005-0000-0000-0000A16A0000}"/>
    <cellStyle name="40% - Accent2 12 2 4 6 2" xfId="49796" xr:uid="{00000000-0005-0000-0000-0000A26A0000}"/>
    <cellStyle name="40% - Accent2 12 2 4 7" xfId="28961" xr:uid="{00000000-0005-0000-0000-0000A36A0000}"/>
    <cellStyle name="40% - Accent2 12 2 5" xfId="3985" xr:uid="{00000000-0005-0000-0000-0000A46A0000}"/>
    <cellStyle name="40% - Accent2 12 2 5 2" xfId="9283" xr:uid="{00000000-0005-0000-0000-0000A56A0000}"/>
    <cellStyle name="40% - Accent2 12 2 5 2 2" xfId="35283" xr:uid="{00000000-0005-0000-0000-0000A66A0000}"/>
    <cellStyle name="40% - Accent2 12 2 5 3" xfId="17077" xr:uid="{00000000-0005-0000-0000-0000A76A0000}"/>
    <cellStyle name="40% - Accent2 12 2 5 3 2" xfId="43071" xr:uid="{00000000-0005-0000-0000-0000A86A0000}"/>
    <cellStyle name="40% - Accent2 12 2 5 4" xfId="24828" xr:uid="{00000000-0005-0000-0000-0000A96A0000}"/>
    <cellStyle name="40% - Accent2 12 2 5 4 2" xfId="50817" xr:uid="{00000000-0005-0000-0000-0000AA6A0000}"/>
    <cellStyle name="40% - Accent2 12 2 5 5" xfId="29982" xr:uid="{00000000-0005-0000-0000-0000AB6A0000}"/>
    <cellStyle name="40% - Accent2 12 2 6" xfId="11455" xr:uid="{00000000-0005-0000-0000-0000AC6A0000}"/>
    <cellStyle name="40% - Accent2 12 2 6 2" xfId="19250" xr:uid="{00000000-0005-0000-0000-0000AD6A0000}"/>
    <cellStyle name="40% - Accent2 12 2 6 2 2" xfId="45244" xr:uid="{00000000-0005-0000-0000-0000AE6A0000}"/>
    <cellStyle name="40% - Accent2 12 2 6 3" xfId="37456" xr:uid="{00000000-0005-0000-0000-0000AF6A0000}"/>
    <cellStyle name="40% - Accent2 12 2 7" xfId="11961" xr:uid="{00000000-0005-0000-0000-0000B06A0000}"/>
    <cellStyle name="40% - Accent2 12 2 7 2" xfId="19756" xr:uid="{00000000-0005-0000-0000-0000B16A0000}"/>
    <cellStyle name="40% - Accent2 12 2 7 2 2" xfId="45750" xr:uid="{00000000-0005-0000-0000-0000B26A0000}"/>
    <cellStyle name="40% - Accent2 12 2 7 3" xfId="37962" xr:uid="{00000000-0005-0000-0000-0000B36A0000}"/>
    <cellStyle name="40% - Accent2 12 2 8" xfId="6607" xr:uid="{00000000-0005-0000-0000-0000B46A0000}"/>
    <cellStyle name="40% - Accent2 12 2 8 2" xfId="32594" xr:uid="{00000000-0005-0000-0000-0000B56A0000}"/>
    <cellStyle name="40% - Accent2 12 2 9" xfId="14388" xr:uid="{00000000-0005-0000-0000-0000B66A0000}"/>
    <cellStyle name="40% - Accent2 12 2 9 2" xfId="40382" xr:uid="{00000000-0005-0000-0000-0000B76A0000}"/>
    <cellStyle name="40% - Accent2 12 3" xfId="1578" xr:uid="{00000000-0005-0000-0000-0000B86A0000}"/>
    <cellStyle name="40% - Accent2 12 3 2" xfId="4264" xr:uid="{00000000-0005-0000-0000-0000B96A0000}"/>
    <cellStyle name="40% - Accent2 12 3 2 2" xfId="9561" xr:uid="{00000000-0005-0000-0000-0000BA6A0000}"/>
    <cellStyle name="40% - Accent2 12 3 2 2 2" xfId="35562" xr:uid="{00000000-0005-0000-0000-0000BB6A0000}"/>
    <cellStyle name="40% - Accent2 12 3 2 3" xfId="17356" xr:uid="{00000000-0005-0000-0000-0000BC6A0000}"/>
    <cellStyle name="40% - Accent2 12 3 2 3 2" xfId="43350" xr:uid="{00000000-0005-0000-0000-0000BD6A0000}"/>
    <cellStyle name="40% - Accent2 12 3 2 4" xfId="25107" xr:uid="{00000000-0005-0000-0000-0000BE6A0000}"/>
    <cellStyle name="40% - Accent2 12 3 2 4 2" xfId="51096" xr:uid="{00000000-0005-0000-0000-0000BF6A0000}"/>
    <cellStyle name="40% - Accent2 12 3 2 5" xfId="30261" xr:uid="{00000000-0005-0000-0000-0000C06A0000}"/>
    <cellStyle name="40% - Accent2 12 3 3" xfId="12221" xr:uid="{00000000-0005-0000-0000-0000C16A0000}"/>
    <cellStyle name="40% - Accent2 12 3 3 2" xfId="20016" xr:uid="{00000000-0005-0000-0000-0000C26A0000}"/>
    <cellStyle name="40% - Accent2 12 3 3 2 2" xfId="46010" xr:uid="{00000000-0005-0000-0000-0000C36A0000}"/>
    <cellStyle name="40% - Accent2 12 3 3 3" xfId="38222" xr:uid="{00000000-0005-0000-0000-0000C46A0000}"/>
    <cellStyle name="40% - Accent2 12 3 4" xfId="6883" xr:uid="{00000000-0005-0000-0000-0000C56A0000}"/>
    <cellStyle name="40% - Accent2 12 3 4 2" xfId="32873" xr:uid="{00000000-0005-0000-0000-0000C66A0000}"/>
    <cellStyle name="40% - Accent2 12 3 5" xfId="14667" xr:uid="{00000000-0005-0000-0000-0000C76A0000}"/>
    <cellStyle name="40% - Accent2 12 3 5 2" xfId="40661" xr:uid="{00000000-0005-0000-0000-0000C86A0000}"/>
    <cellStyle name="40% - Accent2 12 3 6" xfId="22418" xr:uid="{00000000-0005-0000-0000-0000C96A0000}"/>
    <cellStyle name="40% - Accent2 12 3 6 2" xfId="48407" xr:uid="{00000000-0005-0000-0000-0000CA6A0000}"/>
    <cellStyle name="40% - Accent2 12 3 7" xfId="27572" xr:uid="{00000000-0005-0000-0000-0000CB6A0000}"/>
    <cellStyle name="40% - Accent2 12 4" xfId="2134" xr:uid="{00000000-0005-0000-0000-0000CC6A0000}"/>
    <cellStyle name="40% - Accent2 12 4 2" xfId="4820" xr:uid="{00000000-0005-0000-0000-0000CD6A0000}"/>
    <cellStyle name="40% - Accent2 12 4 2 2" xfId="10117" xr:uid="{00000000-0005-0000-0000-0000CE6A0000}"/>
    <cellStyle name="40% - Accent2 12 4 2 2 2" xfId="36118" xr:uid="{00000000-0005-0000-0000-0000CF6A0000}"/>
    <cellStyle name="40% - Accent2 12 4 2 3" xfId="17912" xr:uid="{00000000-0005-0000-0000-0000D06A0000}"/>
    <cellStyle name="40% - Accent2 12 4 2 3 2" xfId="43906" xr:uid="{00000000-0005-0000-0000-0000D16A0000}"/>
    <cellStyle name="40% - Accent2 12 4 2 4" xfId="25663" xr:uid="{00000000-0005-0000-0000-0000D26A0000}"/>
    <cellStyle name="40% - Accent2 12 4 2 4 2" xfId="51652" xr:uid="{00000000-0005-0000-0000-0000D36A0000}"/>
    <cellStyle name="40% - Accent2 12 4 2 5" xfId="30817" xr:uid="{00000000-0005-0000-0000-0000D46A0000}"/>
    <cellStyle name="40% - Accent2 12 4 3" xfId="12740" xr:uid="{00000000-0005-0000-0000-0000D56A0000}"/>
    <cellStyle name="40% - Accent2 12 4 3 2" xfId="20535" xr:uid="{00000000-0005-0000-0000-0000D66A0000}"/>
    <cellStyle name="40% - Accent2 12 4 3 2 2" xfId="46529" xr:uid="{00000000-0005-0000-0000-0000D76A0000}"/>
    <cellStyle name="40% - Accent2 12 4 3 3" xfId="38741" xr:uid="{00000000-0005-0000-0000-0000D86A0000}"/>
    <cellStyle name="40% - Accent2 12 4 4" xfId="7435" xr:uid="{00000000-0005-0000-0000-0000D96A0000}"/>
    <cellStyle name="40% - Accent2 12 4 4 2" xfId="33429" xr:uid="{00000000-0005-0000-0000-0000DA6A0000}"/>
    <cellStyle name="40% - Accent2 12 4 5" xfId="15223" xr:uid="{00000000-0005-0000-0000-0000DB6A0000}"/>
    <cellStyle name="40% - Accent2 12 4 5 2" xfId="41217" xr:uid="{00000000-0005-0000-0000-0000DC6A0000}"/>
    <cellStyle name="40% - Accent2 12 4 6" xfId="22974" xr:uid="{00000000-0005-0000-0000-0000DD6A0000}"/>
    <cellStyle name="40% - Accent2 12 4 6 2" xfId="48963" xr:uid="{00000000-0005-0000-0000-0000DE6A0000}"/>
    <cellStyle name="40% - Accent2 12 4 7" xfId="28128" xr:uid="{00000000-0005-0000-0000-0000DF6A0000}"/>
    <cellStyle name="40% - Accent2 12 5" xfId="2690" xr:uid="{00000000-0005-0000-0000-0000E06A0000}"/>
    <cellStyle name="40% - Accent2 12 5 2" xfId="5376" xr:uid="{00000000-0005-0000-0000-0000E16A0000}"/>
    <cellStyle name="40% - Accent2 12 5 2 2" xfId="10673" xr:uid="{00000000-0005-0000-0000-0000E26A0000}"/>
    <cellStyle name="40% - Accent2 12 5 2 2 2" xfId="36674" xr:uid="{00000000-0005-0000-0000-0000E36A0000}"/>
    <cellStyle name="40% - Accent2 12 5 2 3" xfId="18468" xr:uid="{00000000-0005-0000-0000-0000E46A0000}"/>
    <cellStyle name="40% - Accent2 12 5 2 3 2" xfId="44462" xr:uid="{00000000-0005-0000-0000-0000E56A0000}"/>
    <cellStyle name="40% - Accent2 12 5 2 4" xfId="26219" xr:uid="{00000000-0005-0000-0000-0000E66A0000}"/>
    <cellStyle name="40% - Accent2 12 5 2 4 2" xfId="52208" xr:uid="{00000000-0005-0000-0000-0000E76A0000}"/>
    <cellStyle name="40% - Accent2 12 5 2 5" xfId="31373" xr:uid="{00000000-0005-0000-0000-0000E86A0000}"/>
    <cellStyle name="40% - Accent2 12 5 3" xfId="13277" xr:uid="{00000000-0005-0000-0000-0000E96A0000}"/>
    <cellStyle name="40% - Accent2 12 5 3 2" xfId="21072" xr:uid="{00000000-0005-0000-0000-0000EA6A0000}"/>
    <cellStyle name="40% - Accent2 12 5 3 2 2" xfId="47066" xr:uid="{00000000-0005-0000-0000-0000EB6A0000}"/>
    <cellStyle name="40% - Accent2 12 5 3 3" xfId="39278" xr:uid="{00000000-0005-0000-0000-0000EC6A0000}"/>
    <cellStyle name="40% - Accent2 12 5 4" xfId="7989" xr:uid="{00000000-0005-0000-0000-0000ED6A0000}"/>
    <cellStyle name="40% - Accent2 12 5 4 2" xfId="33985" xr:uid="{00000000-0005-0000-0000-0000EE6A0000}"/>
    <cellStyle name="40% - Accent2 12 5 5" xfId="15779" xr:uid="{00000000-0005-0000-0000-0000EF6A0000}"/>
    <cellStyle name="40% - Accent2 12 5 5 2" xfId="41773" xr:uid="{00000000-0005-0000-0000-0000F06A0000}"/>
    <cellStyle name="40% - Accent2 12 5 6" xfId="23530" xr:uid="{00000000-0005-0000-0000-0000F16A0000}"/>
    <cellStyle name="40% - Accent2 12 5 6 2" xfId="49519" xr:uid="{00000000-0005-0000-0000-0000F26A0000}"/>
    <cellStyle name="40% - Accent2 12 5 7" xfId="28684" xr:uid="{00000000-0005-0000-0000-0000F36A0000}"/>
    <cellStyle name="40% - Accent2 12 6" xfId="3708" xr:uid="{00000000-0005-0000-0000-0000F46A0000}"/>
    <cellStyle name="40% - Accent2 12 6 2" xfId="9006" xr:uid="{00000000-0005-0000-0000-0000F56A0000}"/>
    <cellStyle name="40% - Accent2 12 6 2 2" xfId="35006" xr:uid="{00000000-0005-0000-0000-0000F66A0000}"/>
    <cellStyle name="40% - Accent2 12 6 3" xfId="16800" xr:uid="{00000000-0005-0000-0000-0000F76A0000}"/>
    <cellStyle name="40% - Accent2 12 6 3 2" xfId="42794" xr:uid="{00000000-0005-0000-0000-0000F86A0000}"/>
    <cellStyle name="40% - Accent2 12 6 4" xfId="24551" xr:uid="{00000000-0005-0000-0000-0000F96A0000}"/>
    <cellStyle name="40% - Accent2 12 6 4 2" xfId="50540" xr:uid="{00000000-0005-0000-0000-0000FA6A0000}"/>
    <cellStyle name="40% - Accent2 12 6 5" xfId="29705" xr:uid="{00000000-0005-0000-0000-0000FB6A0000}"/>
    <cellStyle name="40% - Accent2 12 7" xfId="11200" xr:uid="{00000000-0005-0000-0000-0000FC6A0000}"/>
    <cellStyle name="40% - Accent2 12 7 2" xfId="18995" xr:uid="{00000000-0005-0000-0000-0000FD6A0000}"/>
    <cellStyle name="40% - Accent2 12 7 2 2" xfId="44989" xr:uid="{00000000-0005-0000-0000-0000FE6A0000}"/>
    <cellStyle name="40% - Accent2 12 7 3" xfId="37201" xr:uid="{00000000-0005-0000-0000-0000FF6A0000}"/>
    <cellStyle name="40% - Accent2 12 8" xfId="11700" xr:uid="{00000000-0005-0000-0000-0000006B0000}"/>
    <cellStyle name="40% - Accent2 12 8 2" xfId="19495" xr:uid="{00000000-0005-0000-0000-0000016B0000}"/>
    <cellStyle name="40% - Accent2 12 8 2 2" xfId="45489" xr:uid="{00000000-0005-0000-0000-0000026B0000}"/>
    <cellStyle name="40% - Accent2 12 8 3" xfId="37701" xr:uid="{00000000-0005-0000-0000-0000036B0000}"/>
    <cellStyle name="40% - Accent2 12 9" xfId="6330" xr:uid="{00000000-0005-0000-0000-0000046B0000}"/>
    <cellStyle name="40% - Accent2 12 9 2" xfId="32317" xr:uid="{00000000-0005-0000-0000-0000056B0000}"/>
    <cellStyle name="40% - Accent2 13" xfId="1035" xr:uid="{00000000-0005-0000-0000-0000066B0000}"/>
    <cellStyle name="40% - Accent2 13 10" xfId="14127" xr:uid="{00000000-0005-0000-0000-0000076B0000}"/>
    <cellStyle name="40% - Accent2 13 10 2" xfId="40121" xr:uid="{00000000-0005-0000-0000-0000086B0000}"/>
    <cellStyle name="40% - Accent2 13 11" xfId="21878" xr:uid="{00000000-0005-0000-0000-0000096B0000}"/>
    <cellStyle name="40% - Accent2 13 11 2" xfId="47867" xr:uid="{00000000-0005-0000-0000-00000A6B0000}"/>
    <cellStyle name="40% - Accent2 13 12" xfId="27032" xr:uid="{00000000-0005-0000-0000-00000B6B0000}"/>
    <cellStyle name="40% - Accent2 13 2" xfId="1313" xr:uid="{00000000-0005-0000-0000-00000C6B0000}"/>
    <cellStyle name="40% - Accent2 13 2 10" xfId="22155" xr:uid="{00000000-0005-0000-0000-00000D6B0000}"/>
    <cellStyle name="40% - Accent2 13 2 10 2" xfId="48144" xr:uid="{00000000-0005-0000-0000-00000E6B0000}"/>
    <cellStyle name="40% - Accent2 13 2 11" xfId="27309" xr:uid="{00000000-0005-0000-0000-00000F6B0000}"/>
    <cellStyle name="40% - Accent2 13 2 2" xfId="1871" xr:uid="{00000000-0005-0000-0000-0000106B0000}"/>
    <cellStyle name="40% - Accent2 13 2 2 2" xfId="4557" xr:uid="{00000000-0005-0000-0000-0000116B0000}"/>
    <cellStyle name="40% - Accent2 13 2 2 2 2" xfId="9854" xr:uid="{00000000-0005-0000-0000-0000126B0000}"/>
    <cellStyle name="40% - Accent2 13 2 2 2 2 2" xfId="35855" xr:uid="{00000000-0005-0000-0000-0000136B0000}"/>
    <cellStyle name="40% - Accent2 13 2 2 2 3" xfId="17649" xr:uid="{00000000-0005-0000-0000-0000146B0000}"/>
    <cellStyle name="40% - Accent2 13 2 2 2 3 2" xfId="43643" xr:uid="{00000000-0005-0000-0000-0000156B0000}"/>
    <cellStyle name="40% - Accent2 13 2 2 2 4" xfId="25400" xr:uid="{00000000-0005-0000-0000-0000166B0000}"/>
    <cellStyle name="40% - Accent2 13 2 2 2 4 2" xfId="51389" xr:uid="{00000000-0005-0000-0000-0000176B0000}"/>
    <cellStyle name="40% - Accent2 13 2 2 2 5" xfId="30554" xr:uid="{00000000-0005-0000-0000-0000186B0000}"/>
    <cellStyle name="40% - Accent2 13 2 2 3" xfId="12496" xr:uid="{00000000-0005-0000-0000-0000196B0000}"/>
    <cellStyle name="40% - Accent2 13 2 2 3 2" xfId="20291" xr:uid="{00000000-0005-0000-0000-00001A6B0000}"/>
    <cellStyle name="40% - Accent2 13 2 2 3 2 2" xfId="46285" xr:uid="{00000000-0005-0000-0000-00001B6B0000}"/>
    <cellStyle name="40% - Accent2 13 2 2 3 3" xfId="38497" xr:uid="{00000000-0005-0000-0000-00001C6B0000}"/>
    <cellStyle name="40% - Accent2 13 2 2 4" xfId="7174" xr:uid="{00000000-0005-0000-0000-00001D6B0000}"/>
    <cellStyle name="40% - Accent2 13 2 2 4 2" xfId="33166" xr:uid="{00000000-0005-0000-0000-00001E6B0000}"/>
    <cellStyle name="40% - Accent2 13 2 2 5" xfId="14960" xr:uid="{00000000-0005-0000-0000-00001F6B0000}"/>
    <cellStyle name="40% - Accent2 13 2 2 5 2" xfId="40954" xr:uid="{00000000-0005-0000-0000-0000206B0000}"/>
    <cellStyle name="40% - Accent2 13 2 2 6" xfId="22711" xr:uid="{00000000-0005-0000-0000-0000216B0000}"/>
    <cellStyle name="40% - Accent2 13 2 2 6 2" xfId="48700" xr:uid="{00000000-0005-0000-0000-0000226B0000}"/>
    <cellStyle name="40% - Accent2 13 2 2 7" xfId="27865" xr:uid="{00000000-0005-0000-0000-0000236B0000}"/>
    <cellStyle name="40% - Accent2 13 2 3" xfId="2427" xr:uid="{00000000-0005-0000-0000-0000246B0000}"/>
    <cellStyle name="40% - Accent2 13 2 3 2" xfId="5113" xr:uid="{00000000-0005-0000-0000-0000256B0000}"/>
    <cellStyle name="40% - Accent2 13 2 3 2 2" xfId="10410" xr:uid="{00000000-0005-0000-0000-0000266B0000}"/>
    <cellStyle name="40% - Accent2 13 2 3 2 2 2" xfId="36411" xr:uid="{00000000-0005-0000-0000-0000276B0000}"/>
    <cellStyle name="40% - Accent2 13 2 3 2 3" xfId="18205" xr:uid="{00000000-0005-0000-0000-0000286B0000}"/>
    <cellStyle name="40% - Accent2 13 2 3 2 3 2" xfId="44199" xr:uid="{00000000-0005-0000-0000-0000296B0000}"/>
    <cellStyle name="40% - Accent2 13 2 3 2 4" xfId="25956" xr:uid="{00000000-0005-0000-0000-00002A6B0000}"/>
    <cellStyle name="40% - Accent2 13 2 3 2 4 2" xfId="51945" xr:uid="{00000000-0005-0000-0000-00002B6B0000}"/>
    <cellStyle name="40% - Accent2 13 2 3 2 5" xfId="31110" xr:uid="{00000000-0005-0000-0000-00002C6B0000}"/>
    <cellStyle name="40% - Accent2 13 2 3 3" xfId="13031" xr:uid="{00000000-0005-0000-0000-00002D6B0000}"/>
    <cellStyle name="40% - Accent2 13 2 3 3 2" xfId="20826" xr:uid="{00000000-0005-0000-0000-00002E6B0000}"/>
    <cellStyle name="40% - Accent2 13 2 3 3 2 2" xfId="46820" xr:uid="{00000000-0005-0000-0000-00002F6B0000}"/>
    <cellStyle name="40% - Accent2 13 2 3 3 3" xfId="39032" xr:uid="{00000000-0005-0000-0000-0000306B0000}"/>
    <cellStyle name="40% - Accent2 13 2 3 4" xfId="7726" xr:uid="{00000000-0005-0000-0000-0000316B0000}"/>
    <cellStyle name="40% - Accent2 13 2 3 4 2" xfId="33722" xr:uid="{00000000-0005-0000-0000-0000326B0000}"/>
    <cellStyle name="40% - Accent2 13 2 3 5" xfId="15516" xr:uid="{00000000-0005-0000-0000-0000336B0000}"/>
    <cellStyle name="40% - Accent2 13 2 3 5 2" xfId="41510" xr:uid="{00000000-0005-0000-0000-0000346B0000}"/>
    <cellStyle name="40% - Accent2 13 2 3 6" xfId="23267" xr:uid="{00000000-0005-0000-0000-0000356B0000}"/>
    <cellStyle name="40% - Accent2 13 2 3 6 2" xfId="49256" xr:uid="{00000000-0005-0000-0000-0000366B0000}"/>
    <cellStyle name="40% - Accent2 13 2 3 7" xfId="28421" xr:uid="{00000000-0005-0000-0000-0000376B0000}"/>
    <cellStyle name="40% - Accent2 13 2 4" xfId="2983" xr:uid="{00000000-0005-0000-0000-0000386B0000}"/>
    <cellStyle name="40% - Accent2 13 2 4 2" xfId="5669" xr:uid="{00000000-0005-0000-0000-0000396B0000}"/>
    <cellStyle name="40% - Accent2 13 2 4 2 2" xfId="10966" xr:uid="{00000000-0005-0000-0000-00003A6B0000}"/>
    <cellStyle name="40% - Accent2 13 2 4 2 2 2" xfId="36967" xr:uid="{00000000-0005-0000-0000-00003B6B0000}"/>
    <cellStyle name="40% - Accent2 13 2 4 2 3" xfId="18761" xr:uid="{00000000-0005-0000-0000-00003C6B0000}"/>
    <cellStyle name="40% - Accent2 13 2 4 2 3 2" xfId="44755" xr:uid="{00000000-0005-0000-0000-00003D6B0000}"/>
    <cellStyle name="40% - Accent2 13 2 4 2 4" xfId="26512" xr:uid="{00000000-0005-0000-0000-00003E6B0000}"/>
    <cellStyle name="40% - Accent2 13 2 4 2 4 2" xfId="52501" xr:uid="{00000000-0005-0000-0000-00003F6B0000}"/>
    <cellStyle name="40% - Accent2 13 2 4 2 5" xfId="31666" xr:uid="{00000000-0005-0000-0000-0000406B0000}"/>
    <cellStyle name="40% - Accent2 13 2 4 3" xfId="13570" xr:uid="{00000000-0005-0000-0000-0000416B0000}"/>
    <cellStyle name="40% - Accent2 13 2 4 3 2" xfId="21365" xr:uid="{00000000-0005-0000-0000-0000426B0000}"/>
    <cellStyle name="40% - Accent2 13 2 4 3 2 2" xfId="47359" xr:uid="{00000000-0005-0000-0000-0000436B0000}"/>
    <cellStyle name="40% - Accent2 13 2 4 3 3" xfId="39571" xr:uid="{00000000-0005-0000-0000-0000446B0000}"/>
    <cellStyle name="40% - Accent2 13 2 4 4" xfId="8282" xr:uid="{00000000-0005-0000-0000-0000456B0000}"/>
    <cellStyle name="40% - Accent2 13 2 4 4 2" xfId="34278" xr:uid="{00000000-0005-0000-0000-0000466B0000}"/>
    <cellStyle name="40% - Accent2 13 2 4 5" xfId="16072" xr:uid="{00000000-0005-0000-0000-0000476B0000}"/>
    <cellStyle name="40% - Accent2 13 2 4 5 2" xfId="42066" xr:uid="{00000000-0005-0000-0000-0000486B0000}"/>
    <cellStyle name="40% - Accent2 13 2 4 6" xfId="23823" xr:uid="{00000000-0005-0000-0000-0000496B0000}"/>
    <cellStyle name="40% - Accent2 13 2 4 6 2" xfId="49812" xr:uid="{00000000-0005-0000-0000-00004A6B0000}"/>
    <cellStyle name="40% - Accent2 13 2 4 7" xfId="28977" xr:uid="{00000000-0005-0000-0000-00004B6B0000}"/>
    <cellStyle name="40% - Accent2 13 2 5" xfId="4001" xr:uid="{00000000-0005-0000-0000-00004C6B0000}"/>
    <cellStyle name="40% - Accent2 13 2 5 2" xfId="9299" xr:uid="{00000000-0005-0000-0000-00004D6B0000}"/>
    <cellStyle name="40% - Accent2 13 2 5 2 2" xfId="35299" xr:uid="{00000000-0005-0000-0000-00004E6B0000}"/>
    <cellStyle name="40% - Accent2 13 2 5 3" xfId="17093" xr:uid="{00000000-0005-0000-0000-00004F6B0000}"/>
    <cellStyle name="40% - Accent2 13 2 5 3 2" xfId="43087" xr:uid="{00000000-0005-0000-0000-0000506B0000}"/>
    <cellStyle name="40% - Accent2 13 2 5 4" xfId="24844" xr:uid="{00000000-0005-0000-0000-0000516B0000}"/>
    <cellStyle name="40% - Accent2 13 2 5 4 2" xfId="50833" xr:uid="{00000000-0005-0000-0000-0000526B0000}"/>
    <cellStyle name="40% - Accent2 13 2 5 5" xfId="29998" xr:uid="{00000000-0005-0000-0000-0000536B0000}"/>
    <cellStyle name="40% - Accent2 13 2 6" xfId="11471" xr:uid="{00000000-0005-0000-0000-0000546B0000}"/>
    <cellStyle name="40% - Accent2 13 2 6 2" xfId="19266" xr:uid="{00000000-0005-0000-0000-0000556B0000}"/>
    <cellStyle name="40% - Accent2 13 2 6 2 2" xfId="45260" xr:uid="{00000000-0005-0000-0000-0000566B0000}"/>
    <cellStyle name="40% - Accent2 13 2 6 3" xfId="37472" xr:uid="{00000000-0005-0000-0000-0000576B0000}"/>
    <cellStyle name="40% - Accent2 13 2 7" xfId="11977" xr:uid="{00000000-0005-0000-0000-0000586B0000}"/>
    <cellStyle name="40% - Accent2 13 2 7 2" xfId="19772" xr:uid="{00000000-0005-0000-0000-0000596B0000}"/>
    <cellStyle name="40% - Accent2 13 2 7 2 2" xfId="45766" xr:uid="{00000000-0005-0000-0000-00005A6B0000}"/>
    <cellStyle name="40% - Accent2 13 2 7 3" xfId="37978" xr:uid="{00000000-0005-0000-0000-00005B6B0000}"/>
    <cellStyle name="40% - Accent2 13 2 8" xfId="6623" xr:uid="{00000000-0005-0000-0000-00005C6B0000}"/>
    <cellStyle name="40% - Accent2 13 2 8 2" xfId="32610" xr:uid="{00000000-0005-0000-0000-00005D6B0000}"/>
    <cellStyle name="40% - Accent2 13 2 9" xfId="14404" xr:uid="{00000000-0005-0000-0000-00005E6B0000}"/>
    <cellStyle name="40% - Accent2 13 2 9 2" xfId="40398" xr:uid="{00000000-0005-0000-0000-00005F6B0000}"/>
    <cellStyle name="40% - Accent2 13 3" xfId="1594" xr:uid="{00000000-0005-0000-0000-0000606B0000}"/>
    <cellStyle name="40% - Accent2 13 3 2" xfId="4280" xr:uid="{00000000-0005-0000-0000-0000616B0000}"/>
    <cellStyle name="40% - Accent2 13 3 2 2" xfId="9577" xr:uid="{00000000-0005-0000-0000-0000626B0000}"/>
    <cellStyle name="40% - Accent2 13 3 2 2 2" xfId="35578" xr:uid="{00000000-0005-0000-0000-0000636B0000}"/>
    <cellStyle name="40% - Accent2 13 3 2 3" xfId="17372" xr:uid="{00000000-0005-0000-0000-0000646B0000}"/>
    <cellStyle name="40% - Accent2 13 3 2 3 2" xfId="43366" xr:uid="{00000000-0005-0000-0000-0000656B0000}"/>
    <cellStyle name="40% - Accent2 13 3 2 4" xfId="25123" xr:uid="{00000000-0005-0000-0000-0000666B0000}"/>
    <cellStyle name="40% - Accent2 13 3 2 4 2" xfId="51112" xr:uid="{00000000-0005-0000-0000-0000676B0000}"/>
    <cellStyle name="40% - Accent2 13 3 2 5" xfId="30277" xr:uid="{00000000-0005-0000-0000-0000686B0000}"/>
    <cellStyle name="40% - Accent2 13 3 3" xfId="12237" xr:uid="{00000000-0005-0000-0000-0000696B0000}"/>
    <cellStyle name="40% - Accent2 13 3 3 2" xfId="20032" xr:uid="{00000000-0005-0000-0000-00006A6B0000}"/>
    <cellStyle name="40% - Accent2 13 3 3 2 2" xfId="46026" xr:uid="{00000000-0005-0000-0000-00006B6B0000}"/>
    <cellStyle name="40% - Accent2 13 3 3 3" xfId="38238" xr:uid="{00000000-0005-0000-0000-00006C6B0000}"/>
    <cellStyle name="40% - Accent2 13 3 4" xfId="6899" xr:uid="{00000000-0005-0000-0000-00006D6B0000}"/>
    <cellStyle name="40% - Accent2 13 3 4 2" xfId="32889" xr:uid="{00000000-0005-0000-0000-00006E6B0000}"/>
    <cellStyle name="40% - Accent2 13 3 5" xfId="14683" xr:uid="{00000000-0005-0000-0000-00006F6B0000}"/>
    <cellStyle name="40% - Accent2 13 3 5 2" xfId="40677" xr:uid="{00000000-0005-0000-0000-0000706B0000}"/>
    <cellStyle name="40% - Accent2 13 3 6" xfId="22434" xr:uid="{00000000-0005-0000-0000-0000716B0000}"/>
    <cellStyle name="40% - Accent2 13 3 6 2" xfId="48423" xr:uid="{00000000-0005-0000-0000-0000726B0000}"/>
    <cellStyle name="40% - Accent2 13 3 7" xfId="27588" xr:uid="{00000000-0005-0000-0000-0000736B0000}"/>
    <cellStyle name="40% - Accent2 13 4" xfId="2150" xr:uid="{00000000-0005-0000-0000-0000746B0000}"/>
    <cellStyle name="40% - Accent2 13 4 2" xfId="4836" xr:uid="{00000000-0005-0000-0000-0000756B0000}"/>
    <cellStyle name="40% - Accent2 13 4 2 2" xfId="10133" xr:uid="{00000000-0005-0000-0000-0000766B0000}"/>
    <cellStyle name="40% - Accent2 13 4 2 2 2" xfId="36134" xr:uid="{00000000-0005-0000-0000-0000776B0000}"/>
    <cellStyle name="40% - Accent2 13 4 2 3" xfId="17928" xr:uid="{00000000-0005-0000-0000-0000786B0000}"/>
    <cellStyle name="40% - Accent2 13 4 2 3 2" xfId="43922" xr:uid="{00000000-0005-0000-0000-0000796B0000}"/>
    <cellStyle name="40% - Accent2 13 4 2 4" xfId="25679" xr:uid="{00000000-0005-0000-0000-00007A6B0000}"/>
    <cellStyle name="40% - Accent2 13 4 2 4 2" xfId="51668" xr:uid="{00000000-0005-0000-0000-00007B6B0000}"/>
    <cellStyle name="40% - Accent2 13 4 2 5" xfId="30833" xr:uid="{00000000-0005-0000-0000-00007C6B0000}"/>
    <cellStyle name="40% - Accent2 13 4 3" xfId="12756" xr:uid="{00000000-0005-0000-0000-00007D6B0000}"/>
    <cellStyle name="40% - Accent2 13 4 3 2" xfId="20551" xr:uid="{00000000-0005-0000-0000-00007E6B0000}"/>
    <cellStyle name="40% - Accent2 13 4 3 2 2" xfId="46545" xr:uid="{00000000-0005-0000-0000-00007F6B0000}"/>
    <cellStyle name="40% - Accent2 13 4 3 3" xfId="38757" xr:uid="{00000000-0005-0000-0000-0000806B0000}"/>
    <cellStyle name="40% - Accent2 13 4 4" xfId="7451" xr:uid="{00000000-0005-0000-0000-0000816B0000}"/>
    <cellStyle name="40% - Accent2 13 4 4 2" xfId="33445" xr:uid="{00000000-0005-0000-0000-0000826B0000}"/>
    <cellStyle name="40% - Accent2 13 4 5" xfId="15239" xr:uid="{00000000-0005-0000-0000-0000836B0000}"/>
    <cellStyle name="40% - Accent2 13 4 5 2" xfId="41233" xr:uid="{00000000-0005-0000-0000-0000846B0000}"/>
    <cellStyle name="40% - Accent2 13 4 6" xfId="22990" xr:uid="{00000000-0005-0000-0000-0000856B0000}"/>
    <cellStyle name="40% - Accent2 13 4 6 2" xfId="48979" xr:uid="{00000000-0005-0000-0000-0000866B0000}"/>
    <cellStyle name="40% - Accent2 13 4 7" xfId="28144" xr:uid="{00000000-0005-0000-0000-0000876B0000}"/>
    <cellStyle name="40% - Accent2 13 5" xfId="2706" xr:uid="{00000000-0005-0000-0000-0000886B0000}"/>
    <cellStyle name="40% - Accent2 13 5 2" xfId="5392" xr:uid="{00000000-0005-0000-0000-0000896B0000}"/>
    <cellStyle name="40% - Accent2 13 5 2 2" xfId="10689" xr:uid="{00000000-0005-0000-0000-00008A6B0000}"/>
    <cellStyle name="40% - Accent2 13 5 2 2 2" xfId="36690" xr:uid="{00000000-0005-0000-0000-00008B6B0000}"/>
    <cellStyle name="40% - Accent2 13 5 2 3" xfId="18484" xr:uid="{00000000-0005-0000-0000-00008C6B0000}"/>
    <cellStyle name="40% - Accent2 13 5 2 3 2" xfId="44478" xr:uid="{00000000-0005-0000-0000-00008D6B0000}"/>
    <cellStyle name="40% - Accent2 13 5 2 4" xfId="26235" xr:uid="{00000000-0005-0000-0000-00008E6B0000}"/>
    <cellStyle name="40% - Accent2 13 5 2 4 2" xfId="52224" xr:uid="{00000000-0005-0000-0000-00008F6B0000}"/>
    <cellStyle name="40% - Accent2 13 5 2 5" xfId="31389" xr:uid="{00000000-0005-0000-0000-0000906B0000}"/>
    <cellStyle name="40% - Accent2 13 5 3" xfId="13293" xr:uid="{00000000-0005-0000-0000-0000916B0000}"/>
    <cellStyle name="40% - Accent2 13 5 3 2" xfId="21088" xr:uid="{00000000-0005-0000-0000-0000926B0000}"/>
    <cellStyle name="40% - Accent2 13 5 3 2 2" xfId="47082" xr:uid="{00000000-0005-0000-0000-0000936B0000}"/>
    <cellStyle name="40% - Accent2 13 5 3 3" xfId="39294" xr:uid="{00000000-0005-0000-0000-0000946B0000}"/>
    <cellStyle name="40% - Accent2 13 5 4" xfId="8005" xr:uid="{00000000-0005-0000-0000-0000956B0000}"/>
    <cellStyle name="40% - Accent2 13 5 4 2" xfId="34001" xr:uid="{00000000-0005-0000-0000-0000966B0000}"/>
    <cellStyle name="40% - Accent2 13 5 5" xfId="15795" xr:uid="{00000000-0005-0000-0000-0000976B0000}"/>
    <cellStyle name="40% - Accent2 13 5 5 2" xfId="41789" xr:uid="{00000000-0005-0000-0000-0000986B0000}"/>
    <cellStyle name="40% - Accent2 13 5 6" xfId="23546" xr:uid="{00000000-0005-0000-0000-0000996B0000}"/>
    <cellStyle name="40% - Accent2 13 5 6 2" xfId="49535" xr:uid="{00000000-0005-0000-0000-00009A6B0000}"/>
    <cellStyle name="40% - Accent2 13 5 7" xfId="28700" xr:uid="{00000000-0005-0000-0000-00009B6B0000}"/>
    <cellStyle name="40% - Accent2 13 6" xfId="3724" xr:uid="{00000000-0005-0000-0000-00009C6B0000}"/>
    <cellStyle name="40% - Accent2 13 6 2" xfId="9022" xr:uid="{00000000-0005-0000-0000-00009D6B0000}"/>
    <cellStyle name="40% - Accent2 13 6 2 2" xfId="35022" xr:uid="{00000000-0005-0000-0000-00009E6B0000}"/>
    <cellStyle name="40% - Accent2 13 6 3" xfId="16816" xr:uid="{00000000-0005-0000-0000-00009F6B0000}"/>
    <cellStyle name="40% - Accent2 13 6 3 2" xfId="42810" xr:uid="{00000000-0005-0000-0000-0000A06B0000}"/>
    <cellStyle name="40% - Accent2 13 6 4" xfId="24567" xr:uid="{00000000-0005-0000-0000-0000A16B0000}"/>
    <cellStyle name="40% - Accent2 13 6 4 2" xfId="50556" xr:uid="{00000000-0005-0000-0000-0000A26B0000}"/>
    <cellStyle name="40% - Accent2 13 6 5" xfId="29721" xr:uid="{00000000-0005-0000-0000-0000A36B0000}"/>
    <cellStyle name="40% - Accent2 13 7" xfId="11216" xr:uid="{00000000-0005-0000-0000-0000A46B0000}"/>
    <cellStyle name="40% - Accent2 13 7 2" xfId="19011" xr:uid="{00000000-0005-0000-0000-0000A56B0000}"/>
    <cellStyle name="40% - Accent2 13 7 2 2" xfId="45005" xr:uid="{00000000-0005-0000-0000-0000A66B0000}"/>
    <cellStyle name="40% - Accent2 13 7 3" xfId="37217" xr:uid="{00000000-0005-0000-0000-0000A76B0000}"/>
    <cellStyle name="40% - Accent2 13 8" xfId="11716" xr:uid="{00000000-0005-0000-0000-0000A86B0000}"/>
    <cellStyle name="40% - Accent2 13 8 2" xfId="19511" xr:uid="{00000000-0005-0000-0000-0000A96B0000}"/>
    <cellStyle name="40% - Accent2 13 8 2 2" xfId="45505" xr:uid="{00000000-0005-0000-0000-0000AA6B0000}"/>
    <cellStyle name="40% - Accent2 13 8 3" xfId="37717" xr:uid="{00000000-0005-0000-0000-0000AB6B0000}"/>
    <cellStyle name="40% - Accent2 13 9" xfId="6346" xr:uid="{00000000-0005-0000-0000-0000AC6B0000}"/>
    <cellStyle name="40% - Accent2 13 9 2" xfId="32333" xr:uid="{00000000-0005-0000-0000-0000AD6B0000}"/>
    <cellStyle name="40% - Accent2 14" xfId="1041" xr:uid="{00000000-0005-0000-0000-0000AE6B0000}"/>
    <cellStyle name="40% - Accent2 14 10" xfId="14133" xr:uid="{00000000-0005-0000-0000-0000AF6B0000}"/>
    <cellStyle name="40% - Accent2 14 10 2" xfId="40127" xr:uid="{00000000-0005-0000-0000-0000B06B0000}"/>
    <cellStyle name="40% - Accent2 14 11" xfId="21884" xr:uid="{00000000-0005-0000-0000-0000B16B0000}"/>
    <cellStyle name="40% - Accent2 14 11 2" xfId="47873" xr:uid="{00000000-0005-0000-0000-0000B26B0000}"/>
    <cellStyle name="40% - Accent2 14 12" xfId="27038" xr:uid="{00000000-0005-0000-0000-0000B36B0000}"/>
    <cellStyle name="40% - Accent2 14 2" xfId="1319" xr:uid="{00000000-0005-0000-0000-0000B46B0000}"/>
    <cellStyle name="40% - Accent2 14 2 10" xfId="22161" xr:uid="{00000000-0005-0000-0000-0000B56B0000}"/>
    <cellStyle name="40% - Accent2 14 2 10 2" xfId="48150" xr:uid="{00000000-0005-0000-0000-0000B66B0000}"/>
    <cellStyle name="40% - Accent2 14 2 11" xfId="27315" xr:uid="{00000000-0005-0000-0000-0000B76B0000}"/>
    <cellStyle name="40% - Accent2 14 2 2" xfId="1877" xr:uid="{00000000-0005-0000-0000-0000B86B0000}"/>
    <cellStyle name="40% - Accent2 14 2 2 2" xfId="4563" xr:uid="{00000000-0005-0000-0000-0000B96B0000}"/>
    <cellStyle name="40% - Accent2 14 2 2 2 2" xfId="9860" xr:uid="{00000000-0005-0000-0000-0000BA6B0000}"/>
    <cellStyle name="40% - Accent2 14 2 2 2 2 2" xfId="35861" xr:uid="{00000000-0005-0000-0000-0000BB6B0000}"/>
    <cellStyle name="40% - Accent2 14 2 2 2 3" xfId="17655" xr:uid="{00000000-0005-0000-0000-0000BC6B0000}"/>
    <cellStyle name="40% - Accent2 14 2 2 2 3 2" xfId="43649" xr:uid="{00000000-0005-0000-0000-0000BD6B0000}"/>
    <cellStyle name="40% - Accent2 14 2 2 2 4" xfId="25406" xr:uid="{00000000-0005-0000-0000-0000BE6B0000}"/>
    <cellStyle name="40% - Accent2 14 2 2 2 4 2" xfId="51395" xr:uid="{00000000-0005-0000-0000-0000BF6B0000}"/>
    <cellStyle name="40% - Accent2 14 2 2 2 5" xfId="30560" xr:uid="{00000000-0005-0000-0000-0000C06B0000}"/>
    <cellStyle name="40% - Accent2 14 2 2 3" xfId="12502" xr:uid="{00000000-0005-0000-0000-0000C16B0000}"/>
    <cellStyle name="40% - Accent2 14 2 2 3 2" xfId="20297" xr:uid="{00000000-0005-0000-0000-0000C26B0000}"/>
    <cellStyle name="40% - Accent2 14 2 2 3 2 2" xfId="46291" xr:uid="{00000000-0005-0000-0000-0000C36B0000}"/>
    <cellStyle name="40% - Accent2 14 2 2 3 3" xfId="38503" xr:uid="{00000000-0005-0000-0000-0000C46B0000}"/>
    <cellStyle name="40% - Accent2 14 2 2 4" xfId="7180" xr:uid="{00000000-0005-0000-0000-0000C56B0000}"/>
    <cellStyle name="40% - Accent2 14 2 2 4 2" xfId="33172" xr:uid="{00000000-0005-0000-0000-0000C66B0000}"/>
    <cellStyle name="40% - Accent2 14 2 2 5" xfId="14966" xr:uid="{00000000-0005-0000-0000-0000C76B0000}"/>
    <cellStyle name="40% - Accent2 14 2 2 5 2" xfId="40960" xr:uid="{00000000-0005-0000-0000-0000C86B0000}"/>
    <cellStyle name="40% - Accent2 14 2 2 6" xfId="22717" xr:uid="{00000000-0005-0000-0000-0000C96B0000}"/>
    <cellStyle name="40% - Accent2 14 2 2 6 2" xfId="48706" xr:uid="{00000000-0005-0000-0000-0000CA6B0000}"/>
    <cellStyle name="40% - Accent2 14 2 2 7" xfId="27871" xr:uid="{00000000-0005-0000-0000-0000CB6B0000}"/>
    <cellStyle name="40% - Accent2 14 2 3" xfId="2433" xr:uid="{00000000-0005-0000-0000-0000CC6B0000}"/>
    <cellStyle name="40% - Accent2 14 2 3 2" xfId="5119" xr:uid="{00000000-0005-0000-0000-0000CD6B0000}"/>
    <cellStyle name="40% - Accent2 14 2 3 2 2" xfId="10416" xr:uid="{00000000-0005-0000-0000-0000CE6B0000}"/>
    <cellStyle name="40% - Accent2 14 2 3 2 2 2" xfId="36417" xr:uid="{00000000-0005-0000-0000-0000CF6B0000}"/>
    <cellStyle name="40% - Accent2 14 2 3 2 3" xfId="18211" xr:uid="{00000000-0005-0000-0000-0000D06B0000}"/>
    <cellStyle name="40% - Accent2 14 2 3 2 3 2" xfId="44205" xr:uid="{00000000-0005-0000-0000-0000D16B0000}"/>
    <cellStyle name="40% - Accent2 14 2 3 2 4" xfId="25962" xr:uid="{00000000-0005-0000-0000-0000D26B0000}"/>
    <cellStyle name="40% - Accent2 14 2 3 2 4 2" xfId="51951" xr:uid="{00000000-0005-0000-0000-0000D36B0000}"/>
    <cellStyle name="40% - Accent2 14 2 3 2 5" xfId="31116" xr:uid="{00000000-0005-0000-0000-0000D46B0000}"/>
    <cellStyle name="40% - Accent2 14 2 3 3" xfId="13037" xr:uid="{00000000-0005-0000-0000-0000D56B0000}"/>
    <cellStyle name="40% - Accent2 14 2 3 3 2" xfId="20832" xr:uid="{00000000-0005-0000-0000-0000D66B0000}"/>
    <cellStyle name="40% - Accent2 14 2 3 3 2 2" xfId="46826" xr:uid="{00000000-0005-0000-0000-0000D76B0000}"/>
    <cellStyle name="40% - Accent2 14 2 3 3 3" xfId="39038" xr:uid="{00000000-0005-0000-0000-0000D86B0000}"/>
    <cellStyle name="40% - Accent2 14 2 3 4" xfId="7732" xr:uid="{00000000-0005-0000-0000-0000D96B0000}"/>
    <cellStyle name="40% - Accent2 14 2 3 4 2" xfId="33728" xr:uid="{00000000-0005-0000-0000-0000DA6B0000}"/>
    <cellStyle name="40% - Accent2 14 2 3 5" xfId="15522" xr:uid="{00000000-0005-0000-0000-0000DB6B0000}"/>
    <cellStyle name="40% - Accent2 14 2 3 5 2" xfId="41516" xr:uid="{00000000-0005-0000-0000-0000DC6B0000}"/>
    <cellStyle name="40% - Accent2 14 2 3 6" xfId="23273" xr:uid="{00000000-0005-0000-0000-0000DD6B0000}"/>
    <cellStyle name="40% - Accent2 14 2 3 6 2" xfId="49262" xr:uid="{00000000-0005-0000-0000-0000DE6B0000}"/>
    <cellStyle name="40% - Accent2 14 2 3 7" xfId="28427" xr:uid="{00000000-0005-0000-0000-0000DF6B0000}"/>
    <cellStyle name="40% - Accent2 14 2 4" xfId="2989" xr:uid="{00000000-0005-0000-0000-0000E06B0000}"/>
    <cellStyle name="40% - Accent2 14 2 4 2" xfId="5675" xr:uid="{00000000-0005-0000-0000-0000E16B0000}"/>
    <cellStyle name="40% - Accent2 14 2 4 2 2" xfId="10972" xr:uid="{00000000-0005-0000-0000-0000E26B0000}"/>
    <cellStyle name="40% - Accent2 14 2 4 2 2 2" xfId="36973" xr:uid="{00000000-0005-0000-0000-0000E36B0000}"/>
    <cellStyle name="40% - Accent2 14 2 4 2 3" xfId="18767" xr:uid="{00000000-0005-0000-0000-0000E46B0000}"/>
    <cellStyle name="40% - Accent2 14 2 4 2 3 2" xfId="44761" xr:uid="{00000000-0005-0000-0000-0000E56B0000}"/>
    <cellStyle name="40% - Accent2 14 2 4 2 4" xfId="26518" xr:uid="{00000000-0005-0000-0000-0000E66B0000}"/>
    <cellStyle name="40% - Accent2 14 2 4 2 4 2" xfId="52507" xr:uid="{00000000-0005-0000-0000-0000E76B0000}"/>
    <cellStyle name="40% - Accent2 14 2 4 2 5" xfId="31672" xr:uid="{00000000-0005-0000-0000-0000E86B0000}"/>
    <cellStyle name="40% - Accent2 14 2 4 3" xfId="13576" xr:uid="{00000000-0005-0000-0000-0000E96B0000}"/>
    <cellStyle name="40% - Accent2 14 2 4 3 2" xfId="21371" xr:uid="{00000000-0005-0000-0000-0000EA6B0000}"/>
    <cellStyle name="40% - Accent2 14 2 4 3 2 2" xfId="47365" xr:uid="{00000000-0005-0000-0000-0000EB6B0000}"/>
    <cellStyle name="40% - Accent2 14 2 4 3 3" xfId="39577" xr:uid="{00000000-0005-0000-0000-0000EC6B0000}"/>
    <cellStyle name="40% - Accent2 14 2 4 4" xfId="8288" xr:uid="{00000000-0005-0000-0000-0000ED6B0000}"/>
    <cellStyle name="40% - Accent2 14 2 4 4 2" xfId="34284" xr:uid="{00000000-0005-0000-0000-0000EE6B0000}"/>
    <cellStyle name="40% - Accent2 14 2 4 5" xfId="16078" xr:uid="{00000000-0005-0000-0000-0000EF6B0000}"/>
    <cellStyle name="40% - Accent2 14 2 4 5 2" xfId="42072" xr:uid="{00000000-0005-0000-0000-0000F06B0000}"/>
    <cellStyle name="40% - Accent2 14 2 4 6" xfId="23829" xr:uid="{00000000-0005-0000-0000-0000F16B0000}"/>
    <cellStyle name="40% - Accent2 14 2 4 6 2" xfId="49818" xr:uid="{00000000-0005-0000-0000-0000F26B0000}"/>
    <cellStyle name="40% - Accent2 14 2 4 7" xfId="28983" xr:uid="{00000000-0005-0000-0000-0000F36B0000}"/>
    <cellStyle name="40% - Accent2 14 2 5" xfId="4007" xr:uid="{00000000-0005-0000-0000-0000F46B0000}"/>
    <cellStyle name="40% - Accent2 14 2 5 2" xfId="9305" xr:uid="{00000000-0005-0000-0000-0000F56B0000}"/>
    <cellStyle name="40% - Accent2 14 2 5 2 2" xfId="35305" xr:uid="{00000000-0005-0000-0000-0000F66B0000}"/>
    <cellStyle name="40% - Accent2 14 2 5 3" xfId="17099" xr:uid="{00000000-0005-0000-0000-0000F76B0000}"/>
    <cellStyle name="40% - Accent2 14 2 5 3 2" xfId="43093" xr:uid="{00000000-0005-0000-0000-0000F86B0000}"/>
    <cellStyle name="40% - Accent2 14 2 5 4" xfId="24850" xr:uid="{00000000-0005-0000-0000-0000F96B0000}"/>
    <cellStyle name="40% - Accent2 14 2 5 4 2" xfId="50839" xr:uid="{00000000-0005-0000-0000-0000FA6B0000}"/>
    <cellStyle name="40% - Accent2 14 2 5 5" xfId="30004" xr:uid="{00000000-0005-0000-0000-0000FB6B0000}"/>
    <cellStyle name="40% - Accent2 14 2 6" xfId="11477" xr:uid="{00000000-0005-0000-0000-0000FC6B0000}"/>
    <cellStyle name="40% - Accent2 14 2 6 2" xfId="19272" xr:uid="{00000000-0005-0000-0000-0000FD6B0000}"/>
    <cellStyle name="40% - Accent2 14 2 6 2 2" xfId="45266" xr:uid="{00000000-0005-0000-0000-0000FE6B0000}"/>
    <cellStyle name="40% - Accent2 14 2 6 3" xfId="37478" xr:uid="{00000000-0005-0000-0000-0000FF6B0000}"/>
    <cellStyle name="40% - Accent2 14 2 7" xfId="11983" xr:uid="{00000000-0005-0000-0000-0000006C0000}"/>
    <cellStyle name="40% - Accent2 14 2 7 2" xfId="19778" xr:uid="{00000000-0005-0000-0000-0000016C0000}"/>
    <cellStyle name="40% - Accent2 14 2 7 2 2" xfId="45772" xr:uid="{00000000-0005-0000-0000-0000026C0000}"/>
    <cellStyle name="40% - Accent2 14 2 7 3" xfId="37984" xr:uid="{00000000-0005-0000-0000-0000036C0000}"/>
    <cellStyle name="40% - Accent2 14 2 8" xfId="6629" xr:uid="{00000000-0005-0000-0000-0000046C0000}"/>
    <cellStyle name="40% - Accent2 14 2 8 2" xfId="32616" xr:uid="{00000000-0005-0000-0000-0000056C0000}"/>
    <cellStyle name="40% - Accent2 14 2 9" xfId="14410" xr:uid="{00000000-0005-0000-0000-0000066C0000}"/>
    <cellStyle name="40% - Accent2 14 2 9 2" xfId="40404" xr:uid="{00000000-0005-0000-0000-0000076C0000}"/>
    <cellStyle name="40% - Accent2 14 3" xfId="1600" xr:uid="{00000000-0005-0000-0000-0000086C0000}"/>
    <cellStyle name="40% - Accent2 14 3 2" xfId="4286" xr:uid="{00000000-0005-0000-0000-0000096C0000}"/>
    <cellStyle name="40% - Accent2 14 3 2 2" xfId="9583" xr:uid="{00000000-0005-0000-0000-00000A6C0000}"/>
    <cellStyle name="40% - Accent2 14 3 2 2 2" xfId="35584" xr:uid="{00000000-0005-0000-0000-00000B6C0000}"/>
    <cellStyle name="40% - Accent2 14 3 2 3" xfId="17378" xr:uid="{00000000-0005-0000-0000-00000C6C0000}"/>
    <cellStyle name="40% - Accent2 14 3 2 3 2" xfId="43372" xr:uid="{00000000-0005-0000-0000-00000D6C0000}"/>
    <cellStyle name="40% - Accent2 14 3 2 4" xfId="25129" xr:uid="{00000000-0005-0000-0000-00000E6C0000}"/>
    <cellStyle name="40% - Accent2 14 3 2 4 2" xfId="51118" xr:uid="{00000000-0005-0000-0000-00000F6C0000}"/>
    <cellStyle name="40% - Accent2 14 3 2 5" xfId="30283" xr:uid="{00000000-0005-0000-0000-0000106C0000}"/>
    <cellStyle name="40% - Accent2 14 3 3" xfId="12243" xr:uid="{00000000-0005-0000-0000-0000116C0000}"/>
    <cellStyle name="40% - Accent2 14 3 3 2" xfId="20038" xr:uid="{00000000-0005-0000-0000-0000126C0000}"/>
    <cellStyle name="40% - Accent2 14 3 3 2 2" xfId="46032" xr:uid="{00000000-0005-0000-0000-0000136C0000}"/>
    <cellStyle name="40% - Accent2 14 3 3 3" xfId="38244" xr:uid="{00000000-0005-0000-0000-0000146C0000}"/>
    <cellStyle name="40% - Accent2 14 3 4" xfId="6905" xr:uid="{00000000-0005-0000-0000-0000156C0000}"/>
    <cellStyle name="40% - Accent2 14 3 4 2" xfId="32895" xr:uid="{00000000-0005-0000-0000-0000166C0000}"/>
    <cellStyle name="40% - Accent2 14 3 5" xfId="14689" xr:uid="{00000000-0005-0000-0000-0000176C0000}"/>
    <cellStyle name="40% - Accent2 14 3 5 2" xfId="40683" xr:uid="{00000000-0005-0000-0000-0000186C0000}"/>
    <cellStyle name="40% - Accent2 14 3 6" xfId="22440" xr:uid="{00000000-0005-0000-0000-0000196C0000}"/>
    <cellStyle name="40% - Accent2 14 3 6 2" xfId="48429" xr:uid="{00000000-0005-0000-0000-00001A6C0000}"/>
    <cellStyle name="40% - Accent2 14 3 7" xfId="27594" xr:uid="{00000000-0005-0000-0000-00001B6C0000}"/>
    <cellStyle name="40% - Accent2 14 4" xfId="2156" xr:uid="{00000000-0005-0000-0000-00001C6C0000}"/>
    <cellStyle name="40% - Accent2 14 4 2" xfId="4842" xr:uid="{00000000-0005-0000-0000-00001D6C0000}"/>
    <cellStyle name="40% - Accent2 14 4 2 2" xfId="10139" xr:uid="{00000000-0005-0000-0000-00001E6C0000}"/>
    <cellStyle name="40% - Accent2 14 4 2 2 2" xfId="36140" xr:uid="{00000000-0005-0000-0000-00001F6C0000}"/>
    <cellStyle name="40% - Accent2 14 4 2 3" xfId="17934" xr:uid="{00000000-0005-0000-0000-0000206C0000}"/>
    <cellStyle name="40% - Accent2 14 4 2 3 2" xfId="43928" xr:uid="{00000000-0005-0000-0000-0000216C0000}"/>
    <cellStyle name="40% - Accent2 14 4 2 4" xfId="25685" xr:uid="{00000000-0005-0000-0000-0000226C0000}"/>
    <cellStyle name="40% - Accent2 14 4 2 4 2" xfId="51674" xr:uid="{00000000-0005-0000-0000-0000236C0000}"/>
    <cellStyle name="40% - Accent2 14 4 2 5" xfId="30839" xr:uid="{00000000-0005-0000-0000-0000246C0000}"/>
    <cellStyle name="40% - Accent2 14 4 3" xfId="12762" xr:uid="{00000000-0005-0000-0000-0000256C0000}"/>
    <cellStyle name="40% - Accent2 14 4 3 2" xfId="20557" xr:uid="{00000000-0005-0000-0000-0000266C0000}"/>
    <cellStyle name="40% - Accent2 14 4 3 2 2" xfId="46551" xr:uid="{00000000-0005-0000-0000-0000276C0000}"/>
    <cellStyle name="40% - Accent2 14 4 3 3" xfId="38763" xr:uid="{00000000-0005-0000-0000-0000286C0000}"/>
    <cellStyle name="40% - Accent2 14 4 4" xfId="7457" xr:uid="{00000000-0005-0000-0000-0000296C0000}"/>
    <cellStyle name="40% - Accent2 14 4 4 2" xfId="33451" xr:uid="{00000000-0005-0000-0000-00002A6C0000}"/>
    <cellStyle name="40% - Accent2 14 4 5" xfId="15245" xr:uid="{00000000-0005-0000-0000-00002B6C0000}"/>
    <cellStyle name="40% - Accent2 14 4 5 2" xfId="41239" xr:uid="{00000000-0005-0000-0000-00002C6C0000}"/>
    <cellStyle name="40% - Accent2 14 4 6" xfId="22996" xr:uid="{00000000-0005-0000-0000-00002D6C0000}"/>
    <cellStyle name="40% - Accent2 14 4 6 2" xfId="48985" xr:uid="{00000000-0005-0000-0000-00002E6C0000}"/>
    <cellStyle name="40% - Accent2 14 4 7" xfId="28150" xr:uid="{00000000-0005-0000-0000-00002F6C0000}"/>
    <cellStyle name="40% - Accent2 14 5" xfId="2712" xr:uid="{00000000-0005-0000-0000-0000306C0000}"/>
    <cellStyle name="40% - Accent2 14 5 2" xfId="5398" xr:uid="{00000000-0005-0000-0000-0000316C0000}"/>
    <cellStyle name="40% - Accent2 14 5 2 2" xfId="10695" xr:uid="{00000000-0005-0000-0000-0000326C0000}"/>
    <cellStyle name="40% - Accent2 14 5 2 2 2" xfId="36696" xr:uid="{00000000-0005-0000-0000-0000336C0000}"/>
    <cellStyle name="40% - Accent2 14 5 2 3" xfId="18490" xr:uid="{00000000-0005-0000-0000-0000346C0000}"/>
    <cellStyle name="40% - Accent2 14 5 2 3 2" xfId="44484" xr:uid="{00000000-0005-0000-0000-0000356C0000}"/>
    <cellStyle name="40% - Accent2 14 5 2 4" xfId="26241" xr:uid="{00000000-0005-0000-0000-0000366C0000}"/>
    <cellStyle name="40% - Accent2 14 5 2 4 2" xfId="52230" xr:uid="{00000000-0005-0000-0000-0000376C0000}"/>
    <cellStyle name="40% - Accent2 14 5 2 5" xfId="31395" xr:uid="{00000000-0005-0000-0000-0000386C0000}"/>
    <cellStyle name="40% - Accent2 14 5 3" xfId="13299" xr:uid="{00000000-0005-0000-0000-0000396C0000}"/>
    <cellStyle name="40% - Accent2 14 5 3 2" xfId="21094" xr:uid="{00000000-0005-0000-0000-00003A6C0000}"/>
    <cellStyle name="40% - Accent2 14 5 3 2 2" xfId="47088" xr:uid="{00000000-0005-0000-0000-00003B6C0000}"/>
    <cellStyle name="40% - Accent2 14 5 3 3" xfId="39300" xr:uid="{00000000-0005-0000-0000-00003C6C0000}"/>
    <cellStyle name="40% - Accent2 14 5 4" xfId="8011" xr:uid="{00000000-0005-0000-0000-00003D6C0000}"/>
    <cellStyle name="40% - Accent2 14 5 4 2" xfId="34007" xr:uid="{00000000-0005-0000-0000-00003E6C0000}"/>
    <cellStyle name="40% - Accent2 14 5 5" xfId="15801" xr:uid="{00000000-0005-0000-0000-00003F6C0000}"/>
    <cellStyle name="40% - Accent2 14 5 5 2" xfId="41795" xr:uid="{00000000-0005-0000-0000-0000406C0000}"/>
    <cellStyle name="40% - Accent2 14 5 6" xfId="23552" xr:uid="{00000000-0005-0000-0000-0000416C0000}"/>
    <cellStyle name="40% - Accent2 14 5 6 2" xfId="49541" xr:uid="{00000000-0005-0000-0000-0000426C0000}"/>
    <cellStyle name="40% - Accent2 14 5 7" xfId="28706" xr:uid="{00000000-0005-0000-0000-0000436C0000}"/>
    <cellStyle name="40% - Accent2 14 6" xfId="3730" xr:uid="{00000000-0005-0000-0000-0000446C0000}"/>
    <cellStyle name="40% - Accent2 14 6 2" xfId="9028" xr:uid="{00000000-0005-0000-0000-0000456C0000}"/>
    <cellStyle name="40% - Accent2 14 6 2 2" xfId="35028" xr:uid="{00000000-0005-0000-0000-0000466C0000}"/>
    <cellStyle name="40% - Accent2 14 6 3" xfId="16822" xr:uid="{00000000-0005-0000-0000-0000476C0000}"/>
    <cellStyle name="40% - Accent2 14 6 3 2" xfId="42816" xr:uid="{00000000-0005-0000-0000-0000486C0000}"/>
    <cellStyle name="40% - Accent2 14 6 4" xfId="24573" xr:uid="{00000000-0005-0000-0000-0000496C0000}"/>
    <cellStyle name="40% - Accent2 14 6 4 2" xfId="50562" xr:uid="{00000000-0005-0000-0000-00004A6C0000}"/>
    <cellStyle name="40% - Accent2 14 6 5" xfId="29727" xr:uid="{00000000-0005-0000-0000-00004B6C0000}"/>
    <cellStyle name="40% - Accent2 14 7" xfId="11222" xr:uid="{00000000-0005-0000-0000-00004C6C0000}"/>
    <cellStyle name="40% - Accent2 14 7 2" xfId="19017" xr:uid="{00000000-0005-0000-0000-00004D6C0000}"/>
    <cellStyle name="40% - Accent2 14 7 2 2" xfId="45011" xr:uid="{00000000-0005-0000-0000-00004E6C0000}"/>
    <cellStyle name="40% - Accent2 14 7 3" xfId="37223" xr:uid="{00000000-0005-0000-0000-00004F6C0000}"/>
    <cellStyle name="40% - Accent2 14 8" xfId="11722" xr:uid="{00000000-0005-0000-0000-0000506C0000}"/>
    <cellStyle name="40% - Accent2 14 8 2" xfId="19517" xr:uid="{00000000-0005-0000-0000-0000516C0000}"/>
    <cellStyle name="40% - Accent2 14 8 2 2" xfId="45511" xr:uid="{00000000-0005-0000-0000-0000526C0000}"/>
    <cellStyle name="40% - Accent2 14 8 3" xfId="37723" xr:uid="{00000000-0005-0000-0000-0000536C0000}"/>
    <cellStyle name="40% - Accent2 14 9" xfId="6352" xr:uid="{00000000-0005-0000-0000-0000546C0000}"/>
    <cellStyle name="40% - Accent2 14 9 2" xfId="32339" xr:uid="{00000000-0005-0000-0000-0000556C0000}"/>
    <cellStyle name="40% - Accent2 15" xfId="1061" xr:uid="{00000000-0005-0000-0000-0000566C0000}"/>
    <cellStyle name="40% - Accent2 15 10" xfId="14153" xr:uid="{00000000-0005-0000-0000-0000576C0000}"/>
    <cellStyle name="40% - Accent2 15 10 2" xfId="40147" xr:uid="{00000000-0005-0000-0000-0000586C0000}"/>
    <cellStyle name="40% - Accent2 15 11" xfId="21904" xr:uid="{00000000-0005-0000-0000-0000596C0000}"/>
    <cellStyle name="40% - Accent2 15 11 2" xfId="47893" xr:uid="{00000000-0005-0000-0000-00005A6C0000}"/>
    <cellStyle name="40% - Accent2 15 12" xfId="27058" xr:uid="{00000000-0005-0000-0000-00005B6C0000}"/>
    <cellStyle name="40% - Accent2 15 2" xfId="1339" xr:uid="{00000000-0005-0000-0000-00005C6C0000}"/>
    <cellStyle name="40% - Accent2 15 2 10" xfId="22181" xr:uid="{00000000-0005-0000-0000-00005D6C0000}"/>
    <cellStyle name="40% - Accent2 15 2 10 2" xfId="48170" xr:uid="{00000000-0005-0000-0000-00005E6C0000}"/>
    <cellStyle name="40% - Accent2 15 2 11" xfId="27335" xr:uid="{00000000-0005-0000-0000-00005F6C0000}"/>
    <cellStyle name="40% - Accent2 15 2 2" xfId="1897" xr:uid="{00000000-0005-0000-0000-0000606C0000}"/>
    <cellStyle name="40% - Accent2 15 2 2 2" xfId="4583" xr:uid="{00000000-0005-0000-0000-0000616C0000}"/>
    <cellStyle name="40% - Accent2 15 2 2 2 2" xfId="9880" xr:uid="{00000000-0005-0000-0000-0000626C0000}"/>
    <cellStyle name="40% - Accent2 15 2 2 2 2 2" xfId="35881" xr:uid="{00000000-0005-0000-0000-0000636C0000}"/>
    <cellStyle name="40% - Accent2 15 2 2 2 3" xfId="17675" xr:uid="{00000000-0005-0000-0000-0000646C0000}"/>
    <cellStyle name="40% - Accent2 15 2 2 2 3 2" xfId="43669" xr:uid="{00000000-0005-0000-0000-0000656C0000}"/>
    <cellStyle name="40% - Accent2 15 2 2 2 4" xfId="25426" xr:uid="{00000000-0005-0000-0000-0000666C0000}"/>
    <cellStyle name="40% - Accent2 15 2 2 2 4 2" xfId="51415" xr:uid="{00000000-0005-0000-0000-0000676C0000}"/>
    <cellStyle name="40% - Accent2 15 2 2 2 5" xfId="30580" xr:uid="{00000000-0005-0000-0000-0000686C0000}"/>
    <cellStyle name="40% - Accent2 15 2 2 3" xfId="12522" xr:uid="{00000000-0005-0000-0000-0000696C0000}"/>
    <cellStyle name="40% - Accent2 15 2 2 3 2" xfId="20317" xr:uid="{00000000-0005-0000-0000-00006A6C0000}"/>
    <cellStyle name="40% - Accent2 15 2 2 3 2 2" xfId="46311" xr:uid="{00000000-0005-0000-0000-00006B6C0000}"/>
    <cellStyle name="40% - Accent2 15 2 2 3 3" xfId="38523" xr:uid="{00000000-0005-0000-0000-00006C6C0000}"/>
    <cellStyle name="40% - Accent2 15 2 2 4" xfId="7200" xr:uid="{00000000-0005-0000-0000-00006D6C0000}"/>
    <cellStyle name="40% - Accent2 15 2 2 4 2" xfId="33192" xr:uid="{00000000-0005-0000-0000-00006E6C0000}"/>
    <cellStyle name="40% - Accent2 15 2 2 5" xfId="14986" xr:uid="{00000000-0005-0000-0000-00006F6C0000}"/>
    <cellStyle name="40% - Accent2 15 2 2 5 2" xfId="40980" xr:uid="{00000000-0005-0000-0000-0000706C0000}"/>
    <cellStyle name="40% - Accent2 15 2 2 6" xfId="22737" xr:uid="{00000000-0005-0000-0000-0000716C0000}"/>
    <cellStyle name="40% - Accent2 15 2 2 6 2" xfId="48726" xr:uid="{00000000-0005-0000-0000-0000726C0000}"/>
    <cellStyle name="40% - Accent2 15 2 2 7" xfId="27891" xr:uid="{00000000-0005-0000-0000-0000736C0000}"/>
    <cellStyle name="40% - Accent2 15 2 3" xfId="2453" xr:uid="{00000000-0005-0000-0000-0000746C0000}"/>
    <cellStyle name="40% - Accent2 15 2 3 2" xfId="5139" xr:uid="{00000000-0005-0000-0000-0000756C0000}"/>
    <cellStyle name="40% - Accent2 15 2 3 2 2" xfId="10436" xr:uid="{00000000-0005-0000-0000-0000766C0000}"/>
    <cellStyle name="40% - Accent2 15 2 3 2 2 2" xfId="36437" xr:uid="{00000000-0005-0000-0000-0000776C0000}"/>
    <cellStyle name="40% - Accent2 15 2 3 2 3" xfId="18231" xr:uid="{00000000-0005-0000-0000-0000786C0000}"/>
    <cellStyle name="40% - Accent2 15 2 3 2 3 2" xfId="44225" xr:uid="{00000000-0005-0000-0000-0000796C0000}"/>
    <cellStyle name="40% - Accent2 15 2 3 2 4" xfId="25982" xr:uid="{00000000-0005-0000-0000-00007A6C0000}"/>
    <cellStyle name="40% - Accent2 15 2 3 2 4 2" xfId="51971" xr:uid="{00000000-0005-0000-0000-00007B6C0000}"/>
    <cellStyle name="40% - Accent2 15 2 3 2 5" xfId="31136" xr:uid="{00000000-0005-0000-0000-00007C6C0000}"/>
    <cellStyle name="40% - Accent2 15 2 3 3" xfId="13057" xr:uid="{00000000-0005-0000-0000-00007D6C0000}"/>
    <cellStyle name="40% - Accent2 15 2 3 3 2" xfId="20852" xr:uid="{00000000-0005-0000-0000-00007E6C0000}"/>
    <cellStyle name="40% - Accent2 15 2 3 3 2 2" xfId="46846" xr:uid="{00000000-0005-0000-0000-00007F6C0000}"/>
    <cellStyle name="40% - Accent2 15 2 3 3 3" xfId="39058" xr:uid="{00000000-0005-0000-0000-0000806C0000}"/>
    <cellStyle name="40% - Accent2 15 2 3 4" xfId="7752" xr:uid="{00000000-0005-0000-0000-0000816C0000}"/>
    <cellStyle name="40% - Accent2 15 2 3 4 2" xfId="33748" xr:uid="{00000000-0005-0000-0000-0000826C0000}"/>
    <cellStyle name="40% - Accent2 15 2 3 5" xfId="15542" xr:uid="{00000000-0005-0000-0000-0000836C0000}"/>
    <cellStyle name="40% - Accent2 15 2 3 5 2" xfId="41536" xr:uid="{00000000-0005-0000-0000-0000846C0000}"/>
    <cellStyle name="40% - Accent2 15 2 3 6" xfId="23293" xr:uid="{00000000-0005-0000-0000-0000856C0000}"/>
    <cellStyle name="40% - Accent2 15 2 3 6 2" xfId="49282" xr:uid="{00000000-0005-0000-0000-0000866C0000}"/>
    <cellStyle name="40% - Accent2 15 2 3 7" xfId="28447" xr:uid="{00000000-0005-0000-0000-0000876C0000}"/>
    <cellStyle name="40% - Accent2 15 2 4" xfId="3009" xr:uid="{00000000-0005-0000-0000-0000886C0000}"/>
    <cellStyle name="40% - Accent2 15 2 4 2" xfId="5695" xr:uid="{00000000-0005-0000-0000-0000896C0000}"/>
    <cellStyle name="40% - Accent2 15 2 4 2 2" xfId="10992" xr:uid="{00000000-0005-0000-0000-00008A6C0000}"/>
    <cellStyle name="40% - Accent2 15 2 4 2 2 2" xfId="36993" xr:uid="{00000000-0005-0000-0000-00008B6C0000}"/>
    <cellStyle name="40% - Accent2 15 2 4 2 3" xfId="18787" xr:uid="{00000000-0005-0000-0000-00008C6C0000}"/>
    <cellStyle name="40% - Accent2 15 2 4 2 3 2" xfId="44781" xr:uid="{00000000-0005-0000-0000-00008D6C0000}"/>
    <cellStyle name="40% - Accent2 15 2 4 2 4" xfId="26538" xr:uid="{00000000-0005-0000-0000-00008E6C0000}"/>
    <cellStyle name="40% - Accent2 15 2 4 2 4 2" xfId="52527" xr:uid="{00000000-0005-0000-0000-00008F6C0000}"/>
    <cellStyle name="40% - Accent2 15 2 4 2 5" xfId="31692" xr:uid="{00000000-0005-0000-0000-0000906C0000}"/>
    <cellStyle name="40% - Accent2 15 2 4 3" xfId="13596" xr:uid="{00000000-0005-0000-0000-0000916C0000}"/>
    <cellStyle name="40% - Accent2 15 2 4 3 2" xfId="21391" xr:uid="{00000000-0005-0000-0000-0000926C0000}"/>
    <cellStyle name="40% - Accent2 15 2 4 3 2 2" xfId="47385" xr:uid="{00000000-0005-0000-0000-0000936C0000}"/>
    <cellStyle name="40% - Accent2 15 2 4 3 3" xfId="39597" xr:uid="{00000000-0005-0000-0000-0000946C0000}"/>
    <cellStyle name="40% - Accent2 15 2 4 4" xfId="8308" xr:uid="{00000000-0005-0000-0000-0000956C0000}"/>
    <cellStyle name="40% - Accent2 15 2 4 4 2" xfId="34304" xr:uid="{00000000-0005-0000-0000-0000966C0000}"/>
    <cellStyle name="40% - Accent2 15 2 4 5" xfId="16098" xr:uid="{00000000-0005-0000-0000-0000976C0000}"/>
    <cellStyle name="40% - Accent2 15 2 4 5 2" xfId="42092" xr:uid="{00000000-0005-0000-0000-0000986C0000}"/>
    <cellStyle name="40% - Accent2 15 2 4 6" xfId="23849" xr:uid="{00000000-0005-0000-0000-0000996C0000}"/>
    <cellStyle name="40% - Accent2 15 2 4 6 2" xfId="49838" xr:uid="{00000000-0005-0000-0000-00009A6C0000}"/>
    <cellStyle name="40% - Accent2 15 2 4 7" xfId="29003" xr:uid="{00000000-0005-0000-0000-00009B6C0000}"/>
    <cellStyle name="40% - Accent2 15 2 5" xfId="4027" xr:uid="{00000000-0005-0000-0000-00009C6C0000}"/>
    <cellStyle name="40% - Accent2 15 2 5 2" xfId="9325" xr:uid="{00000000-0005-0000-0000-00009D6C0000}"/>
    <cellStyle name="40% - Accent2 15 2 5 2 2" xfId="35325" xr:uid="{00000000-0005-0000-0000-00009E6C0000}"/>
    <cellStyle name="40% - Accent2 15 2 5 3" xfId="17119" xr:uid="{00000000-0005-0000-0000-00009F6C0000}"/>
    <cellStyle name="40% - Accent2 15 2 5 3 2" xfId="43113" xr:uid="{00000000-0005-0000-0000-0000A06C0000}"/>
    <cellStyle name="40% - Accent2 15 2 5 4" xfId="24870" xr:uid="{00000000-0005-0000-0000-0000A16C0000}"/>
    <cellStyle name="40% - Accent2 15 2 5 4 2" xfId="50859" xr:uid="{00000000-0005-0000-0000-0000A26C0000}"/>
    <cellStyle name="40% - Accent2 15 2 5 5" xfId="30024" xr:uid="{00000000-0005-0000-0000-0000A36C0000}"/>
    <cellStyle name="40% - Accent2 15 2 6" xfId="11497" xr:uid="{00000000-0005-0000-0000-0000A46C0000}"/>
    <cellStyle name="40% - Accent2 15 2 6 2" xfId="19292" xr:uid="{00000000-0005-0000-0000-0000A56C0000}"/>
    <cellStyle name="40% - Accent2 15 2 6 2 2" xfId="45286" xr:uid="{00000000-0005-0000-0000-0000A66C0000}"/>
    <cellStyle name="40% - Accent2 15 2 6 3" xfId="37498" xr:uid="{00000000-0005-0000-0000-0000A76C0000}"/>
    <cellStyle name="40% - Accent2 15 2 7" xfId="12003" xr:uid="{00000000-0005-0000-0000-0000A86C0000}"/>
    <cellStyle name="40% - Accent2 15 2 7 2" xfId="19798" xr:uid="{00000000-0005-0000-0000-0000A96C0000}"/>
    <cellStyle name="40% - Accent2 15 2 7 2 2" xfId="45792" xr:uid="{00000000-0005-0000-0000-0000AA6C0000}"/>
    <cellStyle name="40% - Accent2 15 2 7 3" xfId="38004" xr:uid="{00000000-0005-0000-0000-0000AB6C0000}"/>
    <cellStyle name="40% - Accent2 15 2 8" xfId="6649" xr:uid="{00000000-0005-0000-0000-0000AC6C0000}"/>
    <cellStyle name="40% - Accent2 15 2 8 2" xfId="32636" xr:uid="{00000000-0005-0000-0000-0000AD6C0000}"/>
    <cellStyle name="40% - Accent2 15 2 9" xfId="14430" xr:uid="{00000000-0005-0000-0000-0000AE6C0000}"/>
    <cellStyle name="40% - Accent2 15 2 9 2" xfId="40424" xr:uid="{00000000-0005-0000-0000-0000AF6C0000}"/>
    <cellStyle name="40% - Accent2 15 3" xfId="1620" xr:uid="{00000000-0005-0000-0000-0000B06C0000}"/>
    <cellStyle name="40% - Accent2 15 3 2" xfId="4306" xr:uid="{00000000-0005-0000-0000-0000B16C0000}"/>
    <cellStyle name="40% - Accent2 15 3 2 2" xfId="9603" xr:uid="{00000000-0005-0000-0000-0000B26C0000}"/>
    <cellStyle name="40% - Accent2 15 3 2 2 2" xfId="35604" xr:uid="{00000000-0005-0000-0000-0000B36C0000}"/>
    <cellStyle name="40% - Accent2 15 3 2 3" xfId="17398" xr:uid="{00000000-0005-0000-0000-0000B46C0000}"/>
    <cellStyle name="40% - Accent2 15 3 2 3 2" xfId="43392" xr:uid="{00000000-0005-0000-0000-0000B56C0000}"/>
    <cellStyle name="40% - Accent2 15 3 2 4" xfId="25149" xr:uid="{00000000-0005-0000-0000-0000B66C0000}"/>
    <cellStyle name="40% - Accent2 15 3 2 4 2" xfId="51138" xr:uid="{00000000-0005-0000-0000-0000B76C0000}"/>
    <cellStyle name="40% - Accent2 15 3 2 5" xfId="30303" xr:uid="{00000000-0005-0000-0000-0000B86C0000}"/>
    <cellStyle name="40% - Accent2 15 3 3" xfId="12263" xr:uid="{00000000-0005-0000-0000-0000B96C0000}"/>
    <cellStyle name="40% - Accent2 15 3 3 2" xfId="20058" xr:uid="{00000000-0005-0000-0000-0000BA6C0000}"/>
    <cellStyle name="40% - Accent2 15 3 3 2 2" xfId="46052" xr:uid="{00000000-0005-0000-0000-0000BB6C0000}"/>
    <cellStyle name="40% - Accent2 15 3 3 3" xfId="38264" xr:uid="{00000000-0005-0000-0000-0000BC6C0000}"/>
    <cellStyle name="40% - Accent2 15 3 4" xfId="6925" xr:uid="{00000000-0005-0000-0000-0000BD6C0000}"/>
    <cellStyle name="40% - Accent2 15 3 4 2" xfId="32915" xr:uid="{00000000-0005-0000-0000-0000BE6C0000}"/>
    <cellStyle name="40% - Accent2 15 3 5" xfId="14709" xr:uid="{00000000-0005-0000-0000-0000BF6C0000}"/>
    <cellStyle name="40% - Accent2 15 3 5 2" xfId="40703" xr:uid="{00000000-0005-0000-0000-0000C06C0000}"/>
    <cellStyle name="40% - Accent2 15 3 6" xfId="22460" xr:uid="{00000000-0005-0000-0000-0000C16C0000}"/>
    <cellStyle name="40% - Accent2 15 3 6 2" xfId="48449" xr:uid="{00000000-0005-0000-0000-0000C26C0000}"/>
    <cellStyle name="40% - Accent2 15 3 7" xfId="27614" xr:uid="{00000000-0005-0000-0000-0000C36C0000}"/>
    <cellStyle name="40% - Accent2 15 4" xfId="2176" xr:uid="{00000000-0005-0000-0000-0000C46C0000}"/>
    <cellStyle name="40% - Accent2 15 4 2" xfId="4862" xr:uid="{00000000-0005-0000-0000-0000C56C0000}"/>
    <cellStyle name="40% - Accent2 15 4 2 2" xfId="10159" xr:uid="{00000000-0005-0000-0000-0000C66C0000}"/>
    <cellStyle name="40% - Accent2 15 4 2 2 2" xfId="36160" xr:uid="{00000000-0005-0000-0000-0000C76C0000}"/>
    <cellStyle name="40% - Accent2 15 4 2 3" xfId="17954" xr:uid="{00000000-0005-0000-0000-0000C86C0000}"/>
    <cellStyle name="40% - Accent2 15 4 2 3 2" xfId="43948" xr:uid="{00000000-0005-0000-0000-0000C96C0000}"/>
    <cellStyle name="40% - Accent2 15 4 2 4" xfId="25705" xr:uid="{00000000-0005-0000-0000-0000CA6C0000}"/>
    <cellStyle name="40% - Accent2 15 4 2 4 2" xfId="51694" xr:uid="{00000000-0005-0000-0000-0000CB6C0000}"/>
    <cellStyle name="40% - Accent2 15 4 2 5" xfId="30859" xr:uid="{00000000-0005-0000-0000-0000CC6C0000}"/>
    <cellStyle name="40% - Accent2 15 4 3" xfId="12782" xr:uid="{00000000-0005-0000-0000-0000CD6C0000}"/>
    <cellStyle name="40% - Accent2 15 4 3 2" xfId="20577" xr:uid="{00000000-0005-0000-0000-0000CE6C0000}"/>
    <cellStyle name="40% - Accent2 15 4 3 2 2" xfId="46571" xr:uid="{00000000-0005-0000-0000-0000CF6C0000}"/>
    <cellStyle name="40% - Accent2 15 4 3 3" xfId="38783" xr:uid="{00000000-0005-0000-0000-0000D06C0000}"/>
    <cellStyle name="40% - Accent2 15 4 4" xfId="7477" xr:uid="{00000000-0005-0000-0000-0000D16C0000}"/>
    <cellStyle name="40% - Accent2 15 4 4 2" xfId="33471" xr:uid="{00000000-0005-0000-0000-0000D26C0000}"/>
    <cellStyle name="40% - Accent2 15 4 5" xfId="15265" xr:uid="{00000000-0005-0000-0000-0000D36C0000}"/>
    <cellStyle name="40% - Accent2 15 4 5 2" xfId="41259" xr:uid="{00000000-0005-0000-0000-0000D46C0000}"/>
    <cellStyle name="40% - Accent2 15 4 6" xfId="23016" xr:uid="{00000000-0005-0000-0000-0000D56C0000}"/>
    <cellStyle name="40% - Accent2 15 4 6 2" xfId="49005" xr:uid="{00000000-0005-0000-0000-0000D66C0000}"/>
    <cellStyle name="40% - Accent2 15 4 7" xfId="28170" xr:uid="{00000000-0005-0000-0000-0000D76C0000}"/>
    <cellStyle name="40% - Accent2 15 5" xfId="2732" xr:uid="{00000000-0005-0000-0000-0000D86C0000}"/>
    <cellStyle name="40% - Accent2 15 5 2" xfId="5418" xr:uid="{00000000-0005-0000-0000-0000D96C0000}"/>
    <cellStyle name="40% - Accent2 15 5 2 2" xfId="10715" xr:uid="{00000000-0005-0000-0000-0000DA6C0000}"/>
    <cellStyle name="40% - Accent2 15 5 2 2 2" xfId="36716" xr:uid="{00000000-0005-0000-0000-0000DB6C0000}"/>
    <cellStyle name="40% - Accent2 15 5 2 3" xfId="18510" xr:uid="{00000000-0005-0000-0000-0000DC6C0000}"/>
    <cellStyle name="40% - Accent2 15 5 2 3 2" xfId="44504" xr:uid="{00000000-0005-0000-0000-0000DD6C0000}"/>
    <cellStyle name="40% - Accent2 15 5 2 4" xfId="26261" xr:uid="{00000000-0005-0000-0000-0000DE6C0000}"/>
    <cellStyle name="40% - Accent2 15 5 2 4 2" xfId="52250" xr:uid="{00000000-0005-0000-0000-0000DF6C0000}"/>
    <cellStyle name="40% - Accent2 15 5 2 5" xfId="31415" xr:uid="{00000000-0005-0000-0000-0000E06C0000}"/>
    <cellStyle name="40% - Accent2 15 5 3" xfId="13319" xr:uid="{00000000-0005-0000-0000-0000E16C0000}"/>
    <cellStyle name="40% - Accent2 15 5 3 2" xfId="21114" xr:uid="{00000000-0005-0000-0000-0000E26C0000}"/>
    <cellStyle name="40% - Accent2 15 5 3 2 2" xfId="47108" xr:uid="{00000000-0005-0000-0000-0000E36C0000}"/>
    <cellStyle name="40% - Accent2 15 5 3 3" xfId="39320" xr:uid="{00000000-0005-0000-0000-0000E46C0000}"/>
    <cellStyle name="40% - Accent2 15 5 4" xfId="8031" xr:uid="{00000000-0005-0000-0000-0000E56C0000}"/>
    <cellStyle name="40% - Accent2 15 5 4 2" xfId="34027" xr:uid="{00000000-0005-0000-0000-0000E66C0000}"/>
    <cellStyle name="40% - Accent2 15 5 5" xfId="15821" xr:uid="{00000000-0005-0000-0000-0000E76C0000}"/>
    <cellStyle name="40% - Accent2 15 5 5 2" xfId="41815" xr:uid="{00000000-0005-0000-0000-0000E86C0000}"/>
    <cellStyle name="40% - Accent2 15 5 6" xfId="23572" xr:uid="{00000000-0005-0000-0000-0000E96C0000}"/>
    <cellStyle name="40% - Accent2 15 5 6 2" xfId="49561" xr:uid="{00000000-0005-0000-0000-0000EA6C0000}"/>
    <cellStyle name="40% - Accent2 15 5 7" xfId="28726" xr:uid="{00000000-0005-0000-0000-0000EB6C0000}"/>
    <cellStyle name="40% - Accent2 15 6" xfId="3750" xr:uid="{00000000-0005-0000-0000-0000EC6C0000}"/>
    <cellStyle name="40% - Accent2 15 6 2" xfId="9048" xr:uid="{00000000-0005-0000-0000-0000ED6C0000}"/>
    <cellStyle name="40% - Accent2 15 6 2 2" xfId="35048" xr:uid="{00000000-0005-0000-0000-0000EE6C0000}"/>
    <cellStyle name="40% - Accent2 15 6 3" xfId="16842" xr:uid="{00000000-0005-0000-0000-0000EF6C0000}"/>
    <cellStyle name="40% - Accent2 15 6 3 2" xfId="42836" xr:uid="{00000000-0005-0000-0000-0000F06C0000}"/>
    <cellStyle name="40% - Accent2 15 6 4" xfId="24593" xr:uid="{00000000-0005-0000-0000-0000F16C0000}"/>
    <cellStyle name="40% - Accent2 15 6 4 2" xfId="50582" xr:uid="{00000000-0005-0000-0000-0000F26C0000}"/>
    <cellStyle name="40% - Accent2 15 6 5" xfId="29747" xr:uid="{00000000-0005-0000-0000-0000F36C0000}"/>
    <cellStyle name="40% - Accent2 15 7" xfId="11242" xr:uid="{00000000-0005-0000-0000-0000F46C0000}"/>
    <cellStyle name="40% - Accent2 15 7 2" xfId="19037" xr:uid="{00000000-0005-0000-0000-0000F56C0000}"/>
    <cellStyle name="40% - Accent2 15 7 2 2" xfId="45031" xr:uid="{00000000-0005-0000-0000-0000F66C0000}"/>
    <cellStyle name="40% - Accent2 15 7 3" xfId="37243" xr:uid="{00000000-0005-0000-0000-0000F76C0000}"/>
    <cellStyle name="40% - Accent2 15 8" xfId="11742" xr:uid="{00000000-0005-0000-0000-0000F86C0000}"/>
    <cellStyle name="40% - Accent2 15 8 2" xfId="19537" xr:uid="{00000000-0005-0000-0000-0000F96C0000}"/>
    <cellStyle name="40% - Accent2 15 8 2 2" xfId="45531" xr:uid="{00000000-0005-0000-0000-0000FA6C0000}"/>
    <cellStyle name="40% - Accent2 15 8 3" xfId="37743" xr:uid="{00000000-0005-0000-0000-0000FB6C0000}"/>
    <cellStyle name="40% - Accent2 15 9" xfId="6372" xr:uid="{00000000-0005-0000-0000-0000FC6C0000}"/>
    <cellStyle name="40% - Accent2 15 9 2" xfId="32359" xr:uid="{00000000-0005-0000-0000-0000FD6C0000}"/>
    <cellStyle name="40% - Accent2 16" xfId="1067" xr:uid="{00000000-0005-0000-0000-0000FE6C0000}"/>
    <cellStyle name="40% - Accent2 16 10" xfId="14159" xr:uid="{00000000-0005-0000-0000-0000FF6C0000}"/>
    <cellStyle name="40% - Accent2 16 10 2" xfId="40153" xr:uid="{00000000-0005-0000-0000-0000006D0000}"/>
    <cellStyle name="40% - Accent2 16 11" xfId="21910" xr:uid="{00000000-0005-0000-0000-0000016D0000}"/>
    <cellStyle name="40% - Accent2 16 11 2" xfId="47899" xr:uid="{00000000-0005-0000-0000-0000026D0000}"/>
    <cellStyle name="40% - Accent2 16 12" xfId="27064" xr:uid="{00000000-0005-0000-0000-0000036D0000}"/>
    <cellStyle name="40% - Accent2 16 2" xfId="1345" xr:uid="{00000000-0005-0000-0000-0000046D0000}"/>
    <cellStyle name="40% - Accent2 16 2 10" xfId="22187" xr:uid="{00000000-0005-0000-0000-0000056D0000}"/>
    <cellStyle name="40% - Accent2 16 2 10 2" xfId="48176" xr:uid="{00000000-0005-0000-0000-0000066D0000}"/>
    <cellStyle name="40% - Accent2 16 2 11" xfId="27341" xr:uid="{00000000-0005-0000-0000-0000076D0000}"/>
    <cellStyle name="40% - Accent2 16 2 2" xfId="1903" xr:uid="{00000000-0005-0000-0000-0000086D0000}"/>
    <cellStyle name="40% - Accent2 16 2 2 2" xfId="4589" xr:uid="{00000000-0005-0000-0000-0000096D0000}"/>
    <cellStyle name="40% - Accent2 16 2 2 2 2" xfId="9886" xr:uid="{00000000-0005-0000-0000-00000A6D0000}"/>
    <cellStyle name="40% - Accent2 16 2 2 2 2 2" xfId="35887" xr:uid="{00000000-0005-0000-0000-00000B6D0000}"/>
    <cellStyle name="40% - Accent2 16 2 2 2 3" xfId="17681" xr:uid="{00000000-0005-0000-0000-00000C6D0000}"/>
    <cellStyle name="40% - Accent2 16 2 2 2 3 2" xfId="43675" xr:uid="{00000000-0005-0000-0000-00000D6D0000}"/>
    <cellStyle name="40% - Accent2 16 2 2 2 4" xfId="25432" xr:uid="{00000000-0005-0000-0000-00000E6D0000}"/>
    <cellStyle name="40% - Accent2 16 2 2 2 4 2" xfId="51421" xr:uid="{00000000-0005-0000-0000-00000F6D0000}"/>
    <cellStyle name="40% - Accent2 16 2 2 2 5" xfId="30586" xr:uid="{00000000-0005-0000-0000-0000106D0000}"/>
    <cellStyle name="40% - Accent2 16 2 2 3" xfId="12528" xr:uid="{00000000-0005-0000-0000-0000116D0000}"/>
    <cellStyle name="40% - Accent2 16 2 2 3 2" xfId="20323" xr:uid="{00000000-0005-0000-0000-0000126D0000}"/>
    <cellStyle name="40% - Accent2 16 2 2 3 2 2" xfId="46317" xr:uid="{00000000-0005-0000-0000-0000136D0000}"/>
    <cellStyle name="40% - Accent2 16 2 2 3 3" xfId="38529" xr:uid="{00000000-0005-0000-0000-0000146D0000}"/>
    <cellStyle name="40% - Accent2 16 2 2 4" xfId="7206" xr:uid="{00000000-0005-0000-0000-0000156D0000}"/>
    <cellStyle name="40% - Accent2 16 2 2 4 2" xfId="33198" xr:uid="{00000000-0005-0000-0000-0000166D0000}"/>
    <cellStyle name="40% - Accent2 16 2 2 5" xfId="14992" xr:uid="{00000000-0005-0000-0000-0000176D0000}"/>
    <cellStyle name="40% - Accent2 16 2 2 5 2" xfId="40986" xr:uid="{00000000-0005-0000-0000-0000186D0000}"/>
    <cellStyle name="40% - Accent2 16 2 2 6" xfId="22743" xr:uid="{00000000-0005-0000-0000-0000196D0000}"/>
    <cellStyle name="40% - Accent2 16 2 2 6 2" xfId="48732" xr:uid="{00000000-0005-0000-0000-00001A6D0000}"/>
    <cellStyle name="40% - Accent2 16 2 2 7" xfId="27897" xr:uid="{00000000-0005-0000-0000-00001B6D0000}"/>
    <cellStyle name="40% - Accent2 16 2 3" xfId="2459" xr:uid="{00000000-0005-0000-0000-00001C6D0000}"/>
    <cellStyle name="40% - Accent2 16 2 3 2" xfId="5145" xr:uid="{00000000-0005-0000-0000-00001D6D0000}"/>
    <cellStyle name="40% - Accent2 16 2 3 2 2" xfId="10442" xr:uid="{00000000-0005-0000-0000-00001E6D0000}"/>
    <cellStyle name="40% - Accent2 16 2 3 2 2 2" xfId="36443" xr:uid="{00000000-0005-0000-0000-00001F6D0000}"/>
    <cellStyle name="40% - Accent2 16 2 3 2 3" xfId="18237" xr:uid="{00000000-0005-0000-0000-0000206D0000}"/>
    <cellStyle name="40% - Accent2 16 2 3 2 3 2" xfId="44231" xr:uid="{00000000-0005-0000-0000-0000216D0000}"/>
    <cellStyle name="40% - Accent2 16 2 3 2 4" xfId="25988" xr:uid="{00000000-0005-0000-0000-0000226D0000}"/>
    <cellStyle name="40% - Accent2 16 2 3 2 4 2" xfId="51977" xr:uid="{00000000-0005-0000-0000-0000236D0000}"/>
    <cellStyle name="40% - Accent2 16 2 3 2 5" xfId="31142" xr:uid="{00000000-0005-0000-0000-0000246D0000}"/>
    <cellStyle name="40% - Accent2 16 2 3 3" xfId="13063" xr:uid="{00000000-0005-0000-0000-0000256D0000}"/>
    <cellStyle name="40% - Accent2 16 2 3 3 2" xfId="20858" xr:uid="{00000000-0005-0000-0000-0000266D0000}"/>
    <cellStyle name="40% - Accent2 16 2 3 3 2 2" xfId="46852" xr:uid="{00000000-0005-0000-0000-0000276D0000}"/>
    <cellStyle name="40% - Accent2 16 2 3 3 3" xfId="39064" xr:uid="{00000000-0005-0000-0000-0000286D0000}"/>
    <cellStyle name="40% - Accent2 16 2 3 4" xfId="7758" xr:uid="{00000000-0005-0000-0000-0000296D0000}"/>
    <cellStyle name="40% - Accent2 16 2 3 4 2" xfId="33754" xr:uid="{00000000-0005-0000-0000-00002A6D0000}"/>
    <cellStyle name="40% - Accent2 16 2 3 5" xfId="15548" xr:uid="{00000000-0005-0000-0000-00002B6D0000}"/>
    <cellStyle name="40% - Accent2 16 2 3 5 2" xfId="41542" xr:uid="{00000000-0005-0000-0000-00002C6D0000}"/>
    <cellStyle name="40% - Accent2 16 2 3 6" xfId="23299" xr:uid="{00000000-0005-0000-0000-00002D6D0000}"/>
    <cellStyle name="40% - Accent2 16 2 3 6 2" xfId="49288" xr:uid="{00000000-0005-0000-0000-00002E6D0000}"/>
    <cellStyle name="40% - Accent2 16 2 3 7" xfId="28453" xr:uid="{00000000-0005-0000-0000-00002F6D0000}"/>
    <cellStyle name="40% - Accent2 16 2 4" xfId="3015" xr:uid="{00000000-0005-0000-0000-0000306D0000}"/>
    <cellStyle name="40% - Accent2 16 2 4 2" xfId="5701" xr:uid="{00000000-0005-0000-0000-0000316D0000}"/>
    <cellStyle name="40% - Accent2 16 2 4 2 2" xfId="10998" xr:uid="{00000000-0005-0000-0000-0000326D0000}"/>
    <cellStyle name="40% - Accent2 16 2 4 2 2 2" xfId="36999" xr:uid="{00000000-0005-0000-0000-0000336D0000}"/>
    <cellStyle name="40% - Accent2 16 2 4 2 3" xfId="18793" xr:uid="{00000000-0005-0000-0000-0000346D0000}"/>
    <cellStyle name="40% - Accent2 16 2 4 2 3 2" xfId="44787" xr:uid="{00000000-0005-0000-0000-0000356D0000}"/>
    <cellStyle name="40% - Accent2 16 2 4 2 4" xfId="26544" xr:uid="{00000000-0005-0000-0000-0000366D0000}"/>
    <cellStyle name="40% - Accent2 16 2 4 2 4 2" xfId="52533" xr:uid="{00000000-0005-0000-0000-0000376D0000}"/>
    <cellStyle name="40% - Accent2 16 2 4 2 5" xfId="31698" xr:uid="{00000000-0005-0000-0000-0000386D0000}"/>
    <cellStyle name="40% - Accent2 16 2 4 3" xfId="13602" xr:uid="{00000000-0005-0000-0000-0000396D0000}"/>
    <cellStyle name="40% - Accent2 16 2 4 3 2" xfId="21397" xr:uid="{00000000-0005-0000-0000-00003A6D0000}"/>
    <cellStyle name="40% - Accent2 16 2 4 3 2 2" xfId="47391" xr:uid="{00000000-0005-0000-0000-00003B6D0000}"/>
    <cellStyle name="40% - Accent2 16 2 4 3 3" xfId="39603" xr:uid="{00000000-0005-0000-0000-00003C6D0000}"/>
    <cellStyle name="40% - Accent2 16 2 4 4" xfId="8314" xr:uid="{00000000-0005-0000-0000-00003D6D0000}"/>
    <cellStyle name="40% - Accent2 16 2 4 4 2" xfId="34310" xr:uid="{00000000-0005-0000-0000-00003E6D0000}"/>
    <cellStyle name="40% - Accent2 16 2 4 5" xfId="16104" xr:uid="{00000000-0005-0000-0000-00003F6D0000}"/>
    <cellStyle name="40% - Accent2 16 2 4 5 2" xfId="42098" xr:uid="{00000000-0005-0000-0000-0000406D0000}"/>
    <cellStyle name="40% - Accent2 16 2 4 6" xfId="23855" xr:uid="{00000000-0005-0000-0000-0000416D0000}"/>
    <cellStyle name="40% - Accent2 16 2 4 6 2" xfId="49844" xr:uid="{00000000-0005-0000-0000-0000426D0000}"/>
    <cellStyle name="40% - Accent2 16 2 4 7" xfId="29009" xr:uid="{00000000-0005-0000-0000-0000436D0000}"/>
    <cellStyle name="40% - Accent2 16 2 5" xfId="4033" xr:uid="{00000000-0005-0000-0000-0000446D0000}"/>
    <cellStyle name="40% - Accent2 16 2 5 2" xfId="9331" xr:uid="{00000000-0005-0000-0000-0000456D0000}"/>
    <cellStyle name="40% - Accent2 16 2 5 2 2" xfId="35331" xr:uid="{00000000-0005-0000-0000-0000466D0000}"/>
    <cellStyle name="40% - Accent2 16 2 5 3" xfId="17125" xr:uid="{00000000-0005-0000-0000-0000476D0000}"/>
    <cellStyle name="40% - Accent2 16 2 5 3 2" xfId="43119" xr:uid="{00000000-0005-0000-0000-0000486D0000}"/>
    <cellStyle name="40% - Accent2 16 2 5 4" xfId="24876" xr:uid="{00000000-0005-0000-0000-0000496D0000}"/>
    <cellStyle name="40% - Accent2 16 2 5 4 2" xfId="50865" xr:uid="{00000000-0005-0000-0000-00004A6D0000}"/>
    <cellStyle name="40% - Accent2 16 2 5 5" xfId="30030" xr:uid="{00000000-0005-0000-0000-00004B6D0000}"/>
    <cellStyle name="40% - Accent2 16 2 6" xfId="11503" xr:uid="{00000000-0005-0000-0000-00004C6D0000}"/>
    <cellStyle name="40% - Accent2 16 2 6 2" xfId="19298" xr:uid="{00000000-0005-0000-0000-00004D6D0000}"/>
    <cellStyle name="40% - Accent2 16 2 6 2 2" xfId="45292" xr:uid="{00000000-0005-0000-0000-00004E6D0000}"/>
    <cellStyle name="40% - Accent2 16 2 6 3" xfId="37504" xr:uid="{00000000-0005-0000-0000-00004F6D0000}"/>
    <cellStyle name="40% - Accent2 16 2 7" xfId="12009" xr:uid="{00000000-0005-0000-0000-0000506D0000}"/>
    <cellStyle name="40% - Accent2 16 2 7 2" xfId="19804" xr:uid="{00000000-0005-0000-0000-0000516D0000}"/>
    <cellStyle name="40% - Accent2 16 2 7 2 2" xfId="45798" xr:uid="{00000000-0005-0000-0000-0000526D0000}"/>
    <cellStyle name="40% - Accent2 16 2 7 3" xfId="38010" xr:uid="{00000000-0005-0000-0000-0000536D0000}"/>
    <cellStyle name="40% - Accent2 16 2 8" xfId="6655" xr:uid="{00000000-0005-0000-0000-0000546D0000}"/>
    <cellStyle name="40% - Accent2 16 2 8 2" xfId="32642" xr:uid="{00000000-0005-0000-0000-0000556D0000}"/>
    <cellStyle name="40% - Accent2 16 2 9" xfId="14436" xr:uid="{00000000-0005-0000-0000-0000566D0000}"/>
    <cellStyle name="40% - Accent2 16 2 9 2" xfId="40430" xr:uid="{00000000-0005-0000-0000-0000576D0000}"/>
    <cellStyle name="40% - Accent2 16 3" xfId="1626" xr:uid="{00000000-0005-0000-0000-0000586D0000}"/>
    <cellStyle name="40% - Accent2 16 3 2" xfId="4312" xr:uid="{00000000-0005-0000-0000-0000596D0000}"/>
    <cellStyle name="40% - Accent2 16 3 2 2" xfId="9609" xr:uid="{00000000-0005-0000-0000-00005A6D0000}"/>
    <cellStyle name="40% - Accent2 16 3 2 2 2" xfId="35610" xr:uid="{00000000-0005-0000-0000-00005B6D0000}"/>
    <cellStyle name="40% - Accent2 16 3 2 3" xfId="17404" xr:uid="{00000000-0005-0000-0000-00005C6D0000}"/>
    <cellStyle name="40% - Accent2 16 3 2 3 2" xfId="43398" xr:uid="{00000000-0005-0000-0000-00005D6D0000}"/>
    <cellStyle name="40% - Accent2 16 3 2 4" xfId="25155" xr:uid="{00000000-0005-0000-0000-00005E6D0000}"/>
    <cellStyle name="40% - Accent2 16 3 2 4 2" xfId="51144" xr:uid="{00000000-0005-0000-0000-00005F6D0000}"/>
    <cellStyle name="40% - Accent2 16 3 2 5" xfId="30309" xr:uid="{00000000-0005-0000-0000-0000606D0000}"/>
    <cellStyle name="40% - Accent2 16 3 3" xfId="12269" xr:uid="{00000000-0005-0000-0000-0000616D0000}"/>
    <cellStyle name="40% - Accent2 16 3 3 2" xfId="20064" xr:uid="{00000000-0005-0000-0000-0000626D0000}"/>
    <cellStyle name="40% - Accent2 16 3 3 2 2" xfId="46058" xr:uid="{00000000-0005-0000-0000-0000636D0000}"/>
    <cellStyle name="40% - Accent2 16 3 3 3" xfId="38270" xr:uid="{00000000-0005-0000-0000-0000646D0000}"/>
    <cellStyle name="40% - Accent2 16 3 4" xfId="6931" xr:uid="{00000000-0005-0000-0000-0000656D0000}"/>
    <cellStyle name="40% - Accent2 16 3 4 2" xfId="32921" xr:uid="{00000000-0005-0000-0000-0000666D0000}"/>
    <cellStyle name="40% - Accent2 16 3 5" xfId="14715" xr:uid="{00000000-0005-0000-0000-0000676D0000}"/>
    <cellStyle name="40% - Accent2 16 3 5 2" xfId="40709" xr:uid="{00000000-0005-0000-0000-0000686D0000}"/>
    <cellStyle name="40% - Accent2 16 3 6" xfId="22466" xr:uid="{00000000-0005-0000-0000-0000696D0000}"/>
    <cellStyle name="40% - Accent2 16 3 6 2" xfId="48455" xr:uid="{00000000-0005-0000-0000-00006A6D0000}"/>
    <cellStyle name="40% - Accent2 16 3 7" xfId="27620" xr:uid="{00000000-0005-0000-0000-00006B6D0000}"/>
    <cellStyle name="40% - Accent2 16 4" xfId="2182" xr:uid="{00000000-0005-0000-0000-00006C6D0000}"/>
    <cellStyle name="40% - Accent2 16 4 2" xfId="4868" xr:uid="{00000000-0005-0000-0000-00006D6D0000}"/>
    <cellStyle name="40% - Accent2 16 4 2 2" xfId="10165" xr:uid="{00000000-0005-0000-0000-00006E6D0000}"/>
    <cellStyle name="40% - Accent2 16 4 2 2 2" xfId="36166" xr:uid="{00000000-0005-0000-0000-00006F6D0000}"/>
    <cellStyle name="40% - Accent2 16 4 2 3" xfId="17960" xr:uid="{00000000-0005-0000-0000-0000706D0000}"/>
    <cellStyle name="40% - Accent2 16 4 2 3 2" xfId="43954" xr:uid="{00000000-0005-0000-0000-0000716D0000}"/>
    <cellStyle name="40% - Accent2 16 4 2 4" xfId="25711" xr:uid="{00000000-0005-0000-0000-0000726D0000}"/>
    <cellStyle name="40% - Accent2 16 4 2 4 2" xfId="51700" xr:uid="{00000000-0005-0000-0000-0000736D0000}"/>
    <cellStyle name="40% - Accent2 16 4 2 5" xfId="30865" xr:uid="{00000000-0005-0000-0000-0000746D0000}"/>
    <cellStyle name="40% - Accent2 16 4 3" xfId="12788" xr:uid="{00000000-0005-0000-0000-0000756D0000}"/>
    <cellStyle name="40% - Accent2 16 4 3 2" xfId="20583" xr:uid="{00000000-0005-0000-0000-0000766D0000}"/>
    <cellStyle name="40% - Accent2 16 4 3 2 2" xfId="46577" xr:uid="{00000000-0005-0000-0000-0000776D0000}"/>
    <cellStyle name="40% - Accent2 16 4 3 3" xfId="38789" xr:uid="{00000000-0005-0000-0000-0000786D0000}"/>
    <cellStyle name="40% - Accent2 16 4 4" xfId="7483" xr:uid="{00000000-0005-0000-0000-0000796D0000}"/>
    <cellStyle name="40% - Accent2 16 4 4 2" xfId="33477" xr:uid="{00000000-0005-0000-0000-00007A6D0000}"/>
    <cellStyle name="40% - Accent2 16 4 5" xfId="15271" xr:uid="{00000000-0005-0000-0000-00007B6D0000}"/>
    <cellStyle name="40% - Accent2 16 4 5 2" xfId="41265" xr:uid="{00000000-0005-0000-0000-00007C6D0000}"/>
    <cellStyle name="40% - Accent2 16 4 6" xfId="23022" xr:uid="{00000000-0005-0000-0000-00007D6D0000}"/>
    <cellStyle name="40% - Accent2 16 4 6 2" xfId="49011" xr:uid="{00000000-0005-0000-0000-00007E6D0000}"/>
    <cellStyle name="40% - Accent2 16 4 7" xfId="28176" xr:uid="{00000000-0005-0000-0000-00007F6D0000}"/>
    <cellStyle name="40% - Accent2 16 5" xfId="2738" xr:uid="{00000000-0005-0000-0000-0000806D0000}"/>
    <cellStyle name="40% - Accent2 16 5 2" xfId="5424" xr:uid="{00000000-0005-0000-0000-0000816D0000}"/>
    <cellStyle name="40% - Accent2 16 5 2 2" xfId="10721" xr:uid="{00000000-0005-0000-0000-0000826D0000}"/>
    <cellStyle name="40% - Accent2 16 5 2 2 2" xfId="36722" xr:uid="{00000000-0005-0000-0000-0000836D0000}"/>
    <cellStyle name="40% - Accent2 16 5 2 3" xfId="18516" xr:uid="{00000000-0005-0000-0000-0000846D0000}"/>
    <cellStyle name="40% - Accent2 16 5 2 3 2" xfId="44510" xr:uid="{00000000-0005-0000-0000-0000856D0000}"/>
    <cellStyle name="40% - Accent2 16 5 2 4" xfId="26267" xr:uid="{00000000-0005-0000-0000-0000866D0000}"/>
    <cellStyle name="40% - Accent2 16 5 2 4 2" xfId="52256" xr:uid="{00000000-0005-0000-0000-0000876D0000}"/>
    <cellStyle name="40% - Accent2 16 5 2 5" xfId="31421" xr:uid="{00000000-0005-0000-0000-0000886D0000}"/>
    <cellStyle name="40% - Accent2 16 5 3" xfId="13325" xr:uid="{00000000-0005-0000-0000-0000896D0000}"/>
    <cellStyle name="40% - Accent2 16 5 3 2" xfId="21120" xr:uid="{00000000-0005-0000-0000-00008A6D0000}"/>
    <cellStyle name="40% - Accent2 16 5 3 2 2" xfId="47114" xr:uid="{00000000-0005-0000-0000-00008B6D0000}"/>
    <cellStyle name="40% - Accent2 16 5 3 3" xfId="39326" xr:uid="{00000000-0005-0000-0000-00008C6D0000}"/>
    <cellStyle name="40% - Accent2 16 5 4" xfId="8037" xr:uid="{00000000-0005-0000-0000-00008D6D0000}"/>
    <cellStyle name="40% - Accent2 16 5 4 2" xfId="34033" xr:uid="{00000000-0005-0000-0000-00008E6D0000}"/>
    <cellStyle name="40% - Accent2 16 5 5" xfId="15827" xr:uid="{00000000-0005-0000-0000-00008F6D0000}"/>
    <cellStyle name="40% - Accent2 16 5 5 2" xfId="41821" xr:uid="{00000000-0005-0000-0000-0000906D0000}"/>
    <cellStyle name="40% - Accent2 16 5 6" xfId="23578" xr:uid="{00000000-0005-0000-0000-0000916D0000}"/>
    <cellStyle name="40% - Accent2 16 5 6 2" xfId="49567" xr:uid="{00000000-0005-0000-0000-0000926D0000}"/>
    <cellStyle name="40% - Accent2 16 5 7" xfId="28732" xr:uid="{00000000-0005-0000-0000-0000936D0000}"/>
    <cellStyle name="40% - Accent2 16 6" xfId="3756" xr:uid="{00000000-0005-0000-0000-0000946D0000}"/>
    <cellStyle name="40% - Accent2 16 6 2" xfId="9054" xr:uid="{00000000-0005-0000-0000-0000956D0000}"/>
    <cellStyle name="40% - Accent2 16 6 2 2" xfId="35054" xr:uid="{00000000-0005-0000-0000-0000966D0000}"/>
    <cellStyle name="40% - Accent2 16 6 3" xfId="16848" xr:uid="{00000000-0005-0000-0000-0000976D0000}"/>
    <cellStyle name="40% - Accent2 16 6 3 2" xfId="42842" xr:uid="{00000000-0005-0000-0000-0000986D0000}"/>
    <cellStyle name="40% - Accent2 16 6 4" xfId="24599" xr:uid="{00000000-0005-0000-0000-0000996D0000}"/>
    <cellStyle name="40% - Accent2 16 6 4 2" xfId="50588" xr:uid="{00000000-0005-0000-0000-00009A6D0000}"/>
    <cellStyle name="40% - Accent2 16 6 5" xfId="29753" xr:uid="{00000000-0005-0000-0000-00009B6D0000}"/>
    <cellStyle name="40% - Accent2 16 7" xfId="11248" xr:uid="{00000000-0005-0000-0000-00009C6D0000}"/>
    <cellStyle name="40% - Accent2 16 7 2" xfId="19043" xr:uid="{00000000-0005-0000-0000-00009D6D0000}"/>
    <cellStyle name="40% - Accent2 16 7 2 2" xfId="45037" xr:uid="{00000000-0005-0000-0000-00009E6D0000}"/>
    <cellStyle name="40% - Accent2 16 7 3" xfId="37249" xr:uid="{00000000-0005-0000-0000-00009F6D0000}"/>
    <cellStyle name="40% - Accent2 16 8" xfId="11748" xr:uid="{00000000-0005-0000-0000-0000A06D0000}"/>
    <cellStyle name="40% - Accent2 16 8 2" xfId="19543" xr:uid="{00000000-0005-0000-0000-0000A16D0000}"/>
    <cellStyle name="40% - Accent2 16 8 2 2" xfId="45537" xr:uid="{00000000-0005-0000-0000-0000A26D0000}"/>
    <cellStyle name="40% - Accent2 16 8 3" xfId="37749" xr:uid="{00000000-0005-0000-0000-0000A36D0000}"/>
    <cellStyle name="40% - Accent2 16 9" xfId="6378" xr:uid="{00000000-0005-0000-0000-0000A46D0000}"/>
    <cellStyle name="40% - Accent2 16 9 2" xfId="32365" xr:uid="{00000000-0005-0000-0000-0000A56D0000}"/>
    <cellStyle name="40% - Accent2 17" xfId="1087" xr:uid="{00000000-0005-0000-0000-0000A66D0000}"/>
    <cellStyle name="40% - Accent2 17 10" xfId="14179" xr:uid="{00000000-0005-0000-0000-0000A76D0000}"/>
    <cellStyle name="40% - Accent2 17 10 2" xfId="40173" xr:uid="{00000000-0005-0000-0000-0000A86D0000}"/>
    <cellStyle name="40% - Accent2 17 11" xfId="21930" xr:uid="{00000000-0005-0000-0000-0000A96D0000}"/>
    <cellStyle name="40% - Accent2 17 11 2" xfId="47919" xr:uid="{00000000-0005-0000-0000-0000AA6D0000}"/>
    <cellStyle name="40% - Accent2 17 12" xfId="27084" xr:uid="{00000000-0005-0000-0000-0000AB6D0000}"/>
    <cellStyle name="40% - Accent2 17 2" xfId="1365" xr:uid="{00000000-0005-0000-0000-0000AC6D0000}"/>
    <cellStyle name="40% - Accent2 17 2 10" xfId="22207" xr:uid="{00000000-0005-0000-0000-0000AD6D0000}"/>
    <cellStyle name="40% - Accent2 17 2 10 2" xfId="48196" xr:uid="{00000000-0005-0000-0000-0000AE6D0000}"/>
    <cellStyle name="40% - Accent2 17 2 11" xfId="27361" xr:uid="{00000000-0005-0000-0000-0000AF6D0000}"/>
    <cellStyle name="40% - Accent2 17 2 2" xfId="1923" xr:uid="{00000000-0005-0000-0000-0000B06D0000}"/>
    <cellStyle name="40% - Accent2 17 2 2 2" xfId="4609" xr:uid="{00000000-0005-0000-0000-0000B16D0000}"/>
    <cellStyle name="40% - Accent2 17 2 2 2 2" xfId="9906" xr:uid="{00000000-0005-0000-0000-0000B26D0000}"/>
    <cellStyle name="40% - Accent2 17 2 2 2 2 2" xfId="35907" xr:uid="{00000000-0005-0000-0000-0000B36D0000}"/>
    <cellStyle name="40% - Accent2 17 2 2 2 3" xfId="17701" xr:uid="{00000000-0005-0000-0000-0000B46D0000}"/>
    <cellStyle name="40% - Accent2 17 2 2 2 3 2" xfId="43695" xr:uid="{00000000-0005-0000-0000-0000B56D0000}"/>
    <cellStyle name="40% - Accent2 17 2 2 2 4" xfId="25452" xr:uid="{00000000-0005-0000-0000-0000B66D0000}"/>
    <cellStyle name="40% - Accent2 17 2 2 2 4 2" xfId="51441" xr:uid="{00000000-0005-0000-0000-0000B76D0000}"/>
    <cellStyle name="40% - Accent2 17 2 2 2 5" xfId="30606" xr:uid="{00000000-0005-0000-0000-0000B86D0000}"/>
    <cellStyle name="40% - Accent2 17 2 2 3" xfId="12548" xr:uid="{00000000-0005-0000-0000-0000B96D0000}"/>
    <cellStyle name="40% - Accent2 17 2 2 3 2" xfId="20343" xr:uid="{00000000-0005-0000-0000-0000BA6D0000}"/>
    <cellStyle name="40% - Accent2 17 2 2 3 2 2" xfId="46337" xr:uid="{00000000-0005-0000-0000-0000BB6D0000}"/>
    <cellStyle name="40% - Accent2 17 2 2 3 3" xfId="38549" xr:uid="{00000000-0005-0000-0000-0000BC6D0000}"/>
    <cellStyle name="40% - Accent2 17 2 2 4" xfId="7226" xr:uid="{00000000-0005-0000-0000-0000BD6D0000}"/>
    <cellStyle name="40% - Accent2 17 2 2 4 2" xfId="33218" xr:uid="{00000000-0005-0000-0000-0000BE6D0000}"/>
    <cellStyle name="40% - Accent2 17 2 2 5" xfId="15012" xr:uid="{00000000-0005-0000-0000-0000BF6D0000}"/>
    <cellStyle name="40% - Accent2 17 2 2 5 2" xfId="41006" xr:uid="{00000000-0005-0000-0000-0000C06D0000}"/>
    <cellStyle name="40% - Accent2 17 2 2 6" xfId="22763" xr:uid="{00000000-0005-0000-0000-0000C16D0000}"/>
    <cellStyle name="40% - Accent2 17 2 2 6 2" xfId="48752" xr:uid="{00000000-0005-0000-0000-0000C26D0000}"/>
    <cellStyle name="40% - Accent2 17 2 2 7" xfId="27917" xr:uid="{00000000-0005-0000-0000-0000C36D0000}"/>
    <cellStyle name="40% - Accent2 17 2 3" xfId="2479" xr:uid="{00000000-0005-0000-0000-0000C46D0000}"/>
    <cellStyle name="40% - Accent2 17 2 3 2" xfId="5165" xr:uid="{00000000-0005-0000-0000-0000C56D0000}"/>
    <cellStyle name="40% - Accent2 17 2 3 2 2" xfId="10462" xr:uid="{00000000-0005-0000-0000-0000C66D0000}"/>
    <cellStyle name="40% - Accent2 17 2 3 2 2 2" xfId="36463" xr:uid="{00000000-0005-0000-0000-0000C76D0000}"/>
    <cellStyle name="40% - Accent2 17 2 3 2 3" xfId="18257" xr:uid="{00000000-0005-0000-0000-0000C86D0000}"/>
    <cellStyle name="40% - Accent2 17 2 3 2 3 2" xfId="44251" xr:uid="{00000000-0005-0000-0000-0000C96D0000}"/>
    <cellStyle name="40% - Accent2 17 2 3 2 4" xfId="26008" xr:uid="{00000000-0005-0000-0000-0000CA6D0000}"/>
    <cellStyle name="40% - Accent2 17 2 3 2 4 2" xfId="51997" xr:uid="{00000000-0005-0000-0000-0000CB6D0000}"/>
    <cellStyle name="40% - Accent2 17 2 3 2 5" xfId="31162" xr:uid="{00000000-0005-0000-0000-0000CC6D0000}"/>
    <cellStyle name="40% - Accent2 17 2 3 3" xfId="13083" xr:uid="{00000000-0005-0000-0000-0000CD6D0000}"/>
    <cellStyle name="40% - Accent2 17 2 3 3 2" xfId="20878" xr:uid="{00000000-0005-0000-0000-0000CE6D0000}"/>
    <cellStyle name="40% - Accent2 17 2 3 3 2 2" xfId="46872" xr:uid="{00000000-0005-0000-0000-0000CF6D0000}"/>
    <cellStyle name="40% - Accent2 17 2 3 3 3" xfId="39084" xr:uid="{00000000-0005-0000-0000-0000D06D0000}"/>
    <cellStyle name="40% - Accent2 17 2 3 4" xfId="7778" xr:uid="{00000000-0005-0000-0000-0000D16D0000}"/>
    <cellStyle name="40% - Accent2 17 2 3 4 2" xfId="33774" xr:uid="{00000000-0005-0000-0000-0000D26D0000}"/>
    <cellStyle name="40% - Accent2 17 2 3 5" xfId="15568" xr:uid="{00000000-0005-0000-0000-0000D36D0000}"/>
    <cellStyle name="40% - Accent2 17 2 3 5 2" xfId="41562" xr:uid="{00000000-0005-0000-0000-0000D46D0000}"/>
    <cellStyle name="40% - Accent2 17 2 3 6" xfId="23319" xr:uid="{00000000-0005-0000-0000-0000D56D0000}"/>
    <cellStyle name="40% - Accent2 17 2 3 6 2" xfId="49308" xr:uid="{00000000-0005-0000-0000-0000D66D0000}"/>
    <cellStyle name="40% - Accent2 17 2 3 7" xfId="28473" xr:uid="{00000000-0005-0000-0000-0000D76D0000}"/>
    <cellStyle name="40% - Accent2 17 2 4" xfId="3035" xr:uid="{00000000-0005-0000-0000-0000D86D0000}"/>
    <cellStyle name="40% - Accent2 17 2 4 2" xfId="5721" xr:uid="{00000000-0005-0000-0000-0000D96D0000}"/>
    <cellStyle name="40% - Accent2 17 2 4 2 2" xfId="11018" xr:uid="{00000000-0005-0000-0000-0000DA6D0000}"/>
    <cellStyle name="40% - Accent2 17 2 4 2 2 2" xfId="37019" xr:uid="{00000000-0005-0000-0000-0000DB6D0000}"/>
    <cellStyle name="40% - Accent2 17 2 4 2 3" xfId="18813" xr:uid="{00000000-0005-0000-0000-0000DC6D0000}"/>
    <cellStyle name="40% - Accent2 17 2 4 2 3 2" xfId="44807" xr:uid="{00000000-0005-0000-0000-0000DD6D0000}"/>
    <cellStyle name="40% - Accent2 17 2 4 2 4" xfId="26564" xr:uid="{00000000-0005-0000-0000-0000DE6D0000}"/>
    <cellStyle name="40% - Accent2 17 2 4 2 4 2" xfId="52553" xr:uid="{00000000-0005-0000-0000-0000DF6D0000}"/>
    <cellStyle name="40% - Accent2 17 2 4 2 5" xfId="31718" xr:uid="{00000000-0005-0000-0000-0000E06D0000}"/>
    <cellStyle name="40% - Accent2 17 2 4 3" xfId="13622" xr:uid="{00000000-0005-0000-0000-0000E16D0000}"/>
    <cellStyle name="40% - Accent2 17 2 4 3 2" xfId="21417" xr:uid="{00000000-0005-0000-0000-0000E26D0000}"/>
    <cellStyle name="40% - Accent2 17 2 4 3 2 2" xfId="47411" xr:uid="{00000000-0005-0000-0000-0000E36D0000}"/>
    <cellStyle name="40% - Accent2 17 2 4 3 3" xfId="39623" xr:uid="{00000000-0005-0000-0000-0000E46D0000}"/>
    <cellStyle name="40% - Accent2 17 2 4 4" xfId="8334" xr:uid="{00000000-0005-0000-0000-0000E56D0000}"/>
    <cellStyle name="40% - Accent2 17 2 4 4 2" xfId="34330" xr:uid="{00000000-0005-0000-0000-0000E66D0000}"/>
    <cellStyle name="40% - Accent2 17 2 4 5" xfId="16124" xr:uid="{00000000-0005-0000-0000-0000E76D0000}"/>
    <cellStyle name="40% - Accent2 17 2 4 5 2" xfId="42118" xr:uid="{00000000-0005-0000-0000-0000E86D0000}"/>
    <cellStyle name="40% - Accent2 17 2 4 6" xfId="23875" xr:uid="{00000000-0005-0000-0000-0000E96D0000}"/>
    <cellStyle name="40% - Accent2 17 2 4 6 2" xfId="49864" xr:uid="{00000000-0005-0000-0000-0000EA6D0000}"/>
    <cellStyle name="40% - Accent2 17 2 4 7" xfId="29029" xr:uid="{00000000-0005-0000-0000-0000EB6D0000}"/>
    <cellStyle name="40% - Accent2 17 2 5" xfId="4053" xr:uid="{00000000-0005-0000-0000-0000EC6D0000}"/>
    <cellStyle name="40% - Accent2 17 2 5 2" xfId="9351" xr:uid="{00000000-0005-0000-0000-0000ED6D0000}"/>
    <cellStyle name="40% - Accent2 17 2 5 2 2" xfId="35351" xr:uid="{00000000-0005-0000-0000-0000EE6D0000}"/>
    <cellStyle name="40% - Accent2 17 2 5 3" xfId="17145" xr:uid="{00000000-0005-0000-0000-0000EF6D0000}"/>
    <cellStyle name="40% - Accent2 17 2 5 3 2" xfId="43139" xr:uid="{00000000-0005-0000-0000-0000F06D0000}"/>
    <cellStyle name="40% - Accent2 17 2 5 4" xfId="24896" xr:uid="{00000000-0005-0000-0000-0000F16D0000}"/>
    <cellStyle name="40% - Accent2 17 2 5 4 2" xfId="50885" xr:uid="{00000000-0005-0000-0000-0000F26D0000}"/>
    <cellStyle name="40% - Accent2 17 2 5 5" xfId="30050" xr:uid="{00000000-0005-0000-0000-0000F36D0000}"/>
    <cellStyle name="40% - Accent2 17 2 6" xfId="11523" xr:uid="{00000000-0005-0000-0000-0000F46D0000}"/>
    <cellStyle name="40% - Accent2 17 2 6 2" xfId="19318" xr:uid="{00000000-0005-0000-0000-0000F56D0000}"/>
    <cellStyle name="40% - Accent2 17 2 6 2 2" xfId="45312" xr:uid="{00000000-0005-0000-0000-0000F66D0000}"/>
    <cellStyle name="40% - Accent2 17 2 6 3" xfId="37524" xr:uid="{00000000-0005-0000-0000-0000F76D0000}"/>
    <cellStyle name="40% - Accent2 17 2 7" xfId="12029" xr:uid="{00000000-0005-0000-0000-0000F86D0000}"/>
    <cellStyle name="40% - Accent2 17 2 7 2" xfId="19824" xr:uid="{00000000-0005-0000-0000-0000F96D0000}"/>
    <cellStyle name="40% - Accent2 17 2 7 2 2" xfId="45818" xr:uid="{00000000-0005-0000-0000-0000FA6D0000}"/>
    <cellStyle name="40% - Accent2 17 2 7 3" xfId="38030" xr:uid="{00000000-0005-0000-0000-0000FB6D0000}"/>
    <cellStyle name="40% - Accent2 17 2 8" xfId="6675" xr:uid="{00000000-0005-0000-0000-0000FC6D0000}"/>
    <cellStyle name="40% - Accent2 17 2 8 2" xfId="32662" xr:uid="{00000000-0005-0000-0000-0000FD6D0000}"/>
    <cellStyle name="40% - Accent2 17 2 9" xfId="14456" xr:uid="{00000000-0005-0000-0000-0000FE6D0000}"/>
    <cellStyle name="40% - Accent2 17 2 9 2" xfId="40450" xr:uid="{00000000-0005-0000-0000-0000FF6D0000}"/>
    <cellStyle name="40% - Accent2 17 3" xfId="1646" xr:uid="{00000000-0005-0000-0000-0000006E0000}"/>
    <cellStyle name="40% - Accent2 17 3 2" xfId="4332" xr:uid="{00000000-0005-0000-0000-0000016E0000}"/>
    <cellStyle name="40% - Accent2 17 3 2 2" xfId="9629" xr:uid="{00000000-0005-0000-0000-0000026E0000}"/>
    <cellStyle name="40% - Accent2 17 3 2 2 2" xfId="35630" xr:uid="{00000000-0005-0000-0000-0000036E0000}"/>
    <cellStyle name="40% - Accent2 17 3 2 3" xfId="17424" xr:uid="{00000000-0005-0000-0000-0000046E0000}"/>
    <cellStyle name="40% - Accent2 17 3 2 3 2" xfId="43418" xr:uid="{00000000-0005-0000-0000-0000056E0000}"/>
    <cellStyle name="40% - Accent2 17 3 2 4" xfId="25175" xr:uid="{00000000-0005-0000-0000-0000066E0000}"/>
    <cellStyle name="40% - Accent2 17 3 2 4 2" xfId="51164" xr:uid="{00000000-0005-0000-0000-0000076E0000}"/>
    <cellStyle name="40% - Accent2 17 3 2 5" xfId="30329" xr:uid="{00000000-0005-0000-0000-0000086E0000}"/>
    <cellStyle name="40% - Accent2 17 3 3" xfId="12289" xr:uid="{00000000-0005-0000-0000-0000096E0000}"/>
    <cellStyle name="40% - Accent2 17 3 3 2" xfId="20084" xr:uid="{00000000-0005-0000-0000-00000A6E0000}"/>
    <cellStyle name="40% - Accent2 17 3 3 2 2" xfId="46078" xr:uid="{00000000-0005-0000-0000-00000B6E0000}"/>
    <cellStyle name="40% - Accent2 17 3 3 3" xfId="38290" xr:uid="{00000000-0005-0000-0000-00000C6E0000}"/>
    <cellStyle name="40% - Accent2 17 3 4" xfId="6951" xr:uid="{00000000-0005-0000-0000-00000D6E0000}"/>
    <cellStyle name="40% - Accent2 17 3 4 2" xfId="32941" xr:uid="{00000000-0005-0000-0000-00000E6E0000}"/>
    <cellStyle name="40% - Accent2 17 3 5" xfId="14735" xr:uid="{00000000-0005-0000-0000-00000F6E0000}"/>
    <cellStyle name="40% - Accent2 17 3 5 2" xfId="40729" xr:uid="{00000000-0005-0000-0000-0000106E0000}"/>
    <cellStyle name="40% - Accent2 17 3 6" xfId="22486" xr:uid="{00000000-0005-0000-0000-0000116E0000}"/>
    <cellStyle name="40% - Accent2 17 3 6 2" xfId="48475" xr:uid="{00000000-0005-0000-0000-0000126E0000}"/>
    <cellStyle name="40% - Accent2 17 3 7" xfId="27640" xr:uid="{00000000-0005-0000-0000-0000136E0000}"/>
    <cellStyle name="40% - Accent2 17 4" xfId="2202" xr:uid="{00000000-0005-0000-0000-0000146E0000}"/>
    <cellStyle name="40% - Accent2 17 4 2" xfId="4888" xr:uid="{00000000-0005-0000-0000-0000156E0000}"/>
    <cellStyle name="40% - Accent2 17 4 2 2" xfId="10185" xr:uid="{00000000-0005-0000-0000-0000166E0000}"/>
    <cellStyle name="40% - Accent2 17 4 2 2 2" xfId="36186" xr:uid="{00000000-0005-0000-0000-0000176E0000}"/>
    <cellStyle name="40% - Accent2 17 4 2 3" xfId="17980" xr:uid="{00000000-0005-0000-0000-0000186E0000}"/>
    <cellStyle name="40% - Accent2 17 4 2 3 2" xfId="43974" xr:uid="{00000000-0005-0000-0000-0000196E0000}"/>
    <cellStyle name="40% - Accent2 17 4 2 4" xfId="25731" xr:uid="{00000000-0005-0000-0000-00001A6E0000}"/>
    <cellStyle name="40% - Accent2 17 4 2 4 2" xfId="51720" xr:uid="{00000000-0005-0000-0000-00001B6E0000}"/>
    <cellStyle name="40% - Accent2 17 4 2 5" xfId="30885" xr:uid="{00000000-0005-0000-0000-00001C6E0000}"/>
    <cellStyle name="40% - Accent2 17 4 3" xfId="12808" xr:uid="{00000000-0005-0000-0000-00001D6E0000}"/>
    <cellStyle name="40% - Accent2 17 4 3 2" xfId="20603" xr:uid="{00000000-0005-0000-0000-00001E6E0000}"/>
    <cellStyle name="40% - Accent2 17 4 3 2 2" xfId="46597" xr:uid="{00000000-0005-0000-0000-00001F6E0000}"/>
    <cellStyle name="40% - Accent2 17 4 3 3" xfId="38809" xr:uid="{00000000-0005-0000-0000-0000206E0000}"/>
    <cellStyle name="40% - Accent2 17 4 4" xfId="7503" xr:uid="{00000000-0005-0000-0000-0000216E0000}"/>
    <cellStyle name="40% - Accent2 17 4 4 2" xfId="33497" xr:uid="{00000000-0005-0000-0000-0000226E0000}"/>
    <cellStyle name="40% - Accent2 17 4 5" xfId="15291" xr:uid="{00000000-0005-0000-0000-0000236E0000}"/>
    <cellStyle name="40% - Accent2 17 4 5 2" xfId="41285" xr:uid="{00000000-0005-0000-0000-0000246E0000}"/>
    <cellStyle name="40% - Accent2 17 4 6" xfId="23042" xr:uid="{00000000-0005-0000-0000-0000256E0000}"/>
    <cellStyle name="40% - Accent2 17 4 6 2" xfId="49031" xr:uid="{00000000-0005-0000-0000-0000266E0000}"/>
    <cellStyle name="40% - Accent2 17 4 7" xfId="28196" xr:uid="{00000000-0005-0000-0000-0000276E0000}"/>
    <cellStyle name="40% - Accent2 17 5" xfId="2758" xr:uid="{00000000-0005-0000-0000-0000286E0000}"/>
    <cellStyle name="40% - Accent2 17 5 2" xfId="5444" xr:uid="{00000000-0005-0000-0000-0000296E0000}"/>
    <cellStyle name="40% - Accent2 17 5 2 2" xfId="10741" xr:uid="{00000000-0005-0000-0000-00002A6E0000}"/>
    <cellStyle name="40% - Accent2 17 5 2 2 2" xfId="36742" xr:uid="{00000000-0005-0000-0000-00002B6E0000}"/>
    <cellStyle name="40% - Accent2 17 5 2 3" xfId="18536" xr:uid="{00000000-0005-0000-0000-00002C6E0000}"/>
    <cellStyle name="40% - Accent2 17 5 2 3 2" xfId="44530" xr:uid="{00000000-0005-0000-0000-00002D6E0000}"/>
    <cellStyle name="40% - Accent2 17 5 2 4" xfId="26287" xr:uid="{00000000-0005-0000-0000-00002E6E0000}"/>
    <cellStyle name="40% - Accent2 17 5 2 4 2" xfId="52276" xr:uid="{00000000-0005-0000-0000-00002F6E0000}"/>
    <cellStyle name="40% - Accent2 17 5 2 5" xfId="31441" xr:uid="{00000000-0005-0000-0000-0000306E0000}"/>
    <cellStyle name="40% - Accent2 17 5 3" xfId="13345" xr:uid="{00000000-0005-0000-0000-0000316E0000}"/>
    <cellStyle name="40% - Accent2 17 5 3 2" xfId="21140" xr:uid="{00000000-0005-0000-0000-0000326E0000}"/>
    <cellStyle name="40% - Accent2 17 5 3 2 2" xfId="47134" xr:uid="{00000000-0005-0000-0000-0000336E0000}"/>
    <cellStyle name="40% - Accent2 17 5 3 3" xfId="39346" xr:uid="{00000000-0005-0000-0000-0000346E0000}"/>
    <cellStyle name="40% - Accent2 17 5 4" xfId="8057" xr:uid="{00000000-0005-0000-0000-0000356E0000}"/>
    <cellStyle name="40% - Accent2 17 5 4 2" xfId="34053" xr:uid="{00000000-0005-0000-0000-0000366E0000}"/>
    <cellStyle name="40% - Accent2 17 5 5" xfId="15847" xr:uid="{00000000-0005-0000-0000-0000376E0000}"/>
    <cellStyle name="40% - Accent2 17 5 5 2" xfId="41841" xr:uid="{00000000-0005-0000-0000-0000386E0000}"/>
    <cellStyle name="40% - Accent2 17 5 6" xfId="23598" xr:uid="{00000000-0005-0000-0000-0000396E0000}"/>
    <cellStyle name="40% - Accent2 17 5 6 2" xfId="49587" xr:uid="{00000000-0005-0000-0000-00003A6E0000}"/>
    <cellStyle name="40% - Accent2 17 5 7" xfId="28752" xr:uid="{00000000-0005-0000-0000-00003B6E0000}"/>
    <cellStyle name="40% - Accent2 17 6" xfId="3776" xr:uid="{00000000-0005-0000-0000-00003C6E0000}"/>
    <cellStyle name="40% - Accent2 17 6 2" xfId="9074" xr:uid="{00000000-0005-0000-0000-00003D6E0000}"/>
    <cellStyle name="40% - Accent2 17 6 2 2" xfId="35074" xr:uid="{00000000-0005-0000-0000-00003E6E0000}"/>
    <cellStyle name="40% - Accent2 17 6 3" xfId="16868" xr:uid="{00000000-0005-0000-0000-00003F6E0000}"/>
    <cellStyle name="40% - Accent2 17 6 3 2" xfId="42862" xr:uid="{00000000-0005-0000-0000-0000406E0000}"/>
    <cellStyle name="40% - Accent2 17 6 4" xfId="24619" xr:uid="{00000000-0005-0000-0000-0000416E0000}"/>
    <cellStyle name="40% - Accent2 17 6 4 2" xfId="50608" xr:uid="{00000000-0005-0000-0000-0000426E0000}"/>
    <cellStyle name="40% - Accent2 17 6 5" xfId="29773" xr:uid="{00000000-0005-0000-0000-0000436E0000}"/>
    <cellStyle name="40% - Accent2 17 7" xfId="11268" xr:uid="{00000000-0005-0000-0000-0000446E0000}"/>
    <cellStyle name="40% - Accent2 17 7 2" xfId="19063" xr:uid="{00000000-0005-0000-0000-0000456E0000}"/>
    <cellStyle name="40% - Accent2 17 7 2 2" xfId="45057" xr:uid="{00000000-0005-0000-0000-0000466E0000}"/>
    <cellStyle name="40% - Accent2 17 7 3" xfId="37269" xr:uid="{00000000-0005-0000-0000-0000476E0000}"/>
    <cellStyle name="40% - Accent2 17 8" xfId="11768" xr:uid="{00000000-0005-0000-0000-0000486E0000}"/>
    <cellStyle name="40% - Accent2 17 8 2" xfId="19563" xr:uid="{00000000-0005-0000-0000-0000496E0000}"/>
    <cellStyle name="40% - Accent2 17 8 2 2" xfId="45557" xr:uid="{00000000-0005-0000-0000-00004A6E0000}"/>
    <cellStyle name="40% - Accent2 17 8 3" xfId="37769" xr:uid="{00000000-0005-0000-0000-00004B6E0000}"/>
    <cellStyle name="40% - Accent2 17 9" xfId="6398" xr:uid="{00000000-0005-0000-0000-00004C6E0000}"/>
    <cellStyle name="40% - Accent2 17 9 2" xfId="32385" xr:uid="{00000000-0005-0000-0000-00004D6E0000}"/>
    <cellStyle name="40% - Accent2 18" xfId="1093" xr:uid="{00000000-0005-0000-0000-00004E6E0000}"/>
    <cellStyle name="40% - Accent2 18 10" xfId="14185" xr:uid="{00000000-0005-0000-0000-00004F6E0000}"/>
    <cellStyle name="40% - Accent2 18 10 2" xfId="40179" xr:uid="{00000000-0005-0000-0000-0000506E0000}"/>
    <cellStyle name="40% - Accent2 18 11" xfId="21936" xr:uid="{00000000-0005-0000-0000-0000516E0000}"/>
    <cellStyle name="40% - Accent2 18 11 2" xfId="47925" xr:uid="{00000000-0005-0000-0000-0000526E0000}"/>
    <cellStyle name="40% - Accent2 18 12" xfId="27090" xr:uid="{00000000-0005-0000-0000-0000536E0000}"/>
    <cellStyle name="40% - Accent2 18 2" xfId="1371" xr:uid="{00000000-0005-0000-0000-0000546E0000}"/>
    <cellStyle name="40% - Accent2 18 2 10" xfId="22213" xr:uid="{00000000-0005-0000-0000-0000556E0000}"/>
    <cellStyle name="40% - Accent2 18 2 10 2" xfId="48202" xr:uid="{00000000-0005-0000-0000-0000566E0000}"/>
    <cellStyle name="40% - Accent2 18 2 11" xfId="27367" xr:uid="{00000000-0005-0000-0000-0000576E0000}"/>
    <cellStyle name="40% - Accent2 18 2 2" xfId="1929" xr:uid="{00000000-0005-0000-0000-0000586E0000}"/>
    <cellStyle name="40% - Accent2 18 2 2 2" xfId="4615" xr:uid="{00000000-0005-0000-0000-0000596E0000}"/>
    <cellStyle name="40% - Accent2 18 2 2 2 2" xfId="9912" xr:uid="{00000000-0005-0000-0000-00005A6E0000}"/>
    <cellStyle name="40% - Accent2 18 2 2 2 2 2" xfId="35913" xr:uid="{00000000-0005-0000-0000-00005B6E0000}"/>
    <cellStyle name="40% - Accent2 18 2 2 2 3" xfId="17707" xr:uid="{00000000-0005-0000-0000-00005C6E0000}"/>
    <cellStyle name="40% - Accent2 18 2 2 2 3 2" xfId="43701" xr:uid="{00000000-0005-0000-0000-00005D6E0000}"/>
    <cellStyle name="40% - Accent2 18 2 2 2 4" xfId="25458" xr:uid="{00000000-0005-0000-0000-00005E6E0000}"/>
    <cellStyle name="40% - Accent2 18 2 2 2 4 2" xfId="51447" xr:uid="{00000000-0005-0000-0000-00005F6E0000}"/>
    <cellStyle name="40% - Accent2 18 2 2 2 5" xfId="30612" xr:uid="{00000000-0005-0000-0000-0000606E0000}"/>
    <cellStyle name="40% - Accent2 18 2 2 3" xfId="12554" xr:uid="{00000000-0005-0000-0000-0000616E0000}"/>
    <cellStyle name="40% - Accent2 18 2 2 3 2" xfId="20349" xr:uid="{00000000-0005-0000-0000-0000626E0000}"/>
    <cellStyle name="40% - Accent2 18 2 2 3 2 2" xfId="46343" xr:uid="{00000000-0005-0000-0000-0000636E0000}"/>
    <cellStyle name="40% - Accent2 18 2 2 3 3" xfId="38555" xr:uid="{00000000-0005-0000-0000-0000646E0000}"/>
    <cellStyle name="40% - Accent2 18 2 2 4" xfId="7232" xr:uid="{00000000-0005-0000-0000-0000656E0000}"/>
    <cellStyle name="40% - Accent2 18 2 2 4 2" xfId="33224" xr:uid="{00000000-0005-0000-0000-0000666E0000}"/>
    <cellStyle name="40% - Accent2 18 2 2 5" xfId="15018" xr:uid="{00000000-0005-0000-0000-0000676E0000}"/>
    <cellStyle name="40% - Accent2 18 2 2 5 2" xfId="41012" xr:uid="{00000000-0005-0000-0000-0000686E0000}"/>
    <cellStyle name="40% - Accent2 18 2 2 6" xfId="22769" xr:uid="{00000000-0005-0000-0000-0000696E0000}"/>
    <cellStyle name="40% - Accent2 18 2 2 6 2" xfId="48758" xr:uid="{00000000-0005-0000-0000-00006A6E0000}"/>
    <cellStyle name="40% - Accent2 18 2 2 7" xfId="27923" xr:uid="{00000000-0005-0000-0000-00006B6E0000}"/>
    <cellStyle name="40% - Accent2 18 2 3" xfId="2485" xr:uid="{00000000-0005-0000-0000-00006C6E0000}"/>
    <cellStyle name="40% - Accent2 18 2 3 2" xfId="5171" xr:uid="{00000000-0005-0000-0000-00006D6E0000}"/>
    <cellStyle name="40% - Accent2 18 2 3 2 2" xfId="10468" xr:uid="{00000000-0005-0000-0000-00006E6E0000}"/>
    <cellStyle name="40% - Accent2 18 2 3 2 2 2" xfId="36469" xr:uid="{00000000-0005-0000-0000-00006F6E0000}"/>
    <cellStyle name="40% - Accent2 18 2 3 2 3" xfId="18263" xr:uid="{00000000-0005-0000-0000-0000706E0000}"/>
    <cellStyle name="40% - Accent2 18 2 3 2 3 2" xfId="44257" xr:uid="{00000000-0005-0000-0000-0000716E0000}"/>
    <cellStyle name="40% - Accent2 18 2 3 2 4" xfId="26014" xr:uid="{00000000-0005-0000-0000-0000726E0000}"/>
    <cellStyle name="40% - Accent2 18 2 3 2 4 2" xfId="52003" xr:uid="{00000000-0005-0000-0000-0000736E0000}"/>
    <cellStyle name="40% - Accent2 18 2 3 2 5" xfId="31168" xr:uid="{00000000-0005-0000-0000-0000746E0000}"/>
    <cellStyle name="40% - Accent2 18 2 3 3" xfId="13089" xr:uid="{00000000-0005-0000-0000-0000756E0000}"/>
    <cellStyle name="40% - Accent2 18 2 3 3 2" xfId="20884" xr:uid="{00000000-0005-0000-0000-0000766E0000}"/>
    <cellStyle name="40% - Accent2 18 2 3 3 2 2" xfId="46878" xr:uid="{00000000-0005-0000-0000-0000776E0000}"/>
    <cellStyle name="40% - Accent2 18 2 3 3 3" xfId="39090" xr:uid="{00000000-0005-0000-0000-0000786E0000}"/>
    <cellStyle name="40% - Accent2 18 2 3 4" xfId="7784" xr:uid="{00000000-0005-0000-0000-0000796E0000}"/>
    <cellStyle name="40% - Accent2 18 2 3 4 2" xfId="33780" xr:uid="{00000000-0005-0000-0000-00007A6E0000}"/>
    <cellStyle name="40% - Accent2 18 2 3 5" xfId="15574" xr:uid="{00000000-0005-0000-0000-00007B6E0000}"/>
    <cellStyle name="40% - Accent2 18 2 3 5 2" xfId="41568" xr:uid="{00000000-0005-0000-0000-00007C6E0000}"/>
    <cellStyle name="40% - Accent2 18 2 3 6" xfId="23325" xr:uid="{00000000-0005-0000-0000-00007D6E0000}"/>
    <cellStyle name="40% - Accent2 18 2 3 6 2" xfId="49314" xr:uid="{00000000-0005-0000-0000-00007E6E0000}"/>
    <cellStyle name="40% - Accent2 18 2 3 7" xfId="28479" xr:uid="{00000000-0005-0000-0000-00007F6E0000}"/>
    <cellStyle name="40% - Accent2 18 2 4" xfId="3041" xr:uid="{00000000-0005-0000-0000-0000806E0000}"/>
    <cellStyle name="40% - Accent2 18 2 4 2" xfId="5727" xr:uid="{00000000-0005-0000-0000-0000816E0000}"/>
    <cellStyle name="40% - Accent2 18 2 4 2 2" xfId="11024" xr:uid="{00000000-0005-0000-0000-0000826E0000}"/>
    <cellStyle name="40% - Accent2 18 2 4 2 2 2" xfId="37025" xr:uid="{00000000-0005-0000-0000-0000836E0000}"/>
    <cellStyle name="40% - Accent2 18 2 4 2 3" xfId="18819" xr:uid="{00000000-0005-0000-0000-0000846E0000}"/>
    <cellStyle name="40% - Accent2 18 2 4 2 3 2" xfId="44813" xr:uid="{00000000-0005-0000-0000-0000856E0000}"/>
    <cellStyle name="40% - Accent2 18 2 4 2 4" xfId="26570" xr:uid="{00000000-0005-0000-0000-0000866E0000}"/>
    <cellStyle name="40% - Accent2 18 2 4 2 4 2" xfId="52559" xr:uid="{00000000-0005-0000-0000-0000876E0000}"/>
    <cellStyle name="40% - Accent2 18 2 4 2 5" xfId="31724" xr:uid="{00000000-0005-0000-0000-0000886E0000}"/>
    <cellStyle name="40% - Accent2 18 2 4 3" xfId="13628" xr:uid="{00000000-0005-0000-0000-0000896E0000}"/>
    <cellStyle name="40% - Accent2 18 2 4 3 2" xfId="21423" xr:uid="{00000000-0005-0000-0000-00008A6E0000}"/>
    <cellStyle name="40% - Accent2 18 2 4 3 2 2" xfId="47417" xr:uid="{00000000-0005-0000-0000-00008B6E0000}"/>
    <cellStyle name="40% - Accent2 18 2 4 3 3" xfId="39629" xr:uid="{00000000-0005-0000-0000-00008C6E0000}"/>
    <cellStyle name="40% - Accent2 18 2 4 4" xfId="8340" xr:uid="{00000000-0005-0000-0000-00008D6E0000}"/>
    <cellStyle name="40% - Accent2 18 2 4 4 2" xfId="34336" xr:uid="{00000000-0005-0000-0000-00008E6E0000}"/>
    <cellStyle name="40% - Accent2 18 2 4 5" xfId="16130" xr:uid="{00000000-0005-0000-0000-00008F6E0000}"/>
    <cellStyle name="40% - Accent2 18 2 4 5 2" xfId="42124" xr:uid="{00000000-0005-0000-0000-0000906E0000}"/>
    <cellStyle name="40% - Accent2 18 2 4 6" xfId="23881" xr:uid="{00000000-0005-0000-0000-0000916E0000}"/>
    <cellStyle name="40% - Accent2 18 2 4 6 2" xfId="49870" xr:uid="{00000000-0005-0000-0000-0000926E0000}"/>
    <cellStyle name="40% - Accent2 18 2 4 7" xfId="29035" xr:uid="{00000000-0005-0000-0000-0000936E0000}"/>
    <cellStyle name="40% - Accent2 18 2 5" xfId="4059" xr:uid="{00000000-0005-0000-0000-0000946E0000}"/>
    <cellStyle name="40% - Accent2 18 2 5 2" xfId="9357" xr:uid="{00000000-0005-0000-0000-0000956E0000}"/>
    <cellStyle name="40% - Accent2 18 2 5 2 2" xfId="35357" xr:uid="{00000000-0005-0000-0000-0000966E0000}"/>
    <cellStyle name="40% - Accent2 18 2 5 3" xfId="17151" xr:uid="{00000000-0005-0000-0000-0000976E0000}"/>
    <cellStyle name="40% - Accent2 18 2 5 3 2" xfId="43145" xr:uid="{00000000-0005-0000-0000-0000986E0000}"/>
    <cellStyle name="40% - Accent2 18 2 5 4" xfId="24902" xr:uid="{00000000-0005-0000-0000-0000996E0000}"/>
    <cellStyle name="40% - Accent2 18 2 5 4 2" xfId="50891" xr:uid="{00000000-0005-0000-0000-00009A6E0000}"/>
    <cellStyle name="40% - Accent2 18 2 5 5" xfId="30056" xr:uid="{00000000-0005-0000-0000-00009B6E0000}"/>
    <cellStyle name="40% - Accent2 18 2 6" xfId="11529" xr:uid="{00000000-0005-0000-0000-00009C6E0000}"/>
    <cellStyle name="40% - Accent2 18 2 6 2" xfId="19324" xr:uid="{00000000-0005-0000-0000-00009D6E0000}"/>
    <cellStyle name="40% - Accent2 18 2 6 2 2" xfId="45318" xr:uid="{00000000-0005-0000-0000-00009E6E0000}"/>
    <cellStyle name="40% - Accent2 18 2 6 3" xfId="37530" xr:uid="{00000000-0005-0000-0000-00009F6E0000}"/>
    <cellStyle name="40% - Accent2 18 2 7" xfId="12035" xr:uid="{00000000-0005-0000-0000-0000A06E0000}"/>
    <cellStyle name="40% - Accent2 18 2 7 2" xfId="19830" xr:uid="{00000000-0005-0000-0000-0000A16E0000}"/>
    <cellStyle name="40% - Accent2 18 2 7 2 2" xfId="45824" xr:uid="{00000000-0005-0000-0000-0000A26E0000}"/>
    <cellStyle name="40% - Accent2 18 2 7 3" xfId="38036" xr:uid="{00000000-0005-0000-0000-0000A36E0000}"/>
    <cellStyle name="40% - Accent2 18 2 8" xfId="6681" xr:uid="{00000000-0005-0000-0000-0000A46E0000}"/>
    <cellStyle name="40% - Accent2 18 2 8 2" xfId="32668" xr:uid="{00000000-0005-0000-0000-0000A56E0000}"/>
    <cellStyle name="40% - Accent2 18 2 9" xfId="14462" xr:uid="{00000000-0005-0000-0000-0000A66E0000}"/>
    <cellStyle name="40% - Accent2 18 2 9 2" xfId="40456" xr:uid="{00000000-0005-0000-0000-0000A76E0000}"/>
    <cellStyle name="40% - Accent2 18 3" xfId="1652" xr:uid="{00000000-0005-0000-0000-0000A86E0000}"/>
    <cellStyle name="40% - Accent2 18 3 2" xfId="4338" xr:uid="{00000000-0005-0000-0000-0000A96E0000}"/>
    <cellStyle name="40% - Accent2 18 3 2 2" xfId="9635" xr:uid="{00000000-0005-0000-0000-0000AA6E0000}"/>
    <cellStyle name="40% - Accent2 18 3 2 2 2" xfId="35636" xr:uid="{00000000-0005-0000-0000-0000AB6E0000}"/>
    <cellStyle name="40% - Accent2 18 3 2 3" xfId="17430" xr:uid="{00000000-0005-0000-0000-0000AC6E0000}"/>
    <cellStyle name="40% - Accent2 18 3 2 3 2" xfId="43424" xr:uid="{00000000-0005-0000-0000-0000AD6E0000}"/>
    <cellStyle name="40% - Accent2 18 3 2 4" xfId="25181" xr:uid="{00000000-0005-0000-0000-0000AE6E0000}"/>
    <cellStyle name="40% - Accent2 18 3 2 4 2" xfId="51170" xr:uid="{00000000-0005-0000-0000-0000AF6E0000}"/>
    <cellStyle name="40% - Accent2 18 3 2 5" xfId="30335" xr:uid="{00000000-0005-0000-0000-0000B06E0000}"/>
    <cellStyle name="40% - Accent2 18 3 3" xfId="12295" xr:uid="{00000000-0005-0000-0000-0000B16E0000}"/>
    <cellStyle name="40% - Accent2 18 3 3 2" xfId="20090" xr:uid="{00000000-0005-0000-0000-0000B26E0000}"/>
    <cellStyle name="40% - Accent2 18 3 3 2 2" xfId="46084" xr:uid="{00000000-0005-0000-0000-0000B36E0000}"/>
    <cellStyle name="40% - Accent2 18 3 3 3" xfId="38296" xr:uid="{00000000-0005-0000-0000-0000B46E0000}"/>
    <cellStyle name="40% - Accent2 18 3 4" xfId="6957" xr:uid="{00000000-0005-0000-0000-0000B56E0000}"/>
    <cellStyle name="40% - Accent2 18 3 4 2" xfId="32947" xr:uid="{00000000-0005-0000-0000-0000B66E0000}"/>
    <cellStyle name="40% - Accent2 18 3 5" xfId="14741" xr:uid="{00000000-0005-0000-0000-0000B76E0000}"/>
    <cellStyle name="40% - Accent2 18 3 5 2" xfId="40735" xr:uid="{00000000-0005-0000-0000-0000B86E0000}"/>
    <cellStyle name="40% - Accent2 18 3 6" xfId="22492" xr:uid="{00000000-0005-0000-0000-0000B96E0000}"/>
    <cellStyle name="40% - Accent2 18 3 6 2" xfId="48481" xr:uid="{00000000-0005-0000-0000-0000BA6E0000}"/>
    <cellStyle name="40% - Accent2 18 3 7" xfId="27646" xr:uid="{00000000-0005-0000-0000-0000BB6E0000}"/>
    <cellStyle name="40% - Accent2 18 4" xfId="2208" xr:uid="{00000000-0005-0000-0000-0000BC6E0000}"/>
    <cellStyle name="40% - Accent2 18 4 2" xfId="4894" xr:uid="{00000000-0005-0000-0000-0000BD6E0000}"/>
    <cellStyle name="40% - Accent2 18 4 2 2" xfId="10191" xr:uid="{00000000-0005-0000-0000-0000BE6E0000}"/>
    <cellStyle name="40% - Accent2 18 4 2 2 2" xfId="36192" xr:uid="{00000000-0005-0000-0000-0000BF6E0000}"/>
    <cellStyle name="40% - Accent2 18 4 2 3" xfId="17986" xr:uid="{00000000-0005-0000-0000-0000C06E0000}"/>
    <cellStyle name="40% - Accent2 18 4 2 3 2" xfId="43980" xr:uid="{00000000-0005-0000-0000-0000C16E0000}"/>
    <cellStyle name="40% - Accent2 18 4 2 4" xfId="25737" xr:uid="{00000000-0005-0000-0000-0000C26E0000}"/>
    <cellStyle name="40% - Accent2 18 4 2 4 2" xfId="51726" xr:uid="{00000000-0005-0000-0000-0000C36E0000}"/>
    <cellStyle name="40% - Accent2 18 4 2 5" xfId="30891" xr:uid="{00000000-0005-0000-0000-0000C46E0000}"/>
    <cellStyle name="40% - Accent2 18 4 3" xfId="12814" xr:uid="{00000000-0005-0000-0000-0000C56E0000}"/>
    <cellStyle name="40% - Accent2 18 4 3 2" xfId="20609" xr:uid="{00000000-0005-0000-0000-0000C66E0000}"/>
    <cellStyle name="40% - Accent2 18 4 3 2 2" xfId="46603" xr:uid="{00000000-0005-0000-0000-0000C76E0000}"/>
    <cellStyle name="40% - Accent2 18 4 3 3" xfId="38815" xr:uid="{00000000-0005-0000-0000-0000C86E0000}"/>
    <cellStyle name="40% - Accent2 18 4 4" xfId="7509" xr:uid="{00000000-0005-0000-0000-0000C96E0000}"/>
    <cellStyle name="40% - Accent2 18 4 4 2" xfId="33503" xr:uid="{00000000-0005-0000-0000-0000CA6E0000}"/>
    <cellStyle name="40% - Accent2 18 4 5" xfId="15297" xr:uid="{00000000-0005-0000-0000-0000CB6E0000}"/>
    <cellStyle name="40% - Accent2 18 4 5 2" xfId="41291" xr:uid="{00000000-0005-0000-0000-0000CC6E0000}"/>
    <cellStyle name="40% - Accent2 18 4 6" xfId="23048" xr:uid="{00000000-0005-0000-0000-0000CD6E0000}"/>
    <cellStyle name="40% - Accent2 18 4 6 2" xfId="49037" xr:uid="{00000000-0005-0000-0000-0000CE6E0000}"/>
    <cellStyle name="40% - Accent2 18 4 7" xfId="28202" xr:uid="{00000000-0005-0000-0000-0000CF6E0000}"/>
    <cellStyle name="40% - Accent2 18 5" xfId="2764" xr:uid="{00000000-0005-0000-0000-0000D06E0000}"/>
    <cellStyle name="40% - Accent2 18 5 2" xfId="5450" xr:uid="{00000000-0005-0000-0000-0000D16E0000}"/>
    <cellStyle name="40% - Accent2 18 5 2 2" xfId="10747" xr:uid="{00000000-0005-0000-0000-0000D26E0000}"/>
    <cellStyle name="40% - Accent2 18 5 2 2 2" xfId="36748" xr:uid="{00000000-0005-0000-0000-0000D36E0000}"/>
    <cellStyle name="40% - Accent2 18 5 2 3" xfId="18542" xr:uid="{00000000-0005-0000-0000-0000D46E0000}"/>
    <cellStyle name="40% - Accent2 18 5 2 3 2" xfId="44536" xr:uid="{00000000-0005-0000-0000-0000D56E0000}"/>
    <cellStyle name="40% - Accent2 18 5 2 4" xfId="26293" xr:uid="{00000000-0005-0000-0000-0000D66E0000}"/>
    <cellStyle name="40% - Accent2 18 5 2 4 2" xfId="52282" xr:uid="{00000000-0005-0000-0000-0000D76E0000}"/>
    <cellStyle name="40% - Accent2 18 5 2 5" xfId="31447" xr:uid="{00000000-0005-0000-0000-0000D86E0000}"/>
    <cellStyle name="40% - Accent2 18 5 3" xfId="13351" xr:uid="{00000000-0005-0000-0000-0000D96E0000}"/>
    <cellStyle name="40% - Accent2 18 5 3 2" xfId="21146" xr:uid="{00000000-0005-0000-0000-0000DA6E0000}"/>
    <cellStyle name="40% - Accent2 18 5 3 2 2" xfId="47140" xr:uid="{00000000-0005-0000-0000-0000DB6E0000}"/>
    <cellStyle name="40% - Accent2 18 5 3 3" xfId="39352" xr:uid="{00000000-0005-0000-0000-0000DC6E0000}"/>
    <cellStyle name="40% - Accent2 18 5 4" xfId="8063" xr:uid="{00000000-0005-0000-0000-0000DD6E0000}"/>
    <cellStyle name="40% - Accent2 18 5 4 2" xfId="34059" xr:uid="{00000000-0005-0000-0000-0000DE6E0000}"/>
    <cellStyle name="40% - Accent2 18 5 5" xfId="15853" xr:uid="{00000000-0005-0000-0000-0000DF6E0000}"/>
    <cellStyle name="40% - Accent2 18 5 5 2" xfId="41847" xr:uid="{00000000-0005-0000-0000-0000E06E0000}"/>
    <cellStyle name="40% - Accent2 18 5 6" xfId="23604" xr:uid="{00000000-0005-0000-0000-0000E16E0000}"/>
    <cellStyle name="40% - Accent2 18 5 6 2" xfId="49593" xr:uid="{00000000-0005-0000-0000-0000E26E0000}"/>
    <cellStyle name="40% - Accent2 18 5 7" xfId="28758" xr:uid="{00000000-0005-0000-0000-0000E36E0000}"/>
    <cellStyle name="40% - Accent2 18 6" xfId="3782" xr:uid="{00000000-0005-0000-0000-0000E46E0000}"/>
    <cellStyle name="40% - Accent2 18 6 2" xfId="9080" xr:uid="{00000000-0005-0000-0000-0000E56E0000}"/>
    <cellStyle name="40% - Accent2 18 6 2 2" xfId="35080" xr:uid="{00000000-0005-0000-0000-0000E66E0000}"/>
    <cellStyle name="40% - Accent2 18 6 3" xfId="16874" xr:uid="{00000000-0005-0000-0000-0000E76E0000}"/>
    <cellStyle name="40% - Accent2 18 6 3 2" xfId="42868" xr:uid="{00000000-0005-0000-0000-0000E86E0000}"/>
    <cellStyle name="40% - Accent2 18 6 4" xfId="24625" xr:uid="{00000000-0005-0000-0000-0000E96E0000}"/>
    <cellStyle name="40% - Accent2 18 6 4 2" xfId="50614" xr:uid="{00000000-0005-0000-0000-0000EA6E0000}"/>
    <cellStyle name="40% - Accent2 18 6 5" xfId="29779" xr:uid="{00000000-0005-0000-0000-0000EB6E0000}"/>
    <cellStyle name="40% - Accent2 18 7" xfId="11274" xr:uid="{00000000-0005-0000-0000-0000EC6E0000}"/>
    <cellStyle name="40% - Accent2 18 7 2" xfId="19069" xr:uid="{00000000-0005-0000-0000-0000ED6E0000}"/>
    <cellStyle name="40% - Accent2 18 7 2 2" xfId="45063" xr:uid="{00000000-0005-0000-0000-0000EE6E0000}"/>
    <cellStyle name="40% - Accent2 18 7 3" xfId="37275" xr:uid="{00000000-0005-0000-0000-0000EF6E0000}"/>
    <cellStyle name="40% - Accent2 18 8" xfId="11774" xr:uid="{00000000-0005-0000-0000-0000F06E0000}"/>
    <cellStyle name="40% - Accent2 18 8 2" xfId="19569" xr:uid="{00000000-0005-0000-0000-0000F16E0000}"/>
    <cellStyle name="40% - Accent2 18 8 2 2" xfId="45563" xr:uid="{00000000-0005-0000-0000-0000F26E0000}"/>
    <cellStyle name="40% - Accent2 18 8 3" xfId="37775" xr:uid="{00000000-0005-0000-0000-0000F36E0000}"/>
    <cellStyle name="40% - Accent2 18 9" xfId="6404" xr:uid="{00000000-0005-0000-0000-0000F46E0000}"/>
    <cellStyle name="40% - Accent2 18 9 2" xfId="32391" xr:uid="{00000000-0005-0000-0000-0000F56E0000}"/>
    <cellStyle name="40% - Accent2 19" xfId="1110" xr:uid="{00000000-0005-0000-0000-0000F66E0000}"/>
    <cellStyle name="40% - Accent2 19 10" xfId="14202" xr:uid="{00000000-0005-0000-0000-0000F76E0000}"/>
    <cellStyle name="40% - Accent2 19 10 2" xfId="40196" xr:uid="{00000000-0005-0000-0000-0000F86E0000}"/>
    <cellStyle name="40% - Accent2 19 11" xfId="21953" xr:uid="{00000000-0005-0000-0000-0000F96E0000}"/>
    <cellStyle name="40% - Accent2 19 11 2" xfId="47942" xr:uid="{00000000-0005-0000-0000-0000FA6E0000}"/>
    <cellStyle name="40% - Accent2 19 12" xfId="27107" xr:uid="{00000000-0005-0000-0000-0000FB6E0000}"/>
    <cellStyle name="40% - Accent2 19 2" xfId="1388" xr:uid="{00000000-0005-0000-0000-0000FC6E0000}"/>
    <cellStyle name="40% - Accent2 19 2 10" xfId="22230" xr:uid="{00000000-0005-0000-0000-0000FD6E0000}"/>
    <cellStyle name="40% - Accent2 19 2 10 2" xfId="48219" xr:uid="{00000000-0005-0000-0000-0000FE6E0000}"/>
    <cellStyle name="40% - Accent2 19 2 11" xfId="27384" xr:uid="{00000000-0005-0000-0000-0000FF6E0000}"/>
    <cellStyle name="40% - Accent2 19 2 2" xfId="1946" xr:uid="{00000000-0005-0000-0000-0000006F0000}"/>
    <cellStyle name="40% - Accent2 19 2 2 2" xfId="4632" xr:uid="{00000000-0005-0000-0000-0000016F0000}"/>
    <cellStyle name="40% - Accent2 19 2 2 2 2" xfId="9929" xr:uid="{00000000-0005-0000-0000-0000026F0000}"/>
    <cellStyle name="40% - Accent2 19 2 2 2 2 2" xfId="35930" xr:uid="{00000000-0005-0000-0000-0000036F0000}"/>
    <cellStyle name="40% - Accent2 19 2 2 2 3" xfId="17724" xr:uid="{00000000-0005-0000-0000-0000046F0000}"/>
    <cellStyle name="40% - Accent2 19 2 2 2 3 2" xfId="43718" xr:uid="{00000000-0005-0000-0000-0000056F0000}"/>
    <cellStyle name="40% - Accent2 19 2 2 2 4" xfId="25475" xr:uid="{00000000-0005-0000-0000-0000066F0000}"/>
    <cellStyle name="40% - Accent2 19 2 2 2 4 2" xfId="51464" xr:uid="{00000000-0005-0000-0000-0000076F0000}"/>
    <cellStyle name="40% - Accent2 19 2 2 2 5" xfId="30629" xr:uid="{00000000-0005-0000-0000-0000086F0000}"/>
    <cellStyle name="40% - Accent2 19 2 2 3" xfId="12571" xr:uid="{00000000-0005-0000-0000-0000096F0000}"/>
    <cellStyle name="40% - Accent2 19 2 2 3 2" xfId="20366" xr:uid="{00000000-0005-0000-0000-00000A6F0000}"/>
    <cellStyle name="40% - Accent2 19 2 2 3 2 2" xfId="46360" xr:uid="{00000000-0005-0000-0000-00000B6F0000}"/>
    <cellStyle name="40% - Accent2 19 2 2 3 3" xfId="38572" xr:uid="{00000000-0005-0000-0000-00000C6F0000}"/>
    <cellStyle name="40% - Accent2 19 2 2 4" xfId="7249" xr:uid="{00000000-0005-0000-0000-00000D6F0000}"/>
    <cellStyle name="40% - Accent2 19 2 2 4 2" xfId="33241" xr:uid="{00000000-0005-0000-0000-00000E6F0000}"/>
    <cellStyle name="40% - Accent2 19 2 2 5" xfId="15035" xr:uid="{00000000-0005-0000-0000-00000F6F0000}"/>
    <cellStyle name="40% - Accent2 19 2 2 5 2" xfId="41029" xr:uid="{00000000-0005-0000-0000-0000106F0000}"/>
    <cellStyle name="40% - Accent2 19 2 2 6" xfId="22786" xr:uid="{00000000-0005-0000-0000-0000116F0000}"/>
    <cellStyle name="40% - Accent2 19 2 2 6 2" xfId="48775" xr:uid="{00000000-0005-0000-0000-0000126F0000}"/>
    <cellStyle name="40% - Accent2 19 2 2 7" xfId="27940" xr:uid="{00000000-0005-0000-0000-0000136F0000}"/>
    <cellStyle name="40% - Accent2 19 2 3" xfId="2502" xr:uid="{00000000-0005-0000-0000-0000146F0000}"/>
    <cellStyle name="40% - Accent2 19 2 3 2" xfId="5188" xr:uid="{00000000-0005-0000-0000-0000156F0000}"/>
    <cellStyle name="40% - Accent2 19 2 3 2 2" xfId="10485" xr:uid="{00000000-0005-0000-0000-0000166F0000}"/>
    <cellStyle name="40% - Accent2 19 2 3 2 2 2" xfId="36486" xr:uid="{00000000-0005-0000-0000-0000176F0000}"/>
    <cellStyle name="40% - Accent2 19 2 3 2 3" xfId="18280" xr:uid="{00000000-0005-0000-0000-0000186F0000}"/>
    <cellStyle name="40% - Accent2 19 2 3 2 3 2" xfId="44274" xr:uid="{00000000-0005-0000-0000-0000196F0000}"/>
    <cellStyle name="40% - Accent2 19 2 3 2 4" xfId="26031" xr:uid="{00000000-0005-0000-0000-00001A6F0000}"/>
    <cellStyle name="40% - Accent2 19 2 3 2 4 2" xfId="52020" xr:uid="{00000000-0005-0000-0000-00001B6F0000}"/>
    <cellStyle name="40% - Accent2 19 2 3 2 5" xfId="31185" xr:uid="{00000000-0005-0000-0000-00001C6F0000}"/>
    <cellStyle name="40% - Accent2 19 2 3 3" xfId="13106" xr:uid="{00000000-0005-0000-0000-00001D6F0000}"/>
    <cellStyle name="40% - Accent2 19 2 3 3 2" xfId="20901" xr:uid="{00000000-0005-0000-0000-00001E6F0000}"/>
    <cellStyle name="40% - Accent2 19 2 3 3 2 2" xfId="46895" xr:uid="{00000000-0005-0000-0000-00001F6F0000}"/>
    <cellStyle name="40% - Accent2 19 2 3 3 3" xfId="39107" xr:uid="{00000000-0005-0000-0000-0000206F0000}"/>
    <cellStyle name="40% - Accent2 19 2 3 4" xfId="7801" xr:uid="{00000000-0005-0000-0000-0000216F0000}"/>
    <cellStyle name="40% - Accent2 19 2 3 4 2" xfId="33797" xr:uid="{00000000-0005-0000-0000-0000226F0000}"/>
    <cellStyle name="40% - Accent2 19 2 3 5" xfId="15591" xr:uid="{00000000-0005-0000-0000-0000236F0000}"/>
    <cellStyle name="40% - Accent2 19 2 3 5 2" xfId="41585" xr:uid="{00000000-0005-0000-0000-0000246F0000}"/>
    <cellStyle name="40% - Accent2 19 2 3 6" xfId="23342" xr:uid="{00000000-0005-0000-0000-0000256F0000}"/>
    <cellStyle name="40% - Accent2 19 2 3 6 2" xfId="49331" xr:uid="{00000000-0005-0000-0000-0000266F0000}"/>
    <cellStyle name="40% - Accent2 19 2 3 7" xfId="28496" xr:uid="{00000000-0005-0000-0000-0000276F0000}"/>
    <cellStyle name="40% - Accent2 19 2 4" xfId="3058" xr:uid="{00000000-0005-0000-0000-0000286F0000}"/>
    <cellStyle name="40% - Accent2 19 2 4 2" xfId="5744" xr:uid="{00000000-0005-0000-0000-0000296F0000}"/>
    <cellStyle name="40% - Accent2 19 2 4 2 2" xfId="11041" xr:uid="{00000000-0005-0000-0000-00002A6F0000}"/>
    <cellStyle name="40% - Accent2 19 2 4 2 2 2" xfId="37042" xr:uid="{00000000-0005-0000-0000-00002B6F0000}"/>
    <cellStyle name="40% - Accent2 19 2 4 2 3" xfId="18836" xr:uid="{00000000-0005-0000-0000-00002C6F0000}"/>
    <cellStyle name="40% - Accent2 19 2 4 2 3 2" xfId="44830" xr:uid="{00000000-0005-0000-0000-00002D6F0000}"/>
    <cellStyle name="40% - Accent2 19 2 4 2 4" xfId="26587" xr:uid="{00000000-0005-0000-0000-00002E6F0000}"/>
    <cellStyle name="40% - Accent2 19 2 4 2 4 2" xfId="52576" xr:uid="{00000000-0005-0000-0000-00002F6F0000}"/>
    <cellStyle name="40% - Accent2 19 2 4 2 5" xfId="31741" xr:uid="{00000000-0005-0000-0000-0000306F0000}"/>
    <cellStyle name="40% - Accent2 19 2 4 3" xfId="13645" xr:uid="{00000000-0005-0000-0000-0000316F0000}"/>
    <cellStyle name="40% - Accent2 19 2 4 3 2" xfId="21440" xr:uid="{00000000-0005-0000-0000-0000326F0000}"/>
    <cellStyle name="40% - Accent2 19 2 4 3 2 2" xfId="47434" xr:uid="{00000000-0005-0000-0000-0000336F0000}"/>
    <cellStyle name="40% - Accent2 19 2 4 3 3" xfId="39646" xr:uid="{00000000-0005-0000-0000-0000346F0000}"/>
    <cellStyle name="40% - Accent2 19 2 4 4" xfId="8357" xr:uid="{00000000-0005-0000-0000-0000356F0000}"/>
    <cellStyle name="40% - Accent2 19 2 4 4 2" xfId="34353" xr:uid="{00000000-0005-0000-0000-0000366F0000}"/>
    <cellStyle name="40% - Accent2 19 2 4 5" xfId="16147" xr:uid="{00000000-0005-0000-0000-0000376F0000}"/>
    <cellStyle name="40% - Accent2 19 2 4 5 2" xfId="42141" xr:uid="{00000000-0005-0000-0000-0000386F0000}"/>
    <cellStyle name="40% - Accent2 19 2 4 6" xfId="23898" xr:uid="{00000000-0005-0000-0000-0000396F0000}"/>
    <cellStyle name="40% - Accent2 19 2 4 6 2" xfId="49887" xr:uid="{00000000-0005-0000-0000-00003A6F0000}"/>
    <cellStyle name="40% - Accent2 19 2 4 7" xfId="29052" xr:uid="{00000000-0005-0000-0000-00003B6F0000}"/>
    <cellStyle name="40% - Accent2 19 2 5" xfId="4076" xr:uid="{00000000-0005-0000-0000-00003C6F0000}"/>
    <cellStyle name="40% - Accent2 19 2 5 2" xfId="9374" xr:uid="{00000000-0005-0000-0000-00003D6F0000}"/>
    <cellStyle name="40% - Accent2 19 2 5 2 2" xfId="35374" xr:uid="{00000000-0005-0000-0000-00003E6F0000}"/>
    <cellStyle name="40% - Accent2 19 2 5 3" xfId="17168" xr:uid="{00000000-0005-0000-0000-00003F6F0000}"/>
    <cellStyle name="40% - Accent2 19 2 5 3 2" xfId="43162" xr:uid="{00000000-0005-0000-0000-0000406F0000}"/>
    <cellStyle name="40% - Accent2 19 2 5 4" xfId="24919" xr:uid="{00000000-0005-0000-0000-0000416F0000}"/>
    <cellStyle name="40% - Accent2 19 2 5 4 2" xfId="50908" xr:uid="{00000000-0005-0000-0000-0000426F0000}"/>
    <cellStyle name="40% - Accent2 19 2 5 5" xfId="30073" xr:uid="{00000000-0005-0000-0000-0000436F0000}"/>
    <cellStyle name="40% - Accent2 19 2 6" xfId="11546" xr:uid="{00000000-0005-0000-0000-0000446F0000}"/>
    <cellStyle name="40% - Accent2 19 2 6 2" xfId="19341" xr:uid="{00000000-0005-0000-0000-0000456F0000}"/>
    <cellStyle name="40% - Accent2 19 2 6 2 2" xfId="45335" xr:uid="{00000000-0005-0000-0000-0000466F0000}"/>
    <cellStyle name="40% - Accent2 19 2 6 3" xfId="37547" xr:uid="{00000000-0005-0000-0000-0000476F0000}"/>
    <cellStyle name="40% - Accent2 19 2 7" xfId="12052" xr:uid="{00000000-0005-0000-0000-0000486F0000}"/>
    <cellStyle name="40% - Accent2 19 2 7 2" xfId="19847" xr:uid="{00000000-0005-0000-0000-0000496F0000}"/>
    <cellStyle name="40% - Accent2 19 2 7 2 2" xfId="45841" xr:uid="{00000000-0005-0000-0000-00004A6F0000}"/>
    <cellStyle name="40% - Accent2 19 2 7 3" xfId="38053" xr:uid="{00000000-0005-0000-0000-00004B6F0000}"/>
    <cellStyle name="40% - Accent2 19 2 8" xfId="6698" xr:uid="{00000000-0005-0000-0000-00004C6F0000}"/>
    <cellStyle name="40% - Accent2 19 2 8 2" xfId="32685" xr:uid="{00000000-0005-0000-0000-00004D6F0000}"/>
    <cellStyle name="40% - Accent2 19 2 9" xfId="14479" xr:uid="{00000000-0005-0000-0000-00004E6F0000}"/>
    <cellStyle name="40% - Accent2 19 2 9 2" xfId="40473" xr:uid="{00000000-0005-0000-0000-00004F6F0000}"/>
    <cellStyle name="40% - Accent2 19 3" xfId="1669" xr:uid="{00000000-0005-0000-0000-0000506F0000}"/>
    <cellStyle name="40% - Accent2 19 3 2" xfId="4355" xr:uid="{00000000-0005-0000-0000-0000516F0000}"/>
    <cellStyle name="40% - Accent2 19 3 2 2" xfId="9652" xr:uid="{00000000-0005-0000-0000-0000526F0000}"/>
    <cellStyle name="40% - Accent2 19 3 2 2 2" xfId="35653" xr:uid="{00000000-0005-0000-0000-0000536F0000}"/>
    <cellStyle name="40% - Accent2 19 3 2 3" xfId="17447" xr:uid="{00000000-0005-0000-0000-0000546F0000}"/>
    <cellStyle name="40% - Accent2 19 3 2 3 2" xfId="43441" xr:uid="{00000000-0005-0000-0000-0000556F0000}"/>
    <cellStyle name="40% - Accent2 19 3 2 4" xfId="25198" xr:uid="{00000000-0005-0000-0000-0000566F0000}"/>
    <cellStyle name="40% - Accent2 19 3 2 4 2" xfId="51187" xr:uid="{00000000-0005-0000-0000-0000576F0000}"/>
    <cellStyle name="40% - Accent2 19 3 2 5" xfId="30352" xr:uid="{00000000-0005-0000-0000-0000586F0000}"/>
    <cellStyle name="40% - Accent2 19 3 3" xfId="12312" xr:uid="{00000000-0005-0000-0000-0000596F0000}"/>
    <cellStyle name="40% - Accent2 19 3 3 2" xfId="20107" xr:uid="{00000000-0005-0000-0000-00005A6F0000}"/>
    <cellStyle name="40% - Accent2 19 3 3 2 2" xfId="46101" xr:uid="{00000000-0005-0000-0000-00005B6F0000}"/>
    <cellStyle name="40% - Accent2 19 3 3 3" xfId="38313" xr:uid="{00000000-0005-0000-0000-00005C6F0000}"/>
    <cellStyle name="40% - Accent2 19 3 4" xfId="6974" xr:uid="{00000000-0005-0000-0000-00005D6F0000}"/>
    <cellStyle name="40% - Accent2 19 3 4 2" xfId="32964" xr:uid="{00000000-0005-0000-0000-00005E6F0000}"/>
    <cellStyle name="40% - Accent2 19 3 5" xfId="14758" xr:uid="{00000000-0005-0000-0000-00005F6F0000}"/>
    <cellStyle name="40% - Accent2 19 3 5 2" xfId="40752" xr:uid="{00000000-0005-0000-0000-0000606F0000}"/>
    <cellStyle name="40% - Accent2 19 3 6" xfId="22509" xr:uid="{00000000-0005-0000-0000-0000616F0000}"/>
    <cellStyle name="40% - Accent2 19 3 6 2" xfId="48498" xr:uid="{00000000-0005-0000-0000-0000626F0000}"/>
    <cellStyle name="40% - Accent2 19 3 7" xfId="27663" xr:uid="{00000000-0005-0000-0000-0000636F0000}"/>
    <cellStyle name="40% - Accent2 19 4" xfId="2225" xr:uid="{00000000-0005-0000-0000-0000646F0000}"/>
    <cellStyle name="40% - Accent2 19 4 2" xfId="4911" xr:uid="{00000000-0005-0000-0000-0000656F0000}"/>
    <cellStyle name="40% - Accent2 19 4 2 2" xfId="10208" xr:uid="{00000000-0005-0000-0000-0000666F0000}"/>
    <cellStyle name="40% - Accent2 19 4 2 2 2" xfId="36209" xr:uid="{00000000-0005-0000-0000-0000676F0000}"/>
    <cellStyle name="40% - Accent2 19 4 2 3" xfId="18003" xr:uid="{00000000-0005-0000-0000-0000686F0000}"/>
    <cellStyle name="40% - Accent2 19 4 2 3 2" xfId="43997" xr:uid="{00000000-0005-0000-0000-0000696F0000}"/>
    <cellStyle name="40% - Accent2 19 4 2 4" xfId="25754" xr:uid="{00000000-0005-0000-0000-00006A6F0000}"/>
    <cellStyle name="40% - Accent2 19 4 2 4 2" xfId="51743" xr:uid="{00000000-0005-0000-0000-00006B6F0000}"/>
    <cellStyle name="40% - Accent2 19 4 2 5" xfId="30908" xr:uid="{00000000-0005-0000-0000-00006C6F0000}"/>
    <cellStyle name="40% - Accent2 19 4 3" xfId="12831" xr:uid="{00000000-0005-0000-0000-00006D6F0000}"/>
    <cellStyle name="40% - Accent2 19 4 3 2" xfId="20626" xr:uid="{00000000-0005-0000-0000-00006E6F0000}"/>
    <cellStyle name="40% - Accent2 19 4 3 2 2" xfId="46620" xr:uid="{00000000-0005-0000-0000-00006F6F0000}"/>
    <cellStyle name="40% - Accent2 19 4 3 3" xfId="38832" xr:uid="{00000000-0005-0000-0000-0000706F0000}"/>
    <cellStyle name="40% - Accent2 19 4 4" xfId="7526" xr:uid="{00000000-0005-0000-0000-0000716F0000}"/>
    <cellStyle name="40% - Accent2 19 4 4 2" xfId="33520" xr:uid="{00000000-0005-0000-0000-0000726F0000}"/>
    <cellStyle name="40% - Accent2 19 4 5" xfId="15314" xr:uid="{00000000-0005-0000-0000-0000736F0000}"/>
    <cellStyle name="40% - Accent2 19 4 5 2" xfId="41308" xr:uid="{00000000-0005-0000-0000-0000746F0000}"/>
    <cellStyle name="40% - Accent2 19 4 6" xfId="23065" xr:uid="{00000000-0005-0000-0000-0000756F0000}"/>
    <cellStyle name="40% - Accent2 19 4 6 2" xfId="49054" xr:uid="{00000000-0005-0000-0000-0000766F0000}"/>
    <cellStyle name="40% - Accent2 19 4 7" xfId="28219" xr:uid="{00000000-0005-0000-0000-0000776F0000}"/>
    <cellStyle name="40% - Accent2 19 5" xfId="2781" xr:uid="{00000000-0005-0000-0000-0000786F0000}"/>
    <cellStyle name="40% - Accent2 19 5 2" xfId="5467" xr:uid="{00000000-0005-0000-0000-0000796F0000}"/>
    <cellStyle name="40% - Accent2 19 5 2 2" xfId="10764" xr:uid="{00000000-0005-0000-0000-00007A6F0000}"/>
    <cellStyle name="40% - Accent2 19 5 2 2 2" xfId="36765" xr:uid="{00000000-0005-0000-0000-00007B6F0000}"/>
    <cellStyle name="40% - Accent2 19 5 2 3" xfId="18559" xr:uid="{00000000-0005-0000-0000-00007C6F0000}"/>
    <cellStyle name="40% - Accent2 19 5 2 3 2" xfId="44553" xr:uid="{00000000-0005-0000-0000-00007D6F0000}"/>
    <cellStyle name="40% - Accent2 19 5 2 4" xfId="26310" xr:uid="{00000000-0005-0000-0000-00007E6F0000}"/>
    <cellStyle name="40% - Accent2 19 5 2 4 2" xfId="52299" xr:uid="{00000000-0005-0000-0000-00007F6F0000}"/>
    <cellStyle name="40% - Accent2 19 5 2 5" xfId="31464" xr:uid="{00000000-0005-0000-0000-0000806F0000}"/>
    <cellStyle name="40% - Accent2 19 5 3" xfId="13368" xr:uid="{00000000-0005-0000-0000-0000816F0000}"/>
    <cellStyle name="40% - Accent2 19 5 3 2" xfId="21163" xr:uid="{00000000-0005-0000-0000-0000826F0000}"/>
    <cellStyle name="40% - Accent2 19 5 3 2 2" xfId="47157" xr:uid="{00000000-0005-0000-0000-0000836F0000}"/>
    <cellStyle name="40% - Accent2 19 5 3 3" xfId="39369" xr:uid="{00000000-0005-0000-0000-0000846F0000}"/>
    <cellStyle name="40% - Accent2 19 5 4" xfId="8080" xr:uid="{00000000-0005-0000-0000-0000856F0000}"/>
    <cellStyle name="40% - Accent2 19 5 4 2" xfId="34076" xr:uid="{00000000-0005-0000-0000-0000866F0000}"/>
    <cellStyle name="40% - Accent2 19 5 5" xfId="15870" xr:uid="{00000000-0005-0000-0000-0000876F0000}"/>
    <cellStyle name="40% - Accent2 19 5 5 2" xfId="41864" xr:uid="{00000000-0005-0000-0000-0000886F0000}"/>
    <cellStyle name="40% - Accent2 19 5 6" xfId="23621" xr:uid="{00000000-0005-0000-0000-0000896F0000}"/>
    <cellStyle name="40% - Accent2 19 5 6 2" xfId="49610" xr:uid="{00000000-0005-0000-0000-00008A6F0000}"/>
    <cellStyle name="40% - Accent2 19 5 7" xfId="28775" xr:uid="{00000000-0005-0000-0000-00008B6F0000}"/>
    <cellStyle name="40% - Accent2 19 6" xfId="3799" xr:uid="{00000000-0005-0000-0000-00008C6F0000}"/>
    <cellStyle name="40% - Accent2 19 6 2" xfId="9097" xr:uid="{00000000-0005-0000-0000-00008D6F0000}"/>
    <cellStyle name="40% - Accent2 19 6 2 2" xfId="35097" xr:uid="{00000000-0005-0000-0000-00008E6F0000}"/>
    <cellStyle name="40% - Accent2 19 6 3" xfId="16891" xr:uid="{00000000-0005-0000-0000-00008F6F0000}"/>
    <cellStyle name="40% - Accent2 19 6 3 2" xfId="42885" xr:uid="{00000000-0005-0000-0000-0000906F0000}"/>
    <cellStyle name="40% - Accent2 19 6 4" xfId="24642" xr:uid="{00000000-0005-0000-0000-0000916F0000}"/>
    <cellStyle name="40% - Accent2 19 6 4 2" xfId="50631" xr:uid="{00000000-0005-0000-0000-0000926F0000}"/>
    <cellStyle name="40% - Accent2 19 6 5" xfId="29796" xr:uid="{00000000-0005-0000-0000-0000936F0000}"/>
    <cellStyle name="40% - Accent2 19 7" xfId="11291" xr:uid="{00000000-0005-0000-0000-0000946F0000}"/>
    <cellStyle name="40% - Accent2 19 7 2" xfId="19086" xr:uid="{00000000-0005-0000-0000-0000956F0000}"/>
    <cellStyle name="40% - Accent2 19 7 2 2" xfId="45080" xr:uid="{00000000-0005-0000-0000-0000966F0000}"/>
    <cellStyle name="40% - Accent2 19 7 3" xfId="37292" xr:uid="{00000000-0005-0000-0000-0000976F0000}"/>
    <cellStyle name="40% - Accent2 19 8" xfId="11791" xr:uid="{00000000-0005-0000-0000-0000986F0000}"/>
    <cellStyle name="40% - Accent2 19 8 2" xfId="19586" xr:uid="{00000000-0005-0000-0000-0000996F0000}"/>
    <cellStyle name="40% - Accent2 19 8 2 2" xfId="45580" xr:uid="{00000000-0005-0000-0000-00009A6F0000}"/>
    <cellStyle name="40% - Accent2 19 8 3" xfId="37792" xr:uid="{00000000-0005-0000-0000-00009B6F0000}"/>
    <cellStyle name="40% - Accent2 19 9" xfId="6421" xr:uid="{00000000-0005-0000-0000-00009C6F0000}"/>
    <cellStyle name="40% - Accent2 19 9 2" xfId="32408" xr:uid="{00000000-0005-0000-0000-00009D6F0000}"/>
    <cellStyle name="40% - Accent2 2" xfId="89" xr:uid="{00000000-0005-0000-0000-00009E6F0000}"/>
    <cellStyle name="40% - Accent2 2 10" xfId="3257" xr:uid="{00000000-0005-0000-0000-00009F6F0000}"/>
    <cellStyle name="40% - Accent2 2 10 2" xfId="8558" xr:uid="{00000000-0005-0000-0000-0000A06F0000}"/>
    <cellStyle name="40% - Accent2 2 10 2 2" xfId="34555" xr:uid="{00000000-0005-0000-0000-0000A16F0000}"/>
    <cellStyle name="40% - Accent2 2 10 3" xfId="16349" xr:uid="{00000000-0005-0000-0000-0000A26F0000}"/>
    <cellStyle name="40% - Accent2 2 10 3 2" xfId="42343" xr:uid="{00000000-0005-0000-0000-0000A36F0000}"/>
    <cellStyle name="40% - Accent2 2 10 4" xfId="24100" xr:uid="{00000000-0005-0000-0000-0000A46F0000}"/>
    <cellStyle name="40% - Accent2 2 10 4 2" xfId="50089" xr:uid="{00000000-0005-0000-0000-0000A56F0000}"/>
    <cellStyle name="40% - Accent2 2 10 5" xfId="29254" xr:uid="{00000000-0005-0000-0000-0000A66F0000}"/>
    <cellStyle name="40% - Accent2 2 11" xfId="3371" xr:uid="{00000000-0005-0000-0000-0000A76F0000}"/>
    <cellStyle name="40% - Accent2 2 11 2" xfId="8671" xr:uid="{00000000-0005-0000-0000-0000A86F0000}"/>
    <cellStyle name="40% - Accent2 2 11 2 2" xfId="34669" xr:uid="{00000000-0005-0000-0000-0000A96F0000}"/>
    <cellStyle name="40% - Accent2 2 11 3" xfId="16463" xr:uid="{00000000-0005-0000-0000-0000AA6F0000}"/>
    <cellStyle name="40% - Accent2 2 11 3 2" xfId="42457" xr:uid="{00000000-0005-0000-0000-0000AB6F0000}"/>
    <cellStyle name="40% - Accent2 2 11 4" xfId="24214" xr:uid="{00000000-0005-0000-0000-0000AC6F0000}"/>
    <cellStyle name="40% - Accent2 2 11 4 2" xfId="50203" xr:uid="{00000000-0005-0000-0000-0000AD6F0000}"/>
    <cellStyle name="40% - Accent2 2 11 5" xfId="29368" xr:uid="{00000000-0005-0000-0000-0000AE6F0000}"/>
    <cellStyle name="40% - Accent2 2 12" xfId="3485" xr:uid="{00000000-0005-0000-0000-0000AF6F0000}"/>
    <cellStyle name="40% - Accent2 2 12 2" xfId="8784" xr:uid="{00000000-0005-0000-0000-0000B06F0000}"/>
    <cellStyle name="40% - Accent2 2 12 2 2" xfId="34783" xr:uid="{00000000-0005-0000-0000-0000B16F0000}"/>
    <cellStyle name="40% - Accent2 2 12 3" xfId="16577" xr:uid="{00000000-0005-0000-0000-0000B26F0000}"/>
    <cellStyle name="40% - Accent2 2 12 3 2" xfId="42571" xr:uid="{00000000-0005-0000-0000-0000B36F0000}"/>
    <cellStyle name="40% - Accent2 2 12 4" xfId="24328" xr:uid="{00000000-0005-0000-0000-0000B46F0000}"/>
    <cellStyle name="40% - Accent2 2 12 4 2" xfId="50317" xr:uid="{00000000-0005-0000-0000-0000B56F0000}"/>
    <cellStyle name="40% - Accent2 2 12 5" xfId="29482" xr:uid="{00000000-0005-0000-0000-0000B66F0000}"/>
    <cellStyle name="40% - Accent2 2 13" xfId="3575" xr:uid="{00000000-0005-0000-0000-0000B76F0000}"/>
    <cellStyle name="40% - Accent2 2 13 2" xfId="8873" xr:uid="{00000000-0005-0000-0000-0000B86F0000}"/>
    <cellStyle name="40% - Accent2 2 13 2 2" xfId="34873" xr:uid="{00000000-0005-0000-0000-0000B96F0000}"/>
    <cellStyle name="40% - Accent2 2 13 3" xfId="16667" xr:uid="{00000000-0005-0000-0000-0000BA6F0000}"/>
    <cellStyle name="40% - Accent2 2 13 3 2" xfId="42661" xr:uid="{00000000-0005-0000-0000-0000BB6F0000}"/>
    <cellStyle name="40% - Accent2 2 13 4" xfId="24418" xr:uid="{00000000-0005-0000-0000-0000BC6F0000}"/>
    <cellStyle name="40% - Accent2 2 13 4 2" xfId="50407" xr:uid="{00000000-0005-0000-0000-0000BD6F0000}"/>
    <cellStyle name="40% - Accent2 2 13 5" xfId="29572" xr:uid="{00000000-0005-0000-0000-0000BE6F0000}"/>
    <cellStyle name="40% - Accent2 2 14" xfId="5843" xr:uid="{00000000-0005-0000-0000-0000BF6F0000}"/>
    <cellStyle name="40% - Accent2 2 14 2" xfId="31841" xr:uid="{00000000-0005-0000-0000-0000C06F0000}"/>
    <cellStyle name="40% - Accent2 2 15" xfId="5981" xr:uid="{00000000-0005-0000-0000-0000C16F0000}"/>
    <cellStyle name="40% - Accent2 2 15 2" xfId="31967" xr:uid="{00000000-0005-0000-0000-0000C26F0000}"/>
    <cellStyle name="40% - Accent2 2 16" xfId="13755" xr:uid="{00000000-0005-0000-0000-0000C36F0000}"/>
    <cellStyle name="40% - Accent2 2 16 2" xfId="39749" xr:uid="{00000000-0005-0000-0000-0000C46F0000}"/>
    <cellStyle name="40% - Accent2 2 17" xfId="21534" xr:uid="{00000000-0005-0000-0000-0000C56F0000}"/>
    <cellStyle name="40% - Accent2 2 17 2" xfId="47523" xr:uid="{00000000-0005-0000-0000-0000C66F0000}"/>
    <cellStyle name="40% - Accent2 2 18" xfId="26688" xr:uid="{00000000-0005-0000-0000-0000C76F0000}"/>
    <cellStyle name="40% - Accent2 2 2" xfId="90" xr:uid="{00000000-0005-0000-0000-0000C86F0000}"/>
    <cellStyle name="40% - Accent2 2 2 10" xfId="3852" xr:uid="{00000000-0005-0000-0000-0000C96F0000}"/>
    <cellStyle name="40% - Accent2 2 2 10 2" xfId="9150" xr:uid="{00000000-0005-0000-0000-0000CA6F0000}"/>
    <cellStyle name="40% - Accent2 2 2 10 2 2" xfId="35150" xr:uid="{00000000-0005-0000-0000-0000CB6F0000}"/>
    <cellStyle name="40% - Accent2 2 2 10 3" xfId="16944" xr:uid="{00000000-0005-0000-0000-0000CC6F0000}"/>
    <cellStyle name="40% - Accent2 2 2 10 3 2" xfId="42938" xr:uid="{00000000-0005-0000-0000-0000CD6F0000}"/>
    <cellStyle name="40% - Accent2 2 2 10 4" xfId="24695" xr:uid="{00000000-0005-0000-0000-0000CE6F0000}"/>
    <cellStyle name="40% - Accent2 2 2 10 4 2" xfId="50684" xr:uid="{00000000-0005-0000-0000-0000CF6F0000}"/>
    <cellStyle name="40% - Accent2 2 2 10 5" xfId="29849" xr:uid="{00000000-0005-0000-0000-0000D06F0000}"/>
    <cellStyle name="40% - Accent2 2 2 11" xfId="5844" xr:uid="{00000000-0005-0000-0000-0000D16F0000}"/>
    <cellStyle name="40% - Accent2 2 2 11 2" xfId="31842" xr:uid="{00000000-0005-0000-0000-0000D26F0000}"/>
    <cellStyle name="40% - Accent2 2 2 12" xfId="5982" xr:uid="{00000000-0005-0000-0000-0000D36F0000}"/>
    <cellStyle name="40% - Accent2 2 2 12 2" xfId="31968" xr:uid="{00000000-0005-0000-0000-0000D46F0000}"/>
    <cellStyle name="40% - Accent2 2 2 13" xfId="13756" xr:uid="{00000000-0005-0000-0000-0000D56F0000}"/>
    <cellStyle name="40% - Accent2 2 2 13 2" xfId="39750" xr:uid="{00000000-0005-0000-0000-0000D66F0000}"/>
    <cellStyle name="40% - Accent2 2 2 14" xfId="21535" xr:uid="{00000000-0005-0000-0000-0000D76F0000}"/>
    <cellStyle name="40% - Accent2 2 2 14 2" xfId="47524" xr:uid="{00000000-0005-0000-0000-0000D86F0000}"/>
    <cellStyle name="40% - Accent2 2 2 15" xfId="26689" xr:uid="{00000000-0005-0000-0000-0000D96F0000}"/>
    <cellStyle name="40% - Accent2 2 2 2" xfId="796" xr:uid="{00000000-0005-0000-0000-0000DA6F0000}"/>
    <cellStyle name="40% - Accent2 2 2 2 2" xfId="1722" xr:uid="{00000000-0005-0000-0000-0000DB6F0000}"/>
    <cellStyle name="40% - Accent2 2 2 2 2 2" xfId="7027" xr:uid="{00000000-0005-0000-0000-0000DC6F0000}"/>
    <cellStyle name="40% - Accent2 2 2 2 2 2 2" xfId="33017" xr:uid="{00000000-0005-0000-0000-0000DD6F0000}"/>
    <cellStyle name="40% - Accent2 2 2 2 2 3" xfId="14811" xr:uid="{00000000-0005-0000-0000-0000DE6F0000}"/>
    <cellStyle name="40% - Accent2 2 2 2 2 3 2" xfId="40805" xr:uid="{00000000-0005-0000-0000-0000DF6F0000}"/>
    <cellStyle name="40% - Accent2 2 2 2 2 4" xfId="22562" xr:uid="{00000000-0005-0000-0000-0000E06F0000}"/>
    <cellStyle name="40% - Accent2 2 2 2 2 4 2" xfId="48551" xr:uid="{00000000-0005-0000-0000-0000E16F0000}"/>
    <cellStyle name="40% - Accent2 2 2 2 2 5" xfId="27716" xr:uid="{00000000-0005-0000-0000-0000E26F0000}"/>
    <cellStyle name="40% - Accent2 2 2 2 3" xfId="4408" xr:uid="{00000000-0005-0000-0000-0000E36F0000}"/>
    <cellStyle name="40% - Accent2 2 2 2 3 2" xfId="9705" xr:uid="{00000000-0005-0000-0000-0000E46F0000}"/>
    <cellStyle name="40% - Accent2 2 2 2 3 2 2" xfId="35706" xr:uid="{00000000-0005-0000-0000-0000E56F0000}"/>
    <cellStyle name="40% - Accent2 2 2 2 3 3" xfId="17500" xr:uid="{00000000-0005-0000-0000-0000E66F0000}"/>
    <cellStyle name="40% - Accent2 2 2 2 3 3 2" xfId="43494" xr:uid="{00000000-0005-0000-0000-0000E76F0000}"/>
    <cellStyle name="40% - Accent2 2 2 2 3 4" xfId="25251" xr:uid="{00000000-0005-0000-0000-0000E86F0000}"/>
    <cellStyle name="40% - Accent2 2 2 2 3 4 2" xfId="51240" xr:uid="{00000000-0005-0000-0000-0000E96F0000}"/>
    <cellStyle name="40% - Accent2 2 2 2 3 5" xfId="30405" xr:uid="{00000000-0005-0000-0000-0000EA6F0000}"/>
    <cellStyle name="40% - Accent2 2 2 2 4" xfId="6124" xr:uid="{00000000-0005-0000-0000-0000EB6F0000}"/>
    <cellStyle name="40% - Accent2 2 2 2 4 2" xfId="32105" xr:uid="{00000000-0005-0000-0000-0000EC6F0000}"/>
    <cellStyle name="40% - Accent2 2 2 2 5" xfId="13899" xr:uid="{00000000-0005-0000-0000-0000ED6F0000}"/>
    <cellStyle name="40% - Accent2 2 2 2 5 2" xfId="39893" xr:uid="{00000000-0005-0000-0000-0000EE6F0000}"/>
    <cellStyle name="40% - Accent2 2 2 2 6" xfId="21649" xr:uid="{00000000-0005-0000-0000-0000EF6F0000}"/>
    <cellStyle name="40% - Accent2 2 2 2 6 2" xfId="47638" xr:uid="{00000000-0005-0000-0000-0000F06F0000}"/>
    <cellStyle name="40% - Accent2 2 2 2 7" xfId="26803" xr:uid="{00000000-0005-0000-0000-0000F16F0000}"/>
    <cellStyle name="40% - Accent2 2 2 3" xfId="2278" xr:uid="{00000000-0005-0000-0000-0000F26F0000}"/>
    <cellStyle name="40% - Accent2 2 2 3 2" xfId="4964" xr:uid="{00000000-0005-0000-0000-0000F36F0000}"/>
    <cellStyle name="40% - Accent2 2 2 3 2 2" xfId="10261" xr:uid="{00000000-0005-0000-0000-0000F46F0000}"/>
    <cellStyle name="40% - Accent2 2 2 3 2 2 2" xfId="36262" xr:uid="{00000000-0005-0000-0000-0000F56F0000}"/>
    <cellStyle name="40% - Accent2 2 2 3 2 3" xfId="18056" xr:uid="{00000000-0005-0000-0000-0000F66F0000}"/>
    <cellStyle name="40% - Accent2 2 2 3 2 3 2" xfId="44050" xr:uid="{00000000-0005-0000-0000-0000F76F0000}"/>
    <cellStyle name="40% - Accent2 2 2 3 2 4" xfId="25807" xr:uid="{00000000-0005-0000-0000-0000F86F0000}"/>
    <cellStyle name="40% - Accent2 2 2 3 2 4 2" xfId="51796" xr:uid="{00000000-0005-0000-0000-0000F96F0000}"/>
    <cellStyle name="40% - Accent2 2 2 3 2 5" xfId="30961" xr:uid="{00000000-0005-0000-0000-0000FA6F0000}"/>
    <cellStyle name="40% - Accent2 2 2 3 3" xfId="12884" xr:uid="{00000000-0005-0000-0000-0000FB6F0000}"/>
    <cellStyle name="40% - Accent2 2 2 3 3 2" xfId="20679" xr:uid="{00000000-0005-0000-0000-0000FC6F0000}"/>
    <cellStyle name="40% - Accent2 2 2 3 3 2 2" xfId="46673" xr:uid="{00000000-0005-0000-0000-0000FD6F0000}"/>
    <cellStyle name="40% - Accent2 2 2 3 3 3" xfId="38885" xr:uid="{00000000-0005-0000-0000-0000FE6F0000}"/>
    <cellStyle name="40% - Accent2 2 2 3 4" xfId="7579" xr:uid="{00000000-0005-0000-0000-0000FF6F0000}"/>
    <cellStyle name="40% - Accent2 2 2 3 4 2" xfId="33573" xr:uid="{00000000-0005-0000-0000-000000700000}"/>
    <cellStyle name="40% - Accent2 2 2 3 5" xfId="15367" xr:uid="{00000000-0005-0000-0000-000001700000}"/>
    <cellStyle name="40% - Accent2 2 2 3 5 2" xfId="41361" xr:uid="{00000000-0005-0000-0000-000002700000}"/>
    <cellStyle name="40% - Accent2 2 2 3 6" xfId="23118" xr:uid="{00000000-0005-0000-0000-000003700000}"/>
    <cellStyle name="40% - Accent2 2 2 3 6 2" xfId="49107" xr:uid="{00000000-0005-0000-0000-000004700000}"/>
    <cellStyle name="40% - Accent2 2 2 3 7" xfId="28272" xr:uid="{00000000-0005-0000-0000-000005700000}"/>
    <cellStyle name="40% - Accent2 2 2 4" xfId="2834" xr:uid="{00000000-0005-0000-0000-000006700000}"/>
    <cellStyle name="40% - Accent2 2 2 4 2" xfId="5520" xr:uid="{00000000-0005-0000-0000-000007700000}"/>
    <cellStyle name="40% - Accent2 2 2 4 2 2" xfId="10817" xr:uid="{00000000-0005-0000-0000-000008700000}"/>
    <cellStyle name="40% - Accent2 2 2 4 2 2 2" xfId="36818" xr:uid="{00000000-0005-0000-0000-000009700000}"/>
    <cellStyle name="40% - Accent2 2 2 4 2 3" xfId="18612" xr:uid="{00000000-0005-0000-0000-00000A700000}"/>
    <cellStyle name="40% - Accent2 2 2 4 2 3 2" xfId="44606" xr:uid="{00000000-0005-0000-0000-00000B700000}"/>
    <cellStyle name="40% - Accent2 2 2 4 2 4" xfId="26363" xr:uid="{00000000-0005-0000-0000-00000C700000}"/>
    <cellStyle name="40% - Accent2 2 2 4 2 4 2" xfId="52352" xr:uid="{00000000-0005-0000-0000-00000D700000}"/>
    <cellStyle name="40% - Accent2 2 2 4 2 5" xfId="31517" xr:uid="{00000000-0005-0000-0000-00000E700000}"/>
    <cellStyle name="40% - Accent2 2 2 4 3" xfId="13421" xr:uid="{00000000-0005-0000-0000-00000F700000}"/>
    <cellStyle name="40% - Accent2 2 2 4 3 2" xfId="21216" xr:uid="{00000000-0005-0000-0000-000010700000}"/>
    <cellStyle name="40% - Accent2 2 2 4 3 2 2" xfId="47210" xr:uid="{00000000-0005-0000-0000-000011700000}"/>
    <cellStyle name="40% - Accent2 2 2 4 3 3" xfId="39422" xr:uid="{00000000-0005-0000-0000-000012700000}"/>
    <cellStyle name="40% - Accent2 2 2 4 4" xfId="8133" xr:uid="{00000000-0005-0000-0000-000013700000}"/>
    <cellStyle name="40% - Accent2 2 2 4 4 2" xfId="34129" xr:uid="{00000000-0005-0000-0000-000014700000}"/>
    <cellStyle name="40% - Accent2 2 2 4 5" xfId="15923" xr:uid="{00000000-0005-0000-0000-000015700000}"/>
    <cellStyle name="40% - Accent2 2 2 4 5 2" xfId="41917" xr:uid="{00000000-0005-0000-0000-000016700000}"/>
    <cellStyle name="40% - Accent2 2 2 4 6" xfId="23674" xr:uid="{00000000-0005-0000-0000-000017700000}"/>
    <cellStyle name="40% - Accent2 2 2 4 6 2" xfId="49663" xr:uid="{00000000-0005-0000-0000-000018700000}"/>
    <cellStyle name="40% - Accent2 2 2 4 7" xfId="28828" xr:uid="{00000000-0005-0000-0000-000019700000}"/>
    <cellStyle name="40% - Accent2 2 2 5" xfId="1164" xr:uid="{00000000-0005-0000-0000-00001A700000}"/>
    <cellStyle name="40% - Accent2 2 2 5 2" xfId="6474" xr:uid="{00000000-0005-0000-0000-00001B700000}"/>
    <cellStyle name="40% - Accent2 2 2 5 2 2" xfId="32461" xr:uid="{00000000-0005-0000-0000-00001C700000}"/>
    <cellStyle name="40% - Accent2 2 2 5 3" xfId="14255" xr:uid="{00000000-0005-0000-0000-00001D700000}"/>
    <cellStyle name="40% - Accent2 2 2 5 3 2" xfId="40249" xr:uid="{00000000-0005-0000-0000-00001E700000}"/>
    <cellStyle name="40% - Accent2 2 2 5 4" xfId="22006" xr:uid="{00000000-0005-0000-0000-00001F700000}"/>
    <cellStyle name="40% - Accent2 2 2 5 4 2" xfId="47995" xr:uid="{00000000-0005-0000-0000-000020700000}"/>
    <cellStyle name="40% - Accent2 2 2 5 5" xfId="27160" xr:uid="{00000000-0005-0000-0000-000021700000}"/>
    <cellStyle name="40% - Accent2 2 2 6" xfId="3147" xr:uid="{00000000-0005-0000-0000-000022700000}"/>
    <cellStyle name="40% - Accent2 2 2 6 2" xfId="8446" xr:uid="{00000000-0005-0000-0000-000023700000}"/>
    <cellStyle name="40% - Accent2 2 2 6 2 2" xfId="34442" xr:uid="{00000000-0005-0000-0000-000024700000}"/>
    <cellStyle name="40% - Accent2 2 2 6 3" xfId="16236" xr:uid="{00000000-0005-0000-0000-000025700000}"/>
    <cellStyle name="40% - Accent2 2 2 6 3 2" xfId="42230" xr:uid="{00000000-0005-0000-0000-000026700000}"/>
    <cellStyle name="40% - Accent2 2 2 6 4" xfId="23987" xr:uid="{00000000-0005-0000-0000-000027700000}"/>
    <cellStyle name="40% - Accent2 2 2 6 4 2" xfId="49976" xr:uid="{00000000-0005-0000-0000-000028700000}"/>
    <cellStyle name="40% - Accent2 2 2 6 5" xfId="29141" xr:uid="{00000000-0005-0000-0000-000029700000}"/>
    <cellStyle name="40% - Accent2 2 2 7" xfId="3258" xr:uid="{00000000-0005-0000-0000-00002A700000}"/>
    <cellStyle name="40% - Accent2 2 2 7 2" xfId="8559" xr:uid="{00000000-0005-0000-0000-00002B700000}"/>
    <cellStyle name="40% - Accent2 2 2 7 2 2" xfId="34556" xr:uid="{00000000-0005-0000-0000-00002C700000}"/>
    <cellStyle name="40% - Accent2 2 2 7 3" xfId="16350" xr:uid="{00000000-0005-0000-0000-00002D700000}"/>
    <cellStyle name="40% - Accent2 2 2 7 3 2" xfId="42344" xr:uid="{00000000-0005-0000-0000-00002E700000}"/>
    <cellStyle name="40% - Accent2 2 2 7 4" xfId="24101" xr:uid="{00000000-0005-0000-0000-00002F700000}"/>
    <cellStyle name="40% - Accent2 2 2 7 4 2" xfId="50090" xr:uid="{00000000-0005-0000-0000-000030700000}"/>
    <cellStyle name="40% - Accent2 2 2 7 5" xfId="29255" xr:uid="{00000000-0005-0000-0000-000031700000}"/>
    <cellStyle name="40% - Accent2 2 2 8" xfId="3372" xr:uid="{00000000-0005-0000-0000-000032700000}"/>
    <cellStyle name="40% - Accent2 2 2 8 2" xfId="8672" xr:uid="{00000000-0005-0000-0000-000033700000}"/>
    <cellStyle name="40% - Accent2 2 2 8 2 2" xfId="34670" xr:uid="{00000000-0005-0000-0000-000034700000}"/>
    <cellStyle name="40% - Accent2 2 2 8 3" xfId="16464" xr:uid="{00000000-0005-0000-0000-000035700000}"/>
    <cellStyle name="40% - Accent2 2 2 8 3 2" xfId="42458" xr:uid="{00000000-0005-0000-0000-000036700000}"/>
    <cellStyle name="40% - Accent2 2 2 8 4" xfId="24215" xr:uid="{00000000-0005-0000-0000-000037700000}"/>
    <cellStyle name="40% - Accent2 2 2 8 4 2" xfId="50204" xr:uid="{00000000-0005-0000-0000-000038700000}"/>
    <cellStyle name="40% - Accent2 2 2 8 5" xfId="29369" xr:uid="{00000000-0005-0000-0000-000039700000}"/>
    <cellStyle name="40% - Accent2 2 2 9" xfId="3486" xr:uid="{00000000-0005-0000-0000-00003A700000}"/>
    <cellStyle name="40% - Accent2 2 2 9 2" xfId="8785" xr:uid="{00000000-0005-0000-0000-00003B700000}"/>
    <cellStyle name="40% - Accent2 2 2 9 2 2" xfId="34784" xr:uid="{00000000-0005-0000-0000-00003C700000}"/>
    <cellStyle name="40% - Accent2 2 2 9 3" xfId="16578" xr:uid="{00000000-0005-0000-0000-00003D700000}"/>
    <cellStyle name="40% - Accent2 2 2 9 3 2" xfId="42572" xr:uid="{00000000-0005-0000-0000-00003E700000}"/>
    <cellStyle name="40% - Accent2 2 2 9 4" xfId="24329" xr:uid="{00000000-0005-0000-0000-00003F700000}"/>
    <cellStyle name="40% - Accent2 2 2 9 4 2" xfId="50318" xr:uid="{00000000-0005-0000-0000-000040700000}"/>
    <cellStyle name="40% - Accent2 2 2 9 5" xfId="29483" xr:uid="{00000000-0005-0000-0000-000041700000}"/>
    <cellStyle name="40% - Accent2 2 3" xfId="91" xr:uid="{00000000-0005-0000-0000-000042700000}"/>
    <cellStyle name="40% - Accent2 2 3 10" xfId="5983" xr:uid="{00000000-0005-0000-0000-000043700000}"/>
    <cellStyle name="40% - Accent2 2 3 10 2" xfId="31969" xr:uid="{00000000-0005-0000-0000-000044700000}"/>
    <cellStyle name="40% - Accent2 2 3 11" xfId="13757" xr:uid="{00000000-0005-0000-0000-000045700000}"/>
    <cellStyle name="40% - Accent2 2 3 11 2" xfId="39751" xr:uid="{00000000-0005-0000-0000-000046700000}"/>
    <cellStyle name="40% - Accent2 2 3 12" xfId="21536" xr:uid="{00000000-0005-0000-0000-000047700000}"/>
    <cellStyle name="40% - Accent2 2 3 12 2" xfId="47525" xr:uid="{00000000-0005-0000-0000-000048700000}"/>
    <cellStyle name="40% - Accent2 2 3 13" xfId="26690" xr:uid="{00000000-0005-0000-0000-000049700000}"/>
    <cellStyle name="40% - Accent2 2 3 2" xfId="797" xr:uid="{00000000-0005-0000-0000-00004A700000}"/>
    <cellStyle name="40% - Accent2 2 3 2 2" xfId="6125" xr:uid="{00000000-0005-0000-0000-00004B700000}"/>
    <cellStyle name="40% - Accent2 2 3 2 2 2" xfId="32106" xr:uid="{00000000-0005-0000-0000-00004C700000}"/>
    <cellStyle name="40% - Accent2 2 3 2 3" xfId="13900" xr:uid="{00000000-0005-0000-0000-00004D700000}"/>
    <cellStyle name="40% - Accent2 2 3 2 3 2" xfId="39894" xr:uid="{00000000-0005-0000-0000-00004E700000}"/>
    <cellStyle name="40% - Accent2 2 3 2 4" xfId="21650" xr:uid="{00000000-0005-0000-0000-00004F700000}"/>
    <cellStyle name="40% - Accent2 2 3 2 4 2" xfId="47639" xr:uid="{00000000-0005-0000-0000-000050700000}"/>
    <cellStyle name="40% - Accent2 2 3 2 5" xfId="26804" xr:uid="{00000000-0005-0000-0000-000051700000}"/>
    <cellStyle name="40% - Accent2 2 3 3" xfId="1445" xr:uid="{00000000-0005-0000-0000-000052700000}"/>
    <cellStyle name="40% - Accent2 2 3 3 2" xfId="6751" xr:uid="{00000000-0005-0000-0000-000053700000}"/>
    <cellStyle name="40% - Accent2 2 3 3 2 2" xfId="32740" xr:uid="{00000000-0005-0000-0000-000054700000}"/>
    <cellStyle name="40% - Accent2 2 3 3 3" xfId="14534" xr:uid="{00000000-0005-0000-0000-000055700000}"/>
    <cellStyle name="40% - Accent2 2 3 3 3 2" xfId="40528" xr:uid="{00000000-0005-0000-0000-000056700000}"/>
    <cellStyle name="40% - Accent2 2 3 3 4" xfId="22285" xr:uid="{00000000-0005-0000-0000-000057700000}"/>
    <cellStyle name="40% - Accent2 2 3 3 4 2" xfId="48274" xr:uid="{00000000-0005-0000-0000-000058700000}"/>
    <cellStyle name="40% - Accent2 2 3 3 5" xfId="27439" xr:uid="{00000000-0005-0000-0000-000059700000}"/>
    <cellStyle name="40% - Accent2 2 3 4" xfId="3148" xr:uid="{00000000-0005-0000-0000-00005A700000}"/>
    <cellStyle name="40% - Accent2 2 3 4 2" xfId="8447" xr:uid="{00000000-0005-0000-0000-00005B700000}"/>
    <cellStyle name="40% - Accent2 2 3 4 2 2" xfId="34443" xr:uid="{00000000-0005-0000-0000-00005C700000}"/>
    <cellStyle name="40% - Accent2 2 3 4 3" xfId="16237" xr:uid="{00000000-0005-0000-0000-00005D700000}"/>
    <cellStyle name="40% - Accent2 2 3 4 3 2" xfId="42231" xr:uid="{00000000-0005-0000-0000-00005E700000}"/>
    <cellStyle name="40% - Accent2 2 3 4 4" xfId="23988" xr:uid="{00000000-0005-0000-0000-00005F700000}"/>
    <cellStyle name="40% - Accent2 2 3 4 4 2" xfId="49977" xr:uid="{00000000-0005-0000-0000-000060700000}"/>
    <cellStyle name="40% - Accent2 2 3 4 5" xfId="29142" xr:uid="{00000000-0005-0000-0000-000061700000}"/>
    <cellStyle name="40% - Accent2 2 3 5" xfId="3259" xr:uid="{00000000-0005-0000-0000-000062700000}"/>
    <cellStyle name="40% - Accent2 2 3 5 2" xfId="8560" xr:uid="{00000000-0005-0000-0000-000063700000}"/>
    <cellStyle name="40% - Accent2 2 3 5 2 2" xfId="34557" xr:uid="{00000000-0005-0000-0000-000064700000}"/>
    <cellStyle name="40% - Accent2 2 3 5 3" xfId="16351" xr:uid="{00000000-0005-0000-0000-000065700000}"/>
    <cellStyle name="40% - Accent2 2 3 5 3 2" xfId="42345" xr:uid="{00000000-0005-0000-0000-000066700000}"/>
    <cellStyle name="40% - Accent2 2 3 5 4" xfId="24102" xr:uid="{00000000-0005-0000-0000-000067700000}"/>
    <cellStyle name="40% - Accent2 2 3 5 4 2" xfId="50091" xr:uid="{00000000-0005-0000-0000-000068700000}"/>
    <cellStyle name="40% - Accent2 2 3 5 5" xfId="29256" xr:uid="{00000000-0005-0000-0000-000069700000}"/>
    <cellStyle name="40% - Accent2 2 3 6" xfId="3373" xr:uid="{00000000-0005-0000-0000-00006A700000}"/>
    <cellStyle name="40% - Accent2 2 3 6 2" xfId="8673" xr:uid="{00000000-0005-0000-0000-00006B700000}"/>
    <cellStyle name="40% - Accent2 2 3 6 2 2" xfId="34671" xr:uid="{00000000-0005-0000-0000-00006C700000}"/>
    <cellStyle name="40% - Accent2 2 3 6 3" xfId="16465" xr:uid="{00000000-0005-0000-0000-00006D700000}"/>
    <cellStyle name="40% - Accent2 2 3 6 3 2" xfId="42459" xr:uid="{00000000-0005-0000-0000-00006E700000}"/>
    <cellStyle name="40% - Accent2 2 3 6 4" xfId="24216" xr:uid="{00000000-0005-0000-0000-00006F700000}"/>
    <cellStyle name="40% - Accent2 2 3 6 4 2" xfId="50205" xr:uid="{00000000-0005-0000-0000-000070700000}"/>
    <cellStyle name="40% - Accent2 2 3 6 5" xfId="29370" xr:uid="{00000000-0005-0000-0000-000071700000}"/>
    <cellStyle name="40% - Accent2 2 3 7" xfId="3487" xr:uid="{00000000-0005-0000-0000-000072700000}"/>
    <cellStyle name="40% - Accent2 2 3 7 2" xfId="8786" xr:uid="{00000000-0005-0000-0000-000073700000}"/>
    <cellStyle name="40% - Accent2 2 3 7 2 2" xfId="34785" xr:uid="{00000000-0005-0000-0000-000074700000}"/>
    <cellStyle name="40% - Accent2 2 3 7 3" xfId="16579" xr:uid="{00000000-0005-0000-0000-000075700000}"/>
    <cellStyle name="40% - Accent2 2 3 7 3 2" xfId="42573" xr:uid="{00000000-0005-0000-0000-000076700000}"/>
    <cellStyle name="40% - Accent2 2 3 7 4" xfId="24330" xr:uid="{00000000-0005-0000-0000-000077700000}"/>
    <cellStyle name="40% - Accent2 2 3 7 4 2" xfId="50319" xr:uid="{00000000-0005-0000-0000-000078700000}"/>
    <cellStyle name="40% - Accent2 2 3 7 5" xfId="29484" xr:uid="{00000000-0005-0000-0000-000079700000}"/>
    <cellStyle name="40% - Accent2 2 3 8" xfId="4131" xr:uid="{00000000-0005-0000-0000-00007A700000}"/>
    <cellStyle name="40% - Accent2 2 3 8 2" xfId="9429" xr:uid="{00000000-0005-0000-0000-00007B700000}"/>
    <cellStyle name="40% - Accent2 2 3 8 2 2" xfId="35429" xr:uid="{00000000-0005-0000-0000-00007C700000}"/>
    <cellStyle name="40% - Accent2 2 3 8 3" xfId="17223" xr:uid="{00000000-0005-0000-0000-00007D700000}"/>
    <cellStyle name="40% - Accent2 2 3 8 3 2" xfId="43217" xr:uid="{00000000-0005-0000-0000-00007E700000}"/>
    <cellStyle name="40% - Accent2 2 3 8 4" xfId="24974" xr:uid="{00000000-0005-0000-0000-00007F700000}"/>
    <cellStyle name="40% - Accent2 2 3 8 4 2" xfId="50963" xr:uid="{00000000-0005-0000-0000-000080700000}"/>
    <cellStyle name="40% - Accent2 2 3 8 5" xfId="30128" xr:uid="{00000000-0005-0000-0000-000081700000}"/>
    <cellStyle name="40% - Accent2 2 3 9" xfId="5845" xr:uid="{00000000-0005-0000-0000-000082700000}"/>
    <cellStyle name="40% - Accent2 2 3 9 2" xfId="31843" xr:uid="{00000000-0005-0000-0000-000083700000}"/>
    <cellStyle name="40% - Accent2 2 4" xfId="92" xr:uid="{00000000-0005-0000-0000-000084700000}"/>
    <cellStyle name="40% - Accent2 2 4 10" xfId="5984" xr:uid="{00000000-0005-0000-0000-000085700000}"/>
    <cellStyle name="40% - Accent2 2 4 10 2" xfId="31970" xr:uid="{00000000-0005-0000-0000-000086700000}"/>
    <cellStyle name="40% - Accent2 2 4 11" xfId="13758" xr:uid="{00000000-0005-0000-0000-000087700000}"/>
    <cellStyle name="40% - Accent2 2 4 11 2" xfId="39752" xr:uid="{00000000-0005-0000-0000-000088700000}"/>
    <cellStyle name="40% - Accent2 2 4 12" xfId="21537" xr:uid="{00000000-0005-0000-0000-000089700000}"/>
    <cellStyle name="40% - Accent2 2 4 12 2" xfId="47526" xr:uid="{00000000-0005-0000-0000-00008A700000}"/>
    <cellStyle name="40% - Accent2 2 4 13" xfId="26691" xr:uid="{00000000-0005-0000-0000-00008B700000}"/>
    <cellStyle name="40% - Accent2 2 4 2" xfId="798" xr:uid="{00000000-0005-0000-0000-00008C700000}"/>
    <cellStyle name="40% - Accent2 2 4 2 2" xfId="6126" xr:uid="{00000000-0005-0000-0000-00008D700000}"/>
    <cellStyle name="40% - Accent2 2 4 2 2 2" xfId="32107" xr:uid="{00000000-0005-0000-0000-00008E700000}"/>
    <cellStyle name="40% - Accent2 2 4 2 3" xfId="13901" xr:uid="{00000000-0005-0000-0000-00008F700000}"/>
    <cellStyle name="40% - Accent2 2 4 2 3 2" xfId="39895" xr:uid="{00000000-0005-0000-0000-000090700000}"/>
    <cellStyle name="40% - Accent2 2 4 2 4" xfId="21651" xr:uid="{00000000-0005-0000-0000-000091700000}"/>
    <cellStyle name="40% - Accent2 2 4 2 4 2" xfId="47640" xr:uid="{00000000-0005-0000-0000-000092700000}"/>
    <cellStyle name="40% - Accent2 2 4 2 5" xfId="26805" xr:uid="{00000000-0005-0000-0000-000093700000}"/>
    <cellStyle name="40% - Accent2 2 4 3" xfId="2001" xr:uid="{00000000-0005-0000-0000-000094700000}"/>
    <cellStyle name="40% - Accent2 2 4 3 2" xfId="7303" xr:uid="{00000000-0005-0000-0000-000095700000}"/>
    <cellStyle name="40% - Accent2 2 4 3 2 2" xfId="33296" xr:uid="{00000000-0005-0000-0000-000096700000}"/>
    <cellStyle name="40% - Accent2 2 4 3 3" xfId="15090" xr:uid="{00000000-0005-0000-0000-000097700000}"/>
    <cellStyle name="40% - Accent2 2 4 3 3 2" xfId="41084" xr:uid="{00000000-0005-0000-0000-000098700000}"/>
    <cellStyle name="40% - Accent2 2 4 3 4" xfId="22841" xr:uid="{00000000-0005-0000-0000-000099700000}"/>
    <cellStyle name="40% - Accent2 2 4 3 4 2" xfId="48830" xr:uid="{00000000-0005-0000-0000-00009A700000}"/>
    <cellStyle name="40% - Accent2 2 4 3 5" xfId="27995" xr:uid="{00000000-0005-0000-0000-00009B700000}"/>
    <cellStyle name="40% - Accent2 2 4 4" xfId="3149" xr:uid="{00000000-0005-0000-0000-00009C700000}"/>
    <cellStyle name="40% - Accent2 2 4 4 2" xfId="8448" xr:uid="{00000000-0005-0000-0000-00009D700000}"/>
    <cellStyle name="40% - Accent2 2 4 4 2 2" xfId="34444" xr:uid="{00000000-0005-0000-0000-00009E700000}"/>
    <cellStyle name="40% - Accent2 2 4 4 3" xfId="16238" xr:uid="{00000000-0005-0000-0000-00009F700000}"/>
    <cellStyle name="40% - Accent2 2 4 4 3 2" xfId="42232" xr:uid="{00000000-0005-0000-0000-0000A0700000}"/>
    <cellStyle name="40% - Accent2 2 4 4 4" xfId="23989" xr:uid="{00000000-0005-0000-0000-0000A1700000}"/>
    <cellStyle name="40% - Accent2 2 4 4 4 2" xfId="49978" xr:uid="{00000000-0005-0000-0000-0000A2700000}"/>
    <cellStyle name="40% - Accent2 2 4 4 5" xfId="29143" xr:uid="{00000000-0005-0000-0000-0000A3700000}"/>
    <cellStyle name="40% - Accent2 2 4 5" xfId="3260" xr:uid="{00000000-0005-0000-0000-0000A4700000}"/>
    <cellStyle name="40% - Accent2 2 4 5 2" xfId="8561" xr:uid="{00000000-0005-0000-0000-0000A5700000}"/>
    <cellStyle name="40% - Accent2 2 4 5 2 2" xfId="34558" xr:uid="{00000000-0005-0000-0000-0000A6700000}"/>
    <cellStyle name="40% - Accent2 2 4 5 3" xfId="16352" xr:uid="{00000000-0005-0000-0000-0000A7700000}"/>
    <cellStyle name="40% - Accent2 2 4 5 3 2" xfId="42346" xr:uid="{00000000-0005-0000-0000-0000A8700000}"/>
    <cellStyle name="40% - Accent2 2 4 5 4" xfId="24103" xr:uid="{00000000-0005-0000-0000-0000A9700000}"/>
    <cellStyle name="40% - Accent2 2 4 5 4 2" xfId="50092" xr:uid="{00000000-0005-0000-0000-0000AA700000}"/>
    <cellStyle name="40% - Accent2 2 4 5 5" xfId="29257" xr:uid="{00000000-0005-0000-0000-0000AB700000}"/>
    <cellStyle name="40% - Accent2 2 4 6" xfId="3374" xr:uid="{00000000-0005-0000-0000-0000AC700000}"/>
    <cellStyle name="40% - Accent2 2 4 6 2" xfId="8674" xr:uid="{00000000-0005-0000-0000-0000AD700000}"/>
    <cellStyle name="40% - Accent2 2 4 6 2 2" xfId="34672" xr:uid="{00000000-0005-0000-0000-0000AE700000}"/>
    <cellStyle name="40% - Accent2 2 4 6 3" xfId="16466" xr:uid="{00000000-0005-0000-0000-0000AF700000}"/>
    <cellStyle name="40% - Accent2 2 4 6 3 2" xfId="42460" xr:uid="{00000000-0005-0000-0000-0000B0700000}"/>
    <cellStyle name="40% - Accent2 2 4 6 4" xfId="24217" xr:uid="{00000000-0005-0000-0000-0000B1700000}"/>
    <cellStyle name="40% - Accent2 2 4 6 4 2" xfId="50206" xr:uid="{00000000-0005-0000-0000-0000B2700000}"/>
    <cellStyle name="40% - Accent2 2 4 6 5" xfId="29371" xr:uid="{00000000-0005-0000-0000-0000B3700000}"/>
    <cellStyle name="40% - Accent2 2 4 7" xfId="3488" xr:uid="{00000000-0005-0000-0000-0000B4700000}"/>
    <cellStyle name="40% - Accent2 2 4 7 2" xfId="8787" xr:uid="{00000000-0005-0000-0000-0000B5700000}"/>
    <cellStyle name="40% - Accent2 2 4 7 2 2" xfId="34786" xr:uid="{00000000-0005-0000-0000-0000B6700000}"/>
    <cellStyle name="40% - Accent2 2 4 7 3" xfId="16580" xr:uid="{00000000-0005-0000-0000-0000B7700000}"/>
    <cellStyle name="40% - Accent2 2 4 7 3 2" xfId="42574" xr:uid="{00000000-0005-0000-0000-0000B8700000}"/>
    <cellStyle name="40% - Accent2 2 4 7 4" xfId="24331" xr:uid="{00000000-0005-0000-0000-0000B9700000}"/>
    <cellStyle name="40% - Accent2 2 4 7 4 2" xfId="50320" xr:uid="{00000000-0005-0000-0000-0000BA700000}"/>
    <cellStyle name="40% - Accent2 2 4 7 5" xfId="29485" xr:uid="{00000000-0005-0000-0000-0000BB700000}"/>
    <cellStyle name="40% - Accent2 2 4 8" xfId="4687" xr:uid="{00000000-0005-0000-0000-0000BC700000}"/>
    <cellStyle name="40% - Accent2 2 4 8 2" xfId="9984" xr:uid="{00000000-0005-0000-0000-0000BD700000}"/>
    <cellStyle name="40% - Accent2 2 4 8 2 2" xfId="35985" xr:uid="{00000000-0005-0000-0000-0000BE700000}"/>
    <cellStyle name="40% - Accent2 2 4 8 3" xfId="17779" xr:uid="{00000000-0005-0000-0000-0000BF700000}"/>
    <cellStyle name="40% - Accent2 2 4 8 3 2" xfId="43773" xr:uid="{00000000-0005-0000-0000-0000C0700000}"/>
    <cellStyle name="40% - Accent2 2 4 8 4" xfId="25530" xr:uid="{00000000-0005-0000-0000-0000C1700000}"/>
    <cellStyle name="40% - Accent2 2 4 8 4 2" xfId="51519" xr:uid="{00000000-0005-0000-0000-0000C2700000}"/>
    <cellStyle name="40% - Accent2 2 4 8 5" xfId="30684" xr:uid="{00000000-0005-0000-0000-0000C3700000}"/>
    <cellStyle name="40% - Accent2 2 4 9" xfId="5846" xr:uid="{00000000-0005-0000-0000-0000C4700000}"/>
    <cellStyle name="40% - Accent2 2 4 9 2" xfId="31844" xr:uid="{00000000-0005-0000-0000-0000C5700000}"/>
    <cellStyle name="40% - Accent2 2 5" xfId="93" xr:uid="{00000000-0005-0000-0000-0000C6700000}"/>
    <cellStyle name="40% - Accent2 2 5 10" xfId="5985" xr:uid="{00000000-0005-0000-0000-0000C7700000}"/>
    <cellStyle name="40% - Accent2 2 5 10 2" xfId="31971" xr:uid="{00000000-0005-0000-0000-0000C8700000}"/>
    <cellStyle name="40% - Accent2 2 5 11" xfId="13759" xr:uid="{00000000-0005-0000-0000-0000C9700000}"/>
    <cellStyle name="40% - Accent2 2 5 11 2" xfId="39753" xr:uid="{00000000-0005-0000-0000-0000CA700000}"/>
    <cellStyle name="40% - Accent2 2 5 12" xfId="21538" xr:uid="{00000000-0005-0000-0000-0000CB700000}"/>
    <cellStyle name="40% - Accent2 2 5 12 2" xfId="47527" xr:uid="{00000000-0005-0000-0000-0000CC700000}"/>
    <cellStyle name="40% - Accent2 2 5 13" xfId="26692" xr:uid="{00000000-0005-0000-0000-0000CD700000}"/>
    <cellStyle name="40% - Accent2 2 5 2" xfId="799" xr:uid="{00000000-0005-0000-0000-0000CE700000}"/>
    <cellStyle name="40% - Accent2 2 5 2 2" xfId="6127" xr:uid="{00000000-0005-0000-0000-0000CF700000}"/>
    <cellStyle name="40% - Accent2 2 5 2 2 2" xfId="32108" xr:uid="{00000000-0005-0000-0000-0000D0700000}"/>
    <cellStyle name="40% - Accent2 2 5 2 3" xfId="13902" xr:uid="{00000000-0005-0000-0000-0000D1700000}"/>
    <cellStyle name="40% - Accent2 2 5 2 3 2" xfId="39896" xr:uid="{00000000-0005-0000-0000-0000D2700000}"/>
    <cellStyle name="40% - Accent2 2 5 2 4" xfId="21652" xr:uid="{00000000-0005-0000-0000-0000D3700000}"/>
    <cellStyle name="40% - Accent2 2 5 2 4 2" xfId="47641" xr:uid="{00000000-0005-0000-0000-0000D4700000}"/>
    <cellStyle name="40% - Accent2 2 5 2 5" xfId="26806" xr:uid="{00000000-0005-0000-0000-0000D5700000}"/>
    <cellStyle name="40% - Accent2 2 5 3" xfId="2557" xr:uid="{00000000-0005-0000-0000-0000D6700000}"/>
    <cellStyle name="40% - Accent2 2 5 3 2" xfId="7856" xr:uid="{00000000-0005-0000-0000-0000D7700000}"/>
    <cellStyle name="40% - Accent2 2 5 3 2 2" xfId="33852" xr:uid="{00000000-0005-0000-0000-0000D8700000}"/>
    <cellStyle name="40% - Accent2 2 5 3 3" xfId="15646" xr:uid="{00000000-0005-0000-0000-0000D9700000}"/>
    <cellStyle name="40% - Accent2 2 5 3 3 2" xfId="41640" xr:uid="{00000000-0005-0000-0000-0000DA700000}"/>
    <cellStyle name="40% - Accent2 2 5 3 4" xfId="23397" xr:uid="{00000000-0005-0000-0000-0000DB700000}"/>
    <cellStyle name="40% - Accent2 2 5 3 4 2" xfId="49386" xr:uid="{00000000-0005-0000-0000-0000DC700000}"/>
    <cellStyle name="40% - Accent2 2 5 3 5" xfId="28551" xr:uid="{00000000-0005-0000-0000-0000DD700000}"/>
    <cellStyle name="40% - Accent2 2 5 4" xfId="3150" xr:uid="{00000000-0005-0000-0000-0000DE700000}"/>
    <cellStyle name="40% - Accent2 2 5 4 2" xfId="8449" xr:uid="{00000000-0005-0000-0000-0000DF700000}"/>
    <cellStyle name="40% - Accent2 2 5 4 2 2" xfId="34445" xr:uid="{00000000-0005-0000-0000-0000E0700000}"/>
    <cellStyle name="40% - Accent2 2 5 4 3" xfId="16239" xr:uid="{00000000-0005-0000-0000-0000E1700000}"/>
    <cellStyle name="40% - Accent2 2 5 4 3 2" xfId="42233" xr:uid="{00000000-0005-0000-0000-0000E2700000}"/>
    <cellStyle name="40% - Accent2 2 5 4 4" xfId="23990" xr:uid="{00000000-0005-0000-0000-0000E3700000}"/>
    <cellStyle name="40% - Accent2 2 5 4 4 2" xfId="49979" xr:uid="{00000000-0005-0000-0000-0000E4700000}"/>
    <cellStyle name="40% - Accent2 2 5 4 5" xfId="29144" xr:uid="{00000000-0005-0000-0000-0000E5700000}"/>
    <cellStyle name="40% - Accent2 2 5 5" xfId="3261" xr:uid="{00000000-0005-0000-0000-0000E6700000}"/>
    <cellStyle name="40% - Accent2 2 5 5 2" xfId="8562" xr:uid="{00000000-0005-0000-0000-0000E7700000}"/>
    <cellStyle name="40% - Accent2 2 5 5 2 2" xfId="34559" xr:uid="{00000000-0005-0000-0000-0000E8700000}"/>
    <cellStyle name="40% - Accent2 2 5 5 3" xfId="16353" xr:uid="{00000000-0005-0000-0000-0000E9700000}"/>
    <cellStyle name="40% - Accent2 2 5 5 3 2" xfId="42347" xr:uid="{00000000-0005-0000-0000-0000EA700000}"/>
    <cellStyle name="40% - Accent2 2 5 5 4" xfId="24104" xr:uid="{00000000-0005-0000-0000-0000EB700000}"/>
    <cellStyle name="40% - Accent2 2 5 5 4 2" xfId="50093" xr:uid="{00000000-0005-0000-0000-0000EC700000}"/>
    <cellStyle name="40% - Accent2 2 5 5 5" xfId="29258" xr:uid="{00000000-0005-0000-0000-0000ED700000}"/>
    <cellStyle name="40% - Accent2 2 5 6" xfId="3375" xr:uid="{00000000-0005-0000-0000-0000EE700000}"/>
    <cellStyle name="40% - Accent2 2 5 6 2" xfId="8675" xr:uid="{00000000-0005-0000-0000-0000EF700000}"/>
    <cellStyle name="40% - Accent2 2 5 6 2 2" xfId="34673" xr:uid="{00000000-0005-0000-0000-0000F0700000}"/>
    <cellStyle name="40% - Accent2 2 5 6 3" xfId="16467" xr:uid="{00000000-0005-0000-0000-0000F1700000}"/>
    <cellStyle name="40% - Accent2 2 5 6 3 2" xfId="42461" xr:uid="{00000000-0005-0000-0000-0000F2700000}"/>
    <cellStyle name="40% - Accent2 2 5 6 4" xfId="24218" xr:uid="{00000000-0005-0000-0000-0000F3700000}"/>
    <cellStyle name="40% - Accent2 2 5 6 4 2" xfId="50207" xr:uid="{00000000-0005-0000-0000-0000F4700000}"/>
    <cellStyle name="40% - Accent2 2 5 6 5" xfId="29372" xr:uid="{00000000-0005-0000-0000-0000F5700000}"/>
    <cellStyle name="40% - Accent2 2 5 7" xfId="3489" xr:uid="{00000000-0005-0000-0000-0000F6700000}"/>
    <cellStyle name="40% - Accent2 2 5 7 2" xfId="8788" xr:uid="{00000000-0005-0000-0000-0000F7700000}"/>
    <cellStyle name="40% - Accent2 2 5 7 2 2" xfId="34787" xr:uid="{00000000-0005-0000-0000-0000F8700000}"/>
    <cellStyle name="40% - Accent2 2 5 7 3" xfId="16581" xr:uid="{00000000-0005-0000-0000-0000F9700000}"/>
    <cellStyle name="40% - Accent2 2 5 7 3 2" xfId="42575" xr:uid="{00000000-0005-0000-0000-0000FA700000}"/>
    <cellStyle name="40% - Accent2 2 5 7 4" xfId="24332" xr:uid="{00000000-0005-0000-0000-0000FB700000}"/>
    <cellStyle name="40% - Accent2 2 5 7 4 2" xfId="50321" xr:uid="{00000000-0005-0000-0000-0000FC700000}"/>
    <cellStyle name="40% - Accent2 2 5 7 5" xfId="29486" xr:uid="{00000000-0005-0000-0000-0000FD700000}"/>
    <cellStyle name="40% - Accent2 2 5 8" xfId="5243" xr:uid="{00000000-0005-0000-0000-0000FE700000}"/>
    <cellStyle name="40% - Accent2 2 5 8 2" xfId="10540" xr:uid="{00000000-0005-0000-0000-0000FF700000}"/>
    <cellStyle name="40% - Accent2 2 5 8 2 2" xfId="36541" xr:uid="{00000000-0005-0000-0000-000000710000}"/>
    <cellStyle name="40% - Accent2 2 5 8 3" xfId="18335" xr:uid="{00000000-0005-0000-0000-000001710000}"/>
    <cellStyle name="40% - Accent2 2 5 8 3 2" xfId="44329" xr:uid="{00000000-0005-0000-0000-000002710000}"/>
    <cellStyle name="40% - Accent2 2 5 8 4" xfId="26086" xr:uid="{00000000-0005-0000-0000-000003710000}"/>
    <cellStyle name="40% - Accent2 2 5 8 4 2" xfId="52075" xr:uid="{00000000-0005-0000-0000-000004710000}"/>
    <cellStyle name="40% - Accent2 2 5 8 5" xfId="31240" xr:uid="{00000000-0005-0000-0000-000005710000}"/>
    <cellStyle name="40% - Accent2 2 5 9" xfId="5847" xr:uid="{00000000-0005-0000-0000-000006710000}"/>
    <cellStyle name="40% - Accent2 2 5 9 2" xfId="31845" xr:uid="{00000000-0005-0000-0000-000007710000}"/>
    <cellStyle name="40% - Accent2 2 6" xfId="94" xr:uid="{00000000-0005-0000-0000-000008710000}"/>
    <cellStyle name="40% - Accent2 2 6 10" xfId="21539" xr:uid="{00000000-0005-0000-0000-000009710000}"/>
    <cellStyle name="40% - Accent2 2 6 10 2" xfId="47528" xr:uid="{00000000-0005-0000-0000-00000A710000}"/>
    <cellStyle name="40% - Accent2 2 6 11" xfId="26693" xr:uid="{00000000-0005-0000-0000-00000B710000}"/>
    <cellStyle name="40% - Accent2 2 6 2" xfId="800" xr:uid="{00000000-0005-0000-0000-00000C710000}"/>
    <cellStyle name="40% - Accent2 2 6 2 2" xfId="6128" xr:uid="{00000000-0005-0000-0000-00000D710000}"/>
    <cellStyle name="40% - Accent2 2 6 2 2 2" xfId="32109" xr:uid="{00000000-0005-0000-0000-00000E710000}"/>
    <cellStyle name="40% - Accent2 2 6 2 3" xfId="13903" xr:uid="{00000000-0005-0000-0000-00000F710000}"/>
    <cellStyle name="40% - Accent2 2 6 2 3 2" xfId="39897" xr:uid="{00000000-0005-0000-0000-000010710000}"/>
    <cellStyle name="40% - Accent2 2 6 2 4" xfId="21653" xr:uid="{00000000-0005-0000-0000-000011710000}"/>
    <cellStyle name="40% - Accent2 2 6 2 4 2" xfId="47642" xr:uid="{00000000-0005-0000-0000-000012710000}"/>
    <cellStyle name="40% - Accent2 2 6 2 5" xfId="26807" xr:uid="{00000000-0005-0000-0000-000013710000}"/>
    <cellStyle name="40% - Accent2 2 6 3" xfId="3151" xr:uid="{00000000-0005-0000-0000-000014710000}"/>
    <cellStyle name="40% - Accent2 2 6 3 2" xfId="8450" xr:uid="{00000000-0005-0000-0000-000015710000}"/>
    <cellStyle name="40% - Accent2 2 6 3 2 2" xfId="34446" xr:uid="{00000000-0005-0000-0000-000016710000}"/>
    <cellStyle name="40% - Accent2 2 6 3 3" xfId="16240" xr:uid="{00000000-0005-0000-0000-000017710000}"/>
    <cellStyle name="40% - Accent2 2 6 3 3 2" xfId="42234" xr:uid="{00000000-0005-0000-0000-000018710000}"/>
    <cellStyle name="40% - Accent2 2 6 3 4" xfId="23991" xr:uid="{00000000-0005-0000-0000-000019710000}"/>
    <cellStyle name="40% - Accent2 2 6 3 4 2" xfId="49980" xr:uid="{00000000-0005-0000-0000-00001A710000}"/>
    <cellStyle name="40% - Accent2 2 6 3 5" xfId="29145" xr:uid="{00000000-0005-0000-0000-00001B710000}"/>
    <cellStyle name="40% - Accent2 2 6 4" xfId="3262" xr:uid="{00000000-0005-0000-0000-00001C710000}"/>
    <cellStyle name="40% - Accent2 2 6 4 2" xfId="8563" xr:uid="{00000000-0005-0000-0000-00001D710000}"/>
    <cellStyle name="40% - Accent2 2 6 4 2 2" xfId="34560" xr:uid="{00000000-0005-0000-0000-00001E710000}"/>
    <cellStyle name="40% - Accent2 2 6 4 3" xfId="16354" xr:uid="{00000000-0005-0000-0000-00001F710000}"/>
    <cellStyle name="40% - Accent2 2 6 4 3 2" xfId="42348" xr:uid="{00000000-0005-0000-0000-000020710000}"/>
    <cellStyle name="40% - Accent2 2 6 4 4" xfId="24105" xr:uid="{00000000-0005-0000-0000-000021710000}"/>
    <cellStyle name="40% - Accent2 2 6 4 4 2" xfId="50094" xr:uid="{00000000-0005-0000-0000-000022710000}"/>
    <cellStyle name="40% - Accent2 2 6 4 5" xfId="29259" xr:uid="{00000000-0005-0000-0000-000023710000}"/>
    <cellStyle name="40% - Accent2 2 6 5" xfId="3376" xr:uid="{00000000-0005-0000-0000-000024710000}"/>
    <cellStyle name="40% - Accent2 2 6 5 2" xfId="8676" xr:uid="{00000000-0005-0000-0000-000025710000}"/>
    <cellStyle name="40% - Accent2 2 6 5 2 2" xfId="34674" xr:uid="{00000000-0005-0000-0000-000026710000}"/>
    <cellStyle name="40% - Accent2 2 6 5 3" xfId="16468" xr:uid="{00000000-0005-0000-0000-000027710000}"/>
    <cellStyle name="40% - Accent2 2 6 5 3 2" xfId="42462" xr:uid="{00000000-0005-0000-0000-000028710000}"/>
    <cellStyle name="40% - Accent2 2 6 5 4" xfId="24219" xr:uid="{00000000-0005-0000-0000-000029710000}"/>
    <cellStyle name="40% - Accent2 2 6 5 4 2" xfId="50208" xr:uid="{00000000-0005-0000-0000-00002A710000}"/>
    <cellStyle name="40% - Accent2 2 6 5 5" xfId="29373" xr:uid="{00000000-0005-0000-0000-00002B710000}"/>
    <cellStyle name="40% - Accent2 2 6 6" xfId="3490" xr:uid="{00000000-0005-0000-0000-00002C710000}"/>
    <cellStyle name="40% - Accent2 2 6 6 2" xfId="8789" xr:uid="{00000000-0005-0000-0000-00002D710000}"/>
    <cellStyle name="40% - Accent2 2 6 6 2 2" xfId="34788" xr:uid="{00000000-0005-0000-0000-00002E710000}"/>
    <cellStyle name="40% - Accent2 2 6 6 3" xfId="16582" xr:uid="{00000000-0005-0000-0000-00002F710000}"/>
    <cellStyle name="40% - Accent2 2 6 6 3 2" xfId="42576" xr:uid="{00000000-0005-0000-0000-000030710000}"/>
    <cellStyle name="40% - Accent2 2 6 6 4" xfId="24333" xr:uid="{00000000-0005-0000-0000-000031710000}"/>
    <cellStyle name="40% - Accent2 2 6 6 4 2" xfId="50322" xr:uid="{00000000-0005-0000-0000-000032710000}"/>
    <cellStyle name="40% - Accent2 2 6 6 5" xfId="29487" xr:uid="{00000000-0005-0000-0000-000033710000}"/>
    <cellStyle name="40% - Accent2 2 6 7" xfId="5848" xr:uid="{00000000-0005-0000-0000-000034710000}"/>
    <cellStyle name="40% - Accent2 2 6 7 2" xfId="31846" xr:uid="{00000000-0005-0000-0000-000035710000}"/>
    <cellStyle name="40% - Accent2 2 6 8" xfId="5986" xr:uid="{00000000-0005-0000-0000-000036710000}"/>
    <cellStyle name="40% - Accent2 2 6 8 2" xfId="31972" xr:uid="{00000000-0005-0000-0000-000037710000}"/>
    <cellStyle name="40% - Accent2 2 6 9" xfId="13760" xr:uid="{00000000-0005-0000-0000-000038710000}"/>
    <cellStyle name="40% - Accent2 2 6 9 2" xfId="39754" xr:uid="{00000000-0005-0000-0000-000039710000}"/>
    <cellStyle name="40% - Accent2 2 7" xfId="795" xr:uid="{00000000-0005-0000-0000-00003A710000}"/>
    <cellStyle name="40% - Accent2 2 7 2" xfId="6123" xr:uid="{00000000-0005-0000-0000-00003B710000}"/>
    <cellStyle name="40% - Accent2 2 7 2 2" xfId="32104" xr:uid="{00000000-0005-0000-0000-00003C710000}"/>
    <cellStyle name="40% - Accent2 2 7 3" xfId="13898" xr:uid="{00000000-0005-0000-0000-00003D710000}"/>
    <cellStyle name="40% - Accent2 2 7 3 2" xfId="39892" xr:uid="{00000000-0005-0000-0000-00003E710000}"/>
    <cellStyle name="40% - Accent2 2 7 4" xfId="21648" xr:uid="{00000000-0005-0000-0000-00003F710000}"/>
    <cellStyle name="40% - Accent2 2 7 4 2" xfId="47637" xr:uid="{00000000-0005-0000-0000-000040710000}"/>
    <cellStyle name="40% - Accent2 2 7 5" xfId="26802" xr:uid="{00000000-0005-0000-0000-000041710000}"/>
    <cellStyle name="40% - Accent2 2 8" xfId="885" xr:uid="{00000000-0005-0000-0000-000042710000}"/>
    <cellStyle name="40% - Accent2 2 8 2" xfId="6198" xr:uid="{00000000-0005-0000-0000-000043710000}"/>
    <cellStyle name="40% - Accent2 2 8 2 2" xfId="32184" xr:uid="{00000000-0005-0000-0000-000044710000}"/>
    <cellStyle name="40% - Accent2 2 8 3" xfId="13978" xr:uid="{00000000-0005-0000-0000-000045710000}"/>
    <cellStyle name="40% - Accent2 2 8 3 2" xfId="39972" xr:uid="{00000000-0005-0000-0000-000046710000}"/>
    <cellStyle name="40% - Accent2 2 8 4" xfId="21729" xr:uid="{00000000-0005-0000-0000-000047710000}"/>
    <cellStyle name="40% - Accent2 2 8 4 2" xfId="47718" xr:uid="{00000000-0005-0000-0000-000048710000}"/>
    <cellStyle name="40% - Accent2 2 8 5" xfId="26883" xr:uid="{00000000-0005-0000-0000-000049710000}"/>
    <cellStyle name="40% - Accent2 2 9" xfId="3146" xr:uid="{00000000-0005-0000-0000-00004A710000}"/>
    <cellStyle name="40% - Accent2 2 9 2" xfId="8445" xr:uid="{00000000-0005-0000-0000-00004B710000}"/>
    <cellStyle name="40% - Accent2 2 9 2 2" xfId="34441" xr:uid="{00000000-0005-0000-0000-00004C710000}"/>
    <cellStyle name="40% - Accent2 2 9 3" xfId="16235" xr:uid="{00000000-0005-0000-0000-00004D710000}"/>
    <cellStyle name="40% - Accent2 2 9 3 2" xfId="42229" xr:uid="{00000000-0005-0000-0000-00004E710000}"/>
    <cellStyle name="40% - Accent2 2 9 4" xfId="23986" xr:uid="{00000000-0005-0000-0000-00004F710000}"/>
    <cellStyle name="40% - Accent2 2 9 4 2" xfId="49975" xr:uid="{00000000-0005-0000-0000-000050710000}"/>
    <cellStyle name="40% - Accent2 2 9 5" xfId="29140" xr:uid="{00000000-0005-0000-0000-000051710000}"/>
    <cellStyle name="40% - Accent2 20" xfId="1126" xr:uid="{00000000-0005-0000-0000-000052710000}"/>
    <cellStyle name="40% - Accent2 20 10" xfId="14218" xr:uid="{00000000-0005-0000-0000-000053710000}"/>
    <cellStyle name="40% - Accent2 20 10 2" xfId="40212" xr:uid="{00000000-0005-0000-0000-000054710000}"/>
    <cellStyle name="40% - Accent2 20 11" xfId="21969" xr:uid="{00000000-0005-0000-0000-000055710000}"/>
    <cellStyle name="40% - Accent2 20 11 2" xfId="47958" xr:uid="{00000000-0005-0000-0000-000056710000}"/>
    <cellStyle name="40% - Accent2 20 12" xfId="27123" xr:uid="{00000000-0005-0000-0000-000057710000}"/>
    <cellStyle name="40% - Accent2 20 2" xfId="1404" xr:uid="{00000000-0005-0000-0000-000058710000}"/>
    <cellStyle name="40% - Accent2 20 2 10" xfId="22246" xr:uid="{00000000-0005-0000-0000-000059710000}"/>
    <cellStyle name="40% - Accent2 20 2 10 2" xfId="48235" xr:uid="{00000000-0005-0000-0000-00005A710000}"/>
    <cellStyle name="40% - Accent2 20 2 11" xfId="27400" xr:uid="{00000000-0005-0000-0000-00005B710000}"/>
    <cellStyle name="40% - Accent2 20 2 2" xfId="1962" xr:uid="{00000000-0005-0000-0000-00005C710000}"/>
    <cellStyle name="40% - Accent2 20 2 2 2" xfId="4648" xr:uid="{00000000-0005-0000-0000-00005D710000}"/>
    <cellStyle name="40% - Accent2 20 2 2 2 2" xfId="9945" xr:uid="{00000000-0005-0000-0000-00005E710000}"/>
    <cellStyle name="40% - Accent2 20 2 2 2 2 2" xfId="35946" xr:uid="{00000000-0005-0000-0000-00005F710000}"/>
    <cellStyle name="40% - Accent2 20 2 2 2 3" xfId="17740" xr:uid="{00000000-0005-0000-0000-000060710000}"/>
    <cellStyle name="40% - Accent2 20 2 2 2 3 2" xfId="43734" xr:uid="{00000000-0005-0000-0000-000061710000}"/>
    <cellStyle name="40% - Accent2 20 2 2 2 4" xfId="25491" xr:uid="{00000000-0005-0000-0000-000062710000}"/>
    <cellStyle name="40% - Accent2 20 2 2 2 4 2" xfId="51480" xr:uid="{00000000-0005-0000-0000-000063710000}"/>
    <cellStyle name="40% - Accent2 20 2 2 2 5" xfId="30645" xr:uid="{00000000-0005-0000-0000-000064710000}"/>
    <cellStyle name="40% - Accent2 20 2 2 3" xfId="12587" xr:uid="{00000000-0005-0000-0000-000065710000}"/>
    <cellStyle name="40% - Accent2 20 2 2 3 2" xfId="20382" xr:uid="{00000000-0005-0000-0000-000066710000}"/>
    <cellStyle name="40% - Accent2 20 2 2 3 2 2" xfId="46376" xr:uid="{00000000-0005-0000-0000-000067710000}"/>
    <cellStyle name="40% - Accent2 20 2 2 3 3" xfId="38588" xr:uid="{00000000-0005-0000-0000-000068710000}"/>
    <cellStyle name="40% - Accent2 20 2 2 4" xfId="7265" xr:uid="{00000000-0005-0000-0000-000069710000}"/>
    <cellStyle name="40% - Accent2 20 2 2 4 2" xfId="33257" xr:uid="{00000000-0005-0000-0000-00006A710000}"/>
    <cellStyle name="40% - Accent2 20 2 2 5" xfId="15051" xr:uid="{00000000-0005-0000-0000-00006B710000}"/>
    <cellStyle name="40% - Accent2 20 2 2 5 2" xfId="41045" xr:uid="{00000000-0005-0000-0000-00006C710000}"/>
    <cellStyle name="40% - Accent2 20 2 2 6" xfId="22802" xr:uid="{00000000-0005-0000-0000-00006D710000}"/>
    <cellStyle name="40% - Accent2 20 2 2 6 2" xfId="48791" xr:uid="{00000000-0005-0000-0000-00006E710000}"/>
    <cellStyle name="40% - Accent2 20 2 2 7" xfId="27956" xr:uid="{00000000-0005-0000-0000-00006F710000}"/>
    <cellStyle name="40% - Accent2 20 2 3" xfId="2518" xr:uid="{00000000-0005-0000-0000-000070710000}"/>
    <cellStyle name="40% - Accent2 20 2 3 2" xfId="5204" xr:uid="{00000000-0005-0000-0000-000071710000}"/>
    <cellStyle name="40% - Accent2 20 2 3 2 2" xfId="10501" xr:uid="{00000000-0005-0000-0000-000072710000}"/>
    <cellStyle name="40% - Accent2 20 2 3 2 2 2" xfId="36502" xr:uid="{00000000-0005-0000-0000-000073710000}"/>
    <cellStyle name="40% - Accent2 20 2 3 2 3" xfId="18296" xr:uid="{00000000-0005-0000-0000-000074710000}"/>
    <cellStyle name="40% - Accent2 20 2 3 2 3 2" xfId="44290" xr:uid="{00000000-0005-0000-0000-000075710000}"/>
    <cellStyle name="40% - Accent2 20 2 3 2 4" xfId="26047" xr:uid="{00000000-0005-0000-0000-000076710000}"/>
    <cellStyle name="40% - Accent2 20 2 3 2 4 2" xfId="52036" xr:uid="{00000000-0005-0000-0000-000077710000}"/>
    <cellStyle name="40% - Accent2 20 2 3 2 5" xfId="31201" xr:uid="{00000000-0005-0000-0000-000078710000}"/>
    <cellStyle name="40% - Accent2 20 2 3 3" xfId="13122" xr:uid="{00000000-0005-0000-0000-000079710000}"/>
    <cellStyle name="40% - Accent2 20 2 3 3 2" xfId="20917" xr:uid="{00000000-0005-0000-0000-00007A710000}"/>
    <cellStyle name="40% - Accent2 20 2 3 3 2 2" xfId="46911" xr:uid="{00000000-0005-0000-0000-00007B710000}"/>
    <cellStyle name="40% - Accent2 20 2 3 3 3" xfId="39123" xr:uid="{00000000-0005-0000-0000-00007C710000}"/>
    <cellStyle name="40% - Accent2 20 2 3 4" xfId="7817" xr:uid="{00000000-0005-0000-0000-00007D710000}"/>
    <cellStyle name="40% - Accent2 20 2 3 4 2" xfId="33813" xr:uid="{00000000-0005-0000-0000-00007E710000}"/>
    <cellStyle name="40% - Accent2 20 2 3 5" xfId="15607" xr:uid="{00000000-0005-0000-0000-00007F710000}"/>
    <cellStyle name="40% - Accent2 20 2 3 5 2" xfId="41601" xr:uid="{00000000-0005-0000-0000-000080710000}"/>
    <cellStyle name="40% - Accent2 20 2 3 6" xfId="23358" xr:uid="{00000000-0005-0000-0000-000081710000}"/>
    <cellStyle name="40% - Accent2 20 2 3 6 2" xfId="49347" xr:uid="{00000000-0005-0000-0000-000082710000}"/>
    <cellStyle name="40% - Accent2 20 2 3 7" xfId="28512" xr:uid="{00000000-0005-0000-0000-000083710000}"/>
    <cellStyle name="40% - Accent2 20 2 4" xfId="3074" xr:uid="{00000000-0005-0000-0000-000084710000}"/>
    <cellStyle name="40% - Accent2 20 2 4 2" xfId="5760" xr:uid="{00000000-0005-0000-0000-000085710000}"/>
    <cellStyle name="40% - Accent2 20 2 4 2 2" xfId="11057" xr:uid="{00000000-0005-0000-0000-000086710000}"/>
    <cellStyle name="40% - Accent2 20 2 4 2 2 2" xfId="37058" xr:uid="{00000000-0005-0000-0000-000087710000}"/>
    <cellStyle name="40% - Accent2 20 2 4 2 3" xfId="18852" xr:uid="{00000000-0005-0000-0000-000088710000}"/>
    <cellStyle name="40% - Accent2 20 2 4 2 3 2" xfId="44846" xr:uid="{00000000-0005-0000-0000-000089710000}"/>
    <cellStyle name="40% - Accent2 20 2 4 2 4" xfId="26603" xr:uid="{00000000-0005-0000-0000-00008A710000}"/>
    <cellStyle name="40% - Accent2 20 2 4 2 4 2" xfId="52592" xr:uid="{00000000-0005-0000-0000-00008B710000}"/>
    <cellStyle name="40% - Accent2 20 2 4 2 5" xfId="31757" xr:uid="{00000000-0005-0000-0000-00008C710000}"/>
    <cellStyle name="40% - Accent2 20 2 4 3" xfId="13661" xr:uid="{00000000-0005-0000-0000-00008D710000}"/>
    <cellStyle name="40% - Accent2 20 2 4 3 2" xfId="21456" xr:uid="{00000000-0005-0000-0000-00008E710000}"/>
    <cellStyle name="40% - Accent2 20 2 4 3 2 2" xfId="47450" xr:uid="{00000000-0005-0000-0000-00008F710000}"/>
    <cellStyle name="40% - Accent2 20 2 4 3 3" xfId="39662" xr:uid="{00000000-0005-0000-0000-000090710000}"/>
    <cellStyle name="40% - Accent2 20 2 4 4" xfId="8373" xr:uid="{00000000-0005-0000-0000-000091710000}"/>
    <cellStyle name="40% - Accent2 20 2 4 4 2" xfId="34369" xr:uid="{00000000-0005-0000-0000-000092710000}"/>
    <cellStyle name="40% - Accent2 20 2 4 5" xfId="16163" xr:uid="{00000000-0005-0000-0000-000093710000}"/>
    <cellStyle name="40% - Accent2 20 2 4 5 2" xfId="42157" xr:uid="{00000000-0005-0000-0000-000094710000}"/>
    <cellStyle name="40% - Accent2 20 2 4 6" xfId="23914" xr:uid="{00000000-0005-0000-0000-000095710000}"/>
    <cellStyle name="40% - Accent2 20 2 4 6 2" xfId="49903" xr:uid="{00000000-0005-0000-0000-000096710000}"/>
    <cellStyle name="40% - Accent2 20 2 4 7" xfId="29068" xr:uid="{00000000-0005-0000-0000-000097710000}"/>
    <cellStyle name="40% - Accent2 20 2 5" xfId="4092" xr:uid="{00000000-0005-0000-0000-000098710000}"/>
    <cellStyle name="40% - Accent2 20 2 5 2" xfId="9390" xr:uid="{00000000-0005-0000-0000-000099710000}"/>
    <cellStyle name="40% - Accent2 20 2 5 2 2" xfId="35390" xr:uid="{00000000-0005-0000-0000-00009A710000}"/>
    <cellStyle name="40% - Accent2 20 2 5 3" xfId="17184" xr:uid="{00000000-0005-0000-0000-00009B710000}"/>
    <cellStyle name="40% - Accent2 20 2 5 3 2" xfId="43178" xr:uid="{00000000-0005-0000-0000-00009C710000}"/>
    <cellStyle name="40% - Accent2 20 2 5 4" xfId="24935" xr:uid="{00000000-0005-0000-0000-00009D710000}"/>
    <cellStyle name="40% - Accent2 20 2 5 4 2" xfId="50924" xr:uid="{00000000-0005-0000-0000-00009E710000}"/>
    <cellStyle name="40% - Accent2 20 2 5 5" xfId="30089" xr:uid="{00000000-0005-0000-0000-00009F710000}"/>
    <cellStyle name="40% - Accent2 20 2 6" xfId="11562" xr:uid="{00000000-0005-0000-0000-0000A0710000}"/>
    <cellStyle name="40% - Accent2 20 2 6 2" xfId="19357" xr:uid="{00000000-0005-0000-0000-0000A1710000}"/>
    <cellStyle name="40% - Accent2 20 2 6 2 2" xfId="45351" xr:uid="{00000000-0005-0000-0000-0000A2710000}"/>
    <cellStyle name="40% - Accent2 20 2 6 3" xfId="37563" xr:uid="{00000000-0005-0000-0000-0000A3710000}"/>
    <cellStyle name="40% - Accent2 20 2 7" xfId="12068" xr:uid="{00000000-0005-0000-0000-0000A4710000}"/>
    <cellStyle name="40% - Accent2 20 2 7 2" xfId="19863" xr:uid="{00000000-0005-0000-0000-0000A5710000}"/>
    <cellStyle name="40% - Accent2 20 2 7 2 2" xfId="45857" xr:uid="{00000000-0005-0000-0000-0000A6710000}"/>
    <cellStyle name="40% - Accent2 20 2 7 3" xfId="38069" xr:uid="{00000000-0005-0000-0000-0000A7710000}"/>
    <cellStyle name="40% - Accent2 20 2 8" xfId="6714" xr:uid="{00000000-0005-0000-0000-0000A8710000}"/>
    <cellStyle name="40% - Accent2 20 2 8 2" xfId="32701" xr:uid="{00000000-0005-0000-0000-0000A9710000}"/>
    <cellStyle name="40% - Accent2 20 2 9" xfId="14495" xr:uid="{00000000-0005-0000-0000-0000AA710000}"/>
    <cellStyle name="40% - Accent2 20 2 9 2" xfId="40489" xr:uid="{00000000-0005-0000-0000-0000AB710000}"/>
    <cellStyle name="40% - Accent2 20 3" xfId="1685" xr:uid="{00000000-0005-0000-0000-0000AC710000}"/>
    <cellStyle name="40% - Accent2 20 3 2" xfId="4371" xr:uid="{00000000-0005-0000-0000-0000AD710000}"/>
    <cellStyle name="40% - Accent2 20 3 2 2" xfId="9668" xr:uid="{00000000-0005-0000-0000-0000AE710000}"/>
    <cellStyle name="40% - Accent2 20 3 2 2 2" xfId="35669" xr:uid="{00000000-0005-0000-0000-0000AF710000}"/>
    <cellStyle name="40% - Accent2 20 3 2 3" xfId="17463" xr:uid="{00000000-0005-0000-0000-0000B0710000}"/>
    <cellStyle name="40% - Accent2 20 3 2 3 2" xfId="43457" xr:uid="{00000000-0005-0000-0000-0000B1710000}"/>
    <cellStyle name="40% - Accent2 20 3 2 4" xfId="25214" xr:uid="{00000000-0005-0000-0000-0000B2710000}"/>
    <cellStyle name="40% - Accent2 20 3 2 4 2" xfId="51203" xr:uid="{00000000-0005-0000-0000-0000B3710000}"/>
    <cellStyle name="40% - Accent2 20 3 2 5" xfId="30368" xr:uid="{00000000-0005-0000-0000-0000B4710000}"/>
    <cellStyle name="40% - Accent2 20 3 3" xfId="12328" xr:uid="{00000000-0005-0000-0000-0000B5710000}"/>
    <cellStyle name="40% - Accent2 20 3 3 2" xfId="20123" xr:uid="{00000000-0005-0000-0000-0000B6710000}"/>
    <cellStyle name="40% - Accent2 20 3 3 2 2" xfId="46117" xr:uid="{00000000-0005-0000-0000-0000B7710000}"/>
    <cellStyle name="40% - Accent2 20 3 3 3" xfId="38329" xr:uid="{00000000-0005-0000-0000-0000B8710000}"/>
    <cellStyle name="40% - Accent2 20 3 4" xfId="6990" xr:uid="{00000000-0005-0000-0000-0000B9710000}"/>
    <cellStyle name="40% - Accent2 20 3 4 2" xfId="32980" xr:uid="{00000000-0005-0000-0000-0000BA710000}"/>
    <cellStyle name="40% - Accent2 20 3 5" xfId="14774" xr:uid="{00000000-0005-0000-0000-0000BB710000}"/>
    <cellStyle name="40% - Accent2 20 3 5 2" xfId="40768" xr:uid="{00000000-0005-0000-0000-0000BC710000}"/>
    <cellStyle name="40% - Accent2 20 3 6" xfId="22525" xr:uid="{00000000-0005-0000-0000-0000BD710000}"/>
    <cellStyle name="40% - Accent2 20 3 6 2" xfId="48514" xr:uid="{00000000-0005-0000-0000-0000BE710000}"/>
    <cellStyle name="40% - Accent2 20 3 7" xfId="27679" xr:uid="{00000000-0005-0000-0000-0000BF710000}"/>
    <cellStyle name="40% - Accent2 20 4" xfId="2241" xr:uid="{00000000-0005-0000-0000-0000C0710000}"/>
    <cellStyle name="40% - Accent2 20 4 2" xfId="4927" xr:uid="{00000000-0005-0000-0000-0000C1710000}"/>
    <cellStyle name="40% - Accent2 20 4 2 2" xfId="10224" xr:uid="{00000000-0005-0000-0000-0000C2710000}"/>
    <cellStyle name="40% - Accent2 20 4 2 2 2" xfId="36225" xr:uid="{00000000-0005-0000-0000-0000C3710000}"/>
    <cellStyle name="40% - Accent2 20 4 2 3" xfId="18019" xr:uid="{00000000-0005-0000-0000-0000C4710000}"/>
    <cellStyle name="40% - Accent2 20 4 2 3 2" xfId="44013" xr:uid="{00000000-0005-0000-0000-0000C5710000}"/>
    <cellStyle name="40% - Accent2 20 4 2 4" xfId="25770" xr:uid="{00000000-0005-0000-0000-0000C6710000}"/>
    <cellStyle name="40% - Accent2 20 4 2 4 2" xfId="51759" xr:uid="{00000000-0005-0000-0000-0000C7710000}"/>
    <cellStyle name="40% - Accent2 20 4 2 5" xfId="30924" xr:uid="{00000000-0005-0000-0000-0000C8710000}"/>
    <cellStyle name="40% - Accent2 20 4 3" xfId="12847" xr:uid="{00000000-0005-0000-0000-0000C9710000}"/>
    <cellStyle name="40% - Accent2 20 4 3 2" xfId="20642" xr:uid="{00000000-0005-0000-0000-0000CA710000}"/>
    <cellStyle name="40% - Accent2 20 4 3 2 2" xfId="46636" xr:uid="{00000000-0005-0000-0000-0000CB710000}"/>
    <cellStyle name="40% - Accent2 20 4 3 3" xfId="38848" xr:uid="{00000000-0005-0000-0000-0000CC710000}"/>
    <cellStyle name="40% - Accent2 20 4 4" xfId="7542" xr:uid="{00000000-0005-0000-0000-0000CD710000}"/>
    <cellStyle name="40% - Accent2 20 4 4 2" xfId="33536" xr:uid="{00000000-0005-0000-0000-0000CE710000}"/>
    <cellStyle name="40% - Accent2 20 4 5" xfId="15330" xr:uid="{00000000-0005-0000-0000-0000CF710000}"/>
    <cellStyle name="40% - Accent2 20 4 5 2" xfId="41324" xr:uid="{00000000-0005-0000-0000-0000D0710000}"/>
    <cellStyle name="40% - Accent2 20 4 6" xfId="23081" xr:uid="{00000000-0005-0000-0000-0000D1710000}"/>
    <cellStyle name="40% - Accent2 20 4 6 2" xfId="49070" xr:uid="{00000000-0005-0000-0000-0000D2710000}"/>
    <cellStyle name="40% - Accent2 20 4 7" xfId="28235" xr:uid="{00000000-0005-0000-0000-0000D3710000}"/>
    <cellStyle name="40% - Accent2 20 5" xfId="2797" xr:uid="{00000000-0005-0000-0000-0000D4710000}"/>
    <cellStyle name="40% - Accent2 20 5 2" xfId="5483" xr:uid="{00000000-0005-0000-0000-0000D5710000}"/>
    <cellStyle name="40% - Accent2 20 5 2 2" xfId="10780" xr:uid="{00000000-0005-0000-0000-0000D6710000}"/>
    <cellStyle name="40% - Accent2 20 5 2 2 2" xfId="36781" xr:uid="{00000000-0005-0000-0000-0000D7710000}"/>
    <cellStyle name="40% - Accent2 20 5 2 3" xfId="18575" xr:uid="{00000000-0005-0000-0000-0000D8710000}"/>
    <cellStyle name="40% - Accent2 20 5 2 3 2" xfId="44569" xr:uid="{00000000-0005-0000-0000-0000D9710000}"/>
    <cellStyle name="40% - Accent2 20 5 2 4" xfId="26326" xr:uid="{00000000-0005-0000-0000-0000DA710000}"/>
    <cellStyle name="40% - Accent2 20 5 2 4 2" xfId="52315" xr:uid="{00000000-0005-0000-0000-0000DB710000}"/>
    <cellStyle name="40% - Accent2 20 5 2 5" xfId="31480" xr:uid="{00000000-0005-0000-0000-0000DC710000}"/>
    <cellStyle name="40% - Accent2 20 5 3" xfId="13384" xr:uid="{00000000-0005-0000-0000-0000DD710000}"/>
    <cellStyle name="40% - Accent2 20 5 3 2" xfId="21179" xr:uid="{00000000-0005-0000-0000-0000DE710000}"/>
    <cellStyle name="40% - Accent2 20 5 3 2 2" xfId="47173" xr:uid="{00000000-0005-0000-0000-0000DF710000}"/>
    <cellStyle name="40% - Accent2 20 5 3 3" xfId="39385" xr:uid="{00000000-0005-0000-0000-0000E0710000}"/>
    <cellStyle name="40% - Accent2 20 5 4" xfId="8096" xr:uid="{00000000-0005-0000-0000-0000E1710000}"/>
    <cellStyle name="40% - Accent2 20 5 4 2" xfId="34092" xr:uid="{00000000-0005-0000-0000-0000E2710000}"/>
    <cellStyle name="40% - Accent2 20 5 5" xfId="15886" xr:uid="{00000000-0005-0000-0000-0000E3710000}"/>
    <cellStyle name="40% - Accent2 20 5 5 2" xfId="41880" xr:uid="{00000000-0005-0000-0000-0000E4710000}"/>
    <cellStyle name="40% - Accent2 20 5 6" xfId="23637" xr:uid="{00000000-0005-0000-0000-0000E5710000}"/>
    <cellStyle name="40% - Accent2 20 5 6 2" xfId="49626" xr:uid="{00000000-0005-0000-0000-0000E6710000}"/>
    <cellStyle name="40% - Accent2 20 5 7" xfId="28791" xr:uid="{00000000-0005-0000-0000-0000E7710000}"/>
    <cellStyle name="40% - Accent2 20 6" xfId="3815" xr:uid="{00000000-0005-0000-0000-0000E8710000}"/>
    <cellStyle name="40% - Accent2 20 6 2" xfId="9113" xr:uid="{00000000-0005-0000-0000-0000E9710000}"/>
    <cellStyle name="40% - Accent2 20 6 2 2" xfId="35113" xr:uid="{00000000-0005-0000-0000-0000EA710000}"/>
    <cellStyle name="40% - Accent2 20 6 3" xfId="16907" xr:uid="{00000000-0005-0000-0000-0000EB710000}"/>
    <cellStyle name="40% - Accent2 20 6 3 2" xfId="42901" xr:uid="{00000000-0005-0000-0000-0000EC710000}"/>
    <cellStyle name="40% - Accent2 20 6 4" xfId="24658" xr:uid="{00000000-0005-0000-0000-0000ED710000}"/>
    <cellStyle name="40% - Accent2 20 6 4 2" xfId="50647" xr:uid="{00000000-0005-0000-0000-0000EE710000}"/>
    <cellStyle name="40% - Accent2 20 6 5" xfId="29812" xr:uid="{00000000-0005-0000-0000-0000EF710000}"/>
    <cellStyle name="40% - Accent2 20 7" xfId="11307" xr:uid="{00000000-0005-0000-0000-0000F0710000}"/>
    <cellStyle name="40% - Accent2 20 7 2" xfId="19102" xr:uid="{00000000-0005-0000-0000-0000F1710000}"/>
    <cellStyle name="40% - Accent2 20 7 2 2" xfId="45096" xr:uid="{00000000-0005-0000-0000-0000F2710000}"/>
    <cellStyle name="40% - Accent2 20 7 3" xfId="37308" xr:uid="{00000000-0005-0000-0000-0000F3710000}"/>
    <cellStyle name="40% - Accent2 20 8" xfId="11807" xr:uid="{00000000-0005-0000-0000-0000F4710000}"/>
    <cellStyle name="40% - Accent2 20 8 2" xfId="19602" xr:uid="{00000000-0005-0000-0000-0000F5710000}"/>
    <cellStyle name="40% - Accent2 20 8 2 2" xfId="45596" xr:uid="{00000000-0005-0000-0000-0000F6710000}"/>
    <cellStyle name="40% - Accent2 20 8 3" xfId="37808" xr:uid="{00000000-0005-0000-0000-0000F7710000}"/>
    <cellStyle name="40% - Accent2 20 9" xfId="6437" xr:uid="{00000000-0005-0000-0000-0000F8710000}"/>
    <cellStyle name="40% - Accent2 20 9 2" xfId="32424" xr:uid="{00000000-0005-0000-0000-0000F9710000}"/>
    <cellStyle name="40% - Accent2 21" xfId="1132" xr:uid="{00000000-0005-0000-0000-0000FA710000}"/>
    <cellStyle name="40% - Accent2 21 10" xfId="14224" xr:uid="{00000000-0005-0000-0000-0000FB710000}"/>
    <cellStyle name="40% - Accent2 21 10 2" xfId="40218" xr:uid="{00000000-0005-0000-0000-0000FC710000}"/>
    <cellStyle name="40% - Accent2 21 11" xfId="21975" xr:uid="{00000000-0005-0000-0000-0000FD710000}"/>
    <cellStyle name="40% - Accent2 21 11 2" xfId="47964" xr:uid="{00000000-0005-0000-0000-0000FE710000}"/>
    <cellStyle name="40% - Accent2 21 12" xfId="27129" xr:uid="{00000000-0005-0000-0000-0000FF710000}"/>
    <cellStyle name="40% - Accent2 21 2" xfId="1410" xr:uid="{00000000-0005-0000-0000-000000720000}"/>
    <cellStyle name="40% - Accent2 21 2 10" xfId="22252" xr:uid="{00000000-0005-0000-0000-000001720000}"/>
    <cellStyle name="40% - Accent2 21 2 10 2" xfId="48241" xr:uid="{00000000-0005-0000-0000-000002720000}"/>
    <cellStyle name="40% - Accent2 21 2 11" xfId="27406" xr:uid="{00000000-0005-0000-0000-000003720000}"/>
    <cellStyle name="40% - Accent2 21 2 2" xfId="1968" xr:uid="{00000000-0005-0000-0000-000004720000}"/>
    <cellStyle name="40% - Accent2 21 2 2 2" xfId="4654" xr:uid="{00000000-0005-0000-0000-000005720000}"/>
    <cellStyle name="40% - Accent2 21 2 2 2 2" xfId="9951" xr:uid="{00000000-0005-0000-0000-000006720000}"/>
    <cellStyle name="40% - Accent2 21 2 2 2 2 2" xfId="35952" xr:uid="{00000000-0005-0000-0000-000007720000}"/>
    <cellStyle name="40% - Accent2 21 2 2 2 3" xfId="17746" xr:uid="{00000000-0005-0000-0000-000008720000}"/>
    <cellStyle name="40% - Accent2 21 2 2 2 3 2" xfId="43740" xr:uid="{00000000-0005-0000-0000-000009720000}"/>
    <cellStyle name="40% - Accent2 21 2 2 2 4" xfId="25497" xr:uid="{00000000-0005-0000-0000-00000A720000}"/>
    <cellStyle name="40% - Accent2 21 2 2 2 4 2" xfId="51486" xr:uid="{00000000-0005-0000-0000-00000B720000}"/>
    <cellStyle name="40% - Accent2 21 2 2 2 5" xfId="30651" xr:uid="{00000000-0005-0000-0000-00000C720000}"/>
    <cellStyle name="40% - Accent2 21 2 2 3" xfId="12593" xr:uid="{00000000-0005-0000-0000-00000D720000}"/>
    <cellStyle name="40% - Accent2 21 2 2 3 2" xfId="20388" xr:uid="{00000000-0005-0000-0000-00000E720000}"/>
    <cellStyle name="40% - Accent2 21 2 2 3 2 2" xfId="46382" xr:uid="{00000000-0005-0000-0000-00000F720000}"/>
    <cellStyle name="40% - Accent2 21 2 2 3 3" xfId="38594" xr:uid="{00000000-0005-0000-0000-000010720000}"/>
    <cellStyle name="40% - Accent2 21 2 2 4" xfId="7271" xr:uid="{00000000-0005-0000-0000-000011720000}"/>
    <cellStyle name="40% - Accent2 21 2 2 4 2" xfId="33263" xr:uid="{00000000-0005-0000-0000-000012720000}"/>
    <cellStyle name="40% - Accent2 21 2 2 5" xfId="15057" xr:uid="{00000000-0005-0000-0000-000013720000}"/>
    <cellStyle name="40% - Accent2 21 2 2 5 2" xfId="41051" xr:uid="{00000000-0005-0000-0000-000014720000}"/>
    <cellStyle name="40% - Accent2 21 2 2 6" xfId="22808" xr:uid="{00000000-0005-0000-0000-000015720000}"/>
    <cellStyle name="40% - Accent2 21 2 2 6 2" xfId="48797" xr:uid="{00000000-0005-0000-0000-000016720000}"/>
    <cellStyle name="40% - Accent2 21 2 2 7" xfId="27962" xr:uid="{00000000-0005-0000-0000-000017720000}"/>
    <cellStyle name="40% - Accent2 21 2 3" xfId="2524" xr:uid="{00000000-0005-0000-0000-000018720000}"/>
    <cellStyle name="40% - Accent2 21 2 3 2" xfId="5210" xr:uid="{00000000-0005-0000-0000-000019720000}"/>
    <cellStyle name="40% - Accent2 21 2 3 2 2" xfId="10507" xr:uid="{00000000-0005-0000-0000-00001A720000}"/>
    <cellStyle name="40% - Accent2 21 2 3 2 2 2" xfId="36508" xr:uid="{00000000-0005-0000-0000-00001B720000}"/>
    <cellStyle name="40% - Accent2 21 2 3 2 3" xfId="18302" xr:uid="{00000000-0005-0000-0000-00001C720000}"/>
    <cellStyle name="40% - Accent2 21 2 3 2 3 2" xfId="44296" xr:uid="{00000000-0005-0000-0000-00001D720000}"/>
    <cellStyle name="40% - Accent2 21 2 3 2 4" xfId="26053" xr:uid="{00000000-0005-0000-0000-00001E720000}"/>
    <cellStyle name="40% - Accent2 21 2 3 2 4 2" xfId="52042" xr:uid="{00000000-0005-0000-0000-00001F720000}"/>
    <cellStyle name="40% - Accent2 21 2 3 2 5" xfId="31207" xr:uid="{00000000-0005-0000-0000-000020720000}"/>
    <cellStyle name="40% - Accent2 21 2 3 3" xfId="13128" xr:uid="{00000000-0005-0000-0000-000021720000}"/>
    <cellStyle name="40% - Accent2 21 2 3 3 2" xfId="20923" xr:uid="{00000000-0005-0000-0000-000022720000}"/>
    <cellStyle name="40% - Accent2 21 2 3 3 2 2" xfId="46917" xr:uid="{00000000-0005-0000-0000-000023720000}"/>
    <cellStyle name="40% - Accent2 21 2 3 3 3" xfId="39129" xr:uid="{00000000-0005-0000-0000-000024720000}"/>
    <cellStyle name="40% - Accent2 21 2 3 4" xfId="7823" xr:uid="{00000000-0005-0000-0000-000025720000}"/>
    <cellStyle name="40% - Accent2 21 2 3 4 2" xfId="33819" xr:uid="{00000000-0005-0000-0000-000026720000}"/>
    <cellStyle name="40% - Accent2 21 2 3 5" xfId="15613" xr:uid="{00000000-0005-0000-0000-000027720000}"/>
    <cellStyle name="40% - Accent2 21 2 3 5 2" xfId="41607" xr:uid="{00000000-0005-0000-0000-000028720000}"/>
    <cellStyle name="40% - Accent2 21 2 3 6" xfId="23364" xr:uid="{00000000-0005-0000-0000-000029720000}"/>
    <cellStyle name="40% - Accent2 21 2 3 6 2" xfId="49353" xr:uid="{00000000-0005-0000-0000-00002A720000}"/>
    <cellStyle name="40% - Accent2 21 2 3 7" xfId="28518" xr:uid="{00000000-0005-0000-0000-00002B720000}"/>
    <cellStyle name="40% - Accent2 21 2 4" xfId="3080" xr:uid="{00000000-0005-0000-0000-00002C720000}"/>
    <cellStyle name="40% - Accent2 21 2 4 2" xfId="5766" xr:uid="{00000000-0005-0000-0000-00002D720000}"/>
    <cellStyle name="40% - Accent2 21 2 4 2 2" xfId="11063" xr:uid="{00000000-0005-0000-0000-00002E720000}"/>
    <cellStyle name="40% - Accent2 21 2 4 2 2 2" xfId="37064" xr:uid="{00000000-0005-0000-0000-00002F720000}"/>
    <cellStyle name="40% - Accent2 21 2 4 2 3" xfId="18858" xr:uid="{00000000-0005-0000-0000-000030720000}"/>
    <cellStyle name="40% - Accent2 21 2 4 2 3 2" xfId="44852" xr:uid="{00000000-0005-0000-0000-000031720000}"/>
    <cellStyle name="40% - Accent2 21 2 4 2 4" xfId="26609" xr:uid="{00000000-0005-0000-0000-000032720000}"/>
    <cellStyle name="40% - Accent2 21 2 4 2 4 2" xfId="52598" xr:uid="{00000000-0005-0000-0000-000033720000}"/>
    <cellStyle name="40% - Accent2 21 2 4 2 5" xfId="31763" xr:uid="{00000000-0005-0000-0000-000034720000}"/>
    <cellStyle name="40% - Accent2 21 2 4 3" xfId="13667" xr:uid="{00000000-0005-0000-0000-000035720000}"/>
    <cellStyle name="40% - Accent2 21 2 4 3 2" xfId="21462" xr:uid="{00000000-0005-0000-0000-000036720000}"/>
    <cellStyle name="40% - Accent2 21 2 4 3 2 2" xfId="47456" xr:uid="{00000000-0005-0000-0000-000037720000}"/>
    <cellStyle name="40% - Accent2 21 2 4 3 3" xfId="39668" xr:uid="{00000000-0005-0000-0000-000038720000}"/>
    <cellStyle name="40% - Accent2 21 2 4 4" xfId="8379" xr:uid="{00000000-0005-0000-0000-000039720000}"/>
    <cellStyle name="40% - Accent2 21 2 4 4 2" xfId="34375" xr:uid="{00000000-0005-0000-0000-00003A720000}"/>
    <cellStyle name="40% - Accent2 21 2 4 5" xfId="16169" xr:uid="{00000000-0005-0000-0000-00003B720000}"/>
    <cellStyle name="40% - Accent2 21 2 4 5 2" xfId="42163" xr:uid="{00000000-0005-0000-0000-00003C720000}"/>
    <cellStyle name="40% - Accent2 21 2 4 6" xfId="23920" xr:uid="{00000000-0005-0000-0000-00003D720000}"/>
    <cellStyle name="40% - Accent2 21 2 4 6 2" xfId="49909" xr:uid="{00000000-0005-0000-0000-00003E720000}"/>
    <cellStyle name="40% - Accent2 21 2 4 7" xfId="29074" xr:uid="{00000000-0005-0000-0000-00003F720000}"/>
    <cellStyle name="40% - Accent2 21 2 5" xfId="4098" xr:uid="{00000000-0005-0000-0000-000040720000}"/>
    <cellStyle name="40% - Accent2 21 2 5 2" xfId="9396" xr:uid="{00000000-0005-0000-0000-000041720000}"/>
    <cellStyle name="40% - Accent2 21 2 5 2 2" xfId="35396" xr:uid="{00000000-0005-0000-0000-000042720000}"/>
    <cellStyle name="40% - Accent2 21 2 5 3" xfId="17190" xr:uid="{00000000-0005-0000-0000-000043720000}"/>
    <cellStyle name="40% - Accent2 21 2 5 3 2" xfId="43184" xr:uid="{00000000-0005-0000-0000-000044720000}"/>
    <cellStyle name="40% - Accent2 21 2 5 4" xfId="24941" xr:uid="{00000000-0005-0000-0000-000045720000}"/>
    <cellStyle name="40% - Accent2 21 2 5 4 2" xfId="50930" xr:uid="{00000000-0005-0000-0000-000046720000}"/>
    <cellStyle name="40% - Accent2 21 2 5 5" xfId="30095" xr:uid="{00000000-0005-0000-0000-000047720000}"/>
    <cellStyle name="40% - Accent2 21 2 6" xfId="11568" xr:uid="{00000000-0005-0000-0000-000048720000}"/>
    <cellStyle name="40% - Accent2 21 2 6 2" xfId="19363" xr:uid="{00000000-0005-0000-0000-000049720000}"/>
    <cellStyle name="40% - Accent2 21 2 6 2 2" xfId="45357" xr:uid="{00000000-0005-0000-0000-00004A720000}"/>
    <cellStyle name="40% - Accent2 21 2 6 3" xfId="37569" xr:uid="{00000000-0005-0000-0000-00004B720000}"/>
    <cellStyle name="40% - Accent2 21 2 7" xfId="12074" xr:uid="{00000000-0005-0000-0000-00004C720000}"/>
    <cellStyle name="40% - Accent2 21 2 7 2" xfId="19869" xr:uid="{00000000-0005-0000-0000-00004D720000}"/>
    <cellStyle name="40% - Accent2 21 2 7 2 2" xfId="45863" xr:uid="{00000000-0005-0000-0000-00004E720000}"/>
    <cellStyle name="40% - Accent2 21 2 7 3" xfId="38075" xr:uid="{00000000-0005-0000-0000-00004F720000}"/>
    <cellStyle name="40% - Accent2 21 2 8" xfId="6720" xr:uid="{00000000-0005-0000-0000-000050720000}"/>
    <cellStyle name="40% - Accent2 21 2 8 2" xfId="32707" xr:uid="{00000000-0005-0000-0000-000051720000}"/>
    <cellStyle name="40% - Accent2 21 2 9" xfId="14501" xr:uid="{00000000-0005-0000-0000-000052720000}"/>
    <cellStyle name="40% - Accent2 21 2 9 2" xfId="40495" xr:uid="{00000000-0005-0000-0000-000053720000}"/>
    <cellStyle name="40% - Accent2 21 3" xfId="1691" xr:uid="{00000000-0005-0000-0000-000054720000}"/>
    <cellStyle name="40% - Accent2 21 3 2" xfId="4377" xr:uid="{00000000-0005-0000-0000-000055720000}"/>
    <cellStyle name="40% - Accent2 21 3 2 2" xfId="9674" xr:uid="{00000000-0005-0000-0000-000056720000}"/>
    <cellStyle name="40% - Accent2 21 3 2 2 2" xfId="35675" xr:uid="{00000000-0005-0000-0000-000057720000}"/>
    <cellStyle name="40% - Accent2 21 3 2 3" xfId="17469" xr:uid="{00000000-0005-0000-0000-000058720000}"/>
    <cellStyle name="40% - Accent2 21 3 2 3 2" xfId="43463" xr:uid="{00000000-0005-0000-0000-000059720000}"/>
    <cellStyle name="40% - Accent2 21 3 2 4" xfId="25220" xr:uid="{00000000-0005-0000-0000-00005A720000}"/>
    <cellStyle name="40% - Accent2 21 3 2 4 2" xfId="51209" xr:uid="{00000000-0005-0000-0000-00005B720000}"/>
    <cellStyle name="40% - Accent2 21 3 2 5" xfId="30374" xr:uid="{00000000-0005-0000-0000-00005C720000}"/>
    <cellStyle name="40% - Accent2 21 3 3" xfId="12334" xr:uid="{00000000-0005-0000-0000-00005D720000}"/>
    <cellStyle name="40% - Accent2 21 3 3 2" xfId="20129" xr:uid="{00000000-0005-0000-0000-00005E720000}"/>
    <cellStyle name="40% - Accent2 21 3 3 2 2" xfId="46123" xr:uid="{00000000-0005-0000-0000-00005F720000}"/>
    <cellStyle name="40% - Accent2 21 3 3 3" xfId="38335" xr:uid="{00000000-0005-0000-0000-000060720000}"/>
    <cellStyle name="40% - Accent2 21 3 4" xfId="6996" xr:uid="{00000000-0005-0000-0000-000061720000}"/>
    <cellStyle name="40% - Accent2 21 3 4 2" xfId="32986" xr:uid="{00000000-0005-0000-0000-000062720000}"/>
    <cellStyle name="40% - Accent2 21 3 5" xfId="14780" xr:uid="{00000000-0005-0000-0000-000063720000}"/>
    <cellStyle name="40% - Accent2 21 3 5 2" xfId="40774" xr:uid="{00000000-0005-0000-0000-000064720000}"/>
    <cellStyle name="40% - Accent2 21 3 6" xfId="22531" xr:uid="{00000000-0005-0000-0000-000065720000}"/>
    <cellStyle name="40% - Accent2 21 3 6 2" xfId="48520" xr:uid="{00000000-0005-0000-0000-000066720000}"/>
    <cellStyle name="40% - Accent2 21 3 7" xfId="27685" xr:uid="{00000000-0005-0000-0000-000067720000}"/>
    <cellStyle name="40% - Accent2 21 4" xfId="2247" xr:uid="{00000000-0005-0000-0000-000068720000}"/>
    <cellStyle name="40% - Accent2 21 4 2" xfId="4933" xr:uid="{00000000-0005-0000-0000-000069720000}"/>
    <cellStyle name="40% - Accent2 21 4 2 2" xfId="10230" xr:uid="{00000000-0005-0000-0000-00006A720000}"/>
    <cellStyle name="40% - Accent2 21 4 2 2 2" xfId="36231" xr:uid="{00000000-0005-0000-0000-00006B720000}"/>
    <cellStyle name="40% - Accent2 21 4 2 3" xfId="18025" xr:uid="{00000000-0005-0000-0000-00006C720000}"/>
    <cellStyle name="40% - Accent2 21 4 2 3 2" xfId="44019" xr:uid="{00000000-0005-0000-0000-00006D720000}"/>
    <cellStyle name="40% - Accent2 21 4 2 4" xfId="25776" xr:uid="{00000000-0005-0000-0000-00006E720000}"/>
    <cellStyle name="40% - Accent2 21 4 2 4 2" xfId="51765" xr:uid="{00000000-0005-0000-0000-00006F720000}"/>
    <cellStyle name="40% - Accent2 21 4 2 5" xfId="30930" xr:uid="{00000000-0005-0000-0000-000070720000}"/>
    <cellStyle name="40% - Accent2 21 4 3" xfId="12853" xr:uid="{00000000-0005-0000-0000-000071720000}"/>
    <cellStyle name="40% - Accent2 21 4 3 2" xfId="20648" xr:uid="{00000000-0005-0000-0000-000072720000}"/>
    <cellStyle name="40% - Accent2 21 4 3 2 2" xfId="46642" xr:uid="{00000000-0005-0000-0000-000073720000}"/>
    <cellStyle name="40% - Accent2 21 4 3 3" xfId="38854" xr:uid="{00000000-0005-0000-0000-000074720000}"/>
    <cellStyle name="40% - Accent2 21 4 4" xfId="7548" xr:uid="{00000000-0005-0000-0000-000075720000}"/>
    <cellStyle name="40% - Accent2 21 4 4 2" xfId="33542" xr:uid="{00000000-0005-0000-0000-000076720000}"/>
    <cellStyle name="40% - Accent2 21 4 5" xfId="15336" xr:uid="{00000000-0005-0000-0000-000077720000}"/>
    <cellStyle name="40% - Accent2 21 4 5 2" xfId="41330" xr:uid="{00000000-0005-0000-0000-000078720000}"/>
    <cellStyle name="40% - Accent2 21 4 6" xfId="23087" xr:uid="{00000000-0005-0000-0000-000079720000}"/>
    <cellStyle name="40% - Accent2 21 4 6 2" xfId="49076" xr:uid="{00000000-0005-0000-0000-00007A720000}"/>
    <cellStyle name="40% - Accent2 21 4 7" xfId="28241" xr:uid="{00000000-0005-0000-0000-00007B720000}"/>
    <cellStyle name="40% - Accent2 21 5" xfId="2803" xr:uid="{00000000-0005-0000-0000-00007C720000}"/>
    <cellStyle name="40% - Accent2 21 5 2" xfId="5489" xr:uid="{00000000-0005-0000-0000-00007D720000}"/>
    <cellStyle name="40% - Accent2 21 5 2 2" xfId="10786" xr:uid="{00000000-0005-0000-0000-00007E720000}"/>
    <cellStyle name="40% - Accent2 21 5 2 2 2" xfId="36787" xr:uid="{00000000-0005-0000-0000-00007F720000}"/>
    <cellStyle name="40% - Accent2 21 5 2 3" xfId="18581" xr:uid="{00000000-0005-0000-0000-000080720000}"/>
    <cellStyle name="40% - Accent2 21 5 2 3 2" xfId="44575" xr:uid="{00000000-0005-0000-0000-000081720000}"/>
    <cellStyle name="40% - Accent2 21 5 2 4" xfId="26332" xr:uid="{00000000-0005-0000-0000-000082720000}"/>
    <cellStyle name="40% - Accent2 21 5 2 4 2" xfId="52321" xr:uid="{00000000-0005-0000-0000-000083720000}"/>
    <cellStyle name="40% - Accent2 21 5 2 5" xfId="31486" xr:uid="{00000000-0005-0000-0000-000084720000}"/>
    <cellStyle name="40% - Accent2 21 5 3" xfId="13390" xr:uid="{00000000-0005-0000-0000-000085720000}"/>
    <cellStyle name="40% - Accent2 21 5 3 2" xfId="21185" xr:uid="{00000000-0005-0000-0000-000086720000}"/>
    <cellStyle name="40% - Accent2 21 5 3 2 2" xfId="47179" xr:uid="{00000000-0005-0000-0000-000087720000}"/>
    <cellStyle name="40% - Accent2 21 5 3 3" xfId="39391" xr:uid="{00000000-0005-0000-0000-000088720000}"/>
    <cellStyle name="40% - Accent2 21 5 4" xfId="8102" xr:uid="{00000000-0005-0000-0000-000089720000}"/>
    <cellStyle name="40% - Accent2 21 5 4 2" xfId="34098" xr:uid="{00000000-0005-0000-0000-00008A720000}"/>
    <cellStyle name="40% - Accent2 21 5 5" xfId="15892" xr:uid="{00000000-0005-0000-0000-00008B720000}"/>
    <cellStyle name="40% - Accent2 21 5 5 2" xfId="41886" xr:uid="{00000000-0005-0000-0000-00008C720000}"/>
    <cellStyle name="40% - Accent2 21 5 6" xfId="23643" xr:uid="{00000000-0005-0000-0000-00008D720000}"/>
    <cellStyle name="40% - Accent2 21 5 6 2" xfId="49632" xr:uid="{00000000-0005-0000-0000-00008E720000}"/>
    <cellStyle name="40% - Accent2 21 5 7" xfId="28797" xr:uid="{00000000-0005-0000-0000-00008F720000}"/>
    <cellStyle name="40% - Accent2 21 6" xfId="3821" xr:uid="{00000000-0005-0000-0000-000090720000}"/>
    <cellStyle name="40% - Accent2 21 6 2" xfId="9119" xr:uid="{00000000-0005-0000-0000-000091720000}"/>
    <cellStyle name="40% - Accent2 21 6 2 2" xfId="35119" xr:uid="{00000000-0005-0000-0000-000092720000}"/>
    <cellStyle name="40% - Accent2 21 6 3" xfId="16913" xr:uid="{00000000-0005-0000-0000-000093720000}"/>
    <cellStyle name="40% - Accent2 21 6 3 2" xfId="42907" xr:uid="{00000000-0005-0000-0000-000094720000}"/>
    <cellStyle name="40% - Accent2 21 6 4" xfId="24664" xr:uid="{00000000-0005-0000-0000-000095720000}"/>
    <cellStyle name="40% - Accent2 21 6 4 2" xfId="50653" xr:uid="{00000000-0005-0000-0000-000096720000}"/>
    <cellStyle name="40% - Accent2 21 6 5" xfId="29818" xr:uid="{00000000-0005-0000-0000-000097720000}"/>
    <cellStyle name="40% - Accent2 21 7" xfId="11313" xr:uid="{00000000-0005-0000-0000-000098720000}"/>
    <cellStyle name="40% - Accent2 21 7 2" xfId="19108" xr:uid="{00000000-0005-0000-0000-000099720000}"/>
    <cellStyle name="40% - Accent2 21 7 2 2" xfId="45102" xr:uid="{00000000-0005-0000-0000-00009A720000}"/>
    <cellStyle name="40% - Accent2 21 7 3" xfId="37314" xr:uid="{00000000-0005-0000-0000-00009B720000}"/>
    <cellStyle name="40% - Accent2 21 8" xfId="11813" xr:uid="{00000000-0005-0000-0000-00009C720000}"/>
    <cellStyle name="40% - Accent2 21 8 2" xfId="19608" xr:uid="{00000000-0005-0000-0000-00009D720000}"/>
    <cellStyle name="40% - Accent2 21 8 2 2" xfId="45602" xr:uid="{00000000-0005-0000-0000-00009E720000}"/>
    <cellStyle name="40% - Accent2 21 8 3" xfId="37814" xr:uid="{00000000-0005-0000-0000-00009F720000}"/>
    <cellStyle name="40% - Accent2 21 9" xfId="6443" xr:uid="{00000000-0005-0000-0000-0000A0720000}"/>
    <cellStyle name="40% - Accent2 21 9 2" xfId="32430" xr:uid="{00000000-0005-0000-0000-0000A1720000}"/>
    <cellStyle name="40% - Accent2 22" xfId="1150" xr:uid="{00000000-0005-0000-0000-0000A2720000}"/>
    <cellStyle name="40% - Accent2 22 10" xfId="21992" xr:uid="{00000000-0005-0000-0000-0000A3720000}"/>
    <cellStyle name="40% - Accent2 22 10 2" xfId="47981" xr:uid="{00000000-0005-0000-0000-0000A4720000}"/>
    <cellStyle name="40% - Accent2 22 11" xfId="27146" xr:uid="{00000000-0005-0000-0000-0000A5720000}"/>
    <cellStyle name="40% - Accent2 22 2" xfId="1708" xr:uid="{00000000-0005-0000-0000-0000A6720000}"/>
    <cellStyle name="40% - Accent2 22 2 2" xfId="4394" xr:uid="{00000000-0005-0000-0000-0000A7720000}"/>
    <cellStyle name="40% - Accent2 22 2 2 2" xfId="9691" xr:uid="{00000000-0005-0000-0000-0000A8720000}"/>
    <cellStyle name="40% - Accent2 22 2 2 2 2" xfId="35692" xr:uid="{00000000-0005-0000-0000-0000A9720000}"/>
    <cellStyle name="40% - Accent2 22 2 2 3" xfId="17486" xr:uid="{00000000-0005-0000-0000-0000AA720000}"/>
    <cellStyle name="40% - Accent2 22 2 2 3 2" xfId="43480" xr:uid="{00000000-0005-0000-0000-0000AB720000}"/>
    <cellStyle name="40% - Accent2 22 2 2 4" xfId="25237" xr:uid="{00000000-0005-0000-0000-0000AC720000}"/>
    <cellStyle name="40% - Accent2 22 2 2 4 2" xfId="51226" xr:uid="{00000000-0005-0000-0000-0000AD720000}"/>
    <cellStyle name="40% - Accent2 22 2 2 5" xfId="30391" xr:uid="{00000000-0005-0000-0000-0000AE720000}"/>
    <cellStyle name="40% - Accent2 22 2 3" xfId="12351" xr:uid="{00000000-0005-0000-0000-0000AF720000}"/>
    <cellStyle name="40% - Accent2 22 2 3 2" xfId="20146" xr:uid="{00000000-0005-0000-0000-0000B0720000}"/>
    <cellStyle name="40% - Accent2 22 2 3 2 2" xfId="46140" xr:uid="{00000000-0005-0000-0000-0000B1720000}"/>
    <cellStyle name="40% - Accent2 22 2 3 3" xfId="38352" xr:uid="{00000000-0005-0000-0000-0000B2720000}"/>
    <cellStyle name="40% - Accent2 22 2 4" xfId="7013" xr:uid="{00000000-0005-0000-0000-0000B3720000}"/>
    <cellStyle name="40% - Accent2 22 2 4 2" xfId="33003" xr:uid="{00000000-0005-0000-0000-0000B4720000}"/>
    <cellStyle name="40% - Accent2 22 2 5" xfId="14797" xr:uid="{00000000-0005-0000-0000-0000B5720000}"/>
    <cellStyle name="40% - Accent2 22 2 5 2" xfId="40791" xr:uid="{00000000-0005-0000-0000-0000B6720000}"/>
    <cellStyle name="40% - Accent2 22 2 6" xfId="22548" xr:uid="{00000000-0005-0000-0000-0000B7720000}"/>
    <cellStyle name="40% - Accent2 22 2 6 2" xfId="48537" xr:uid="{00000000-0005-0000-0000-0000B8720000}"/>
    <cellStyle name="40% - Accent2 22 2 7" xfId="27702" xr:uid="{00000000-0005-0000-0000-0000B9720000}"/>
    <cellStyle name="40% - Accent2 22 3" xfId="2264" xr:uid="{00000000-0005-0000-0000-0000BA720000}"/>
    <cellStyle name="40% - Accent2 22 3 2" xfId="4950" xr:uid="{00000000-0005-0000-0000-0000BB720000}"/>
    <cellStyle name="40% - Accent2 22 3 2 2" xfId="10247" xr:uid="{00000000-0005-0000-0000-0000BC720000}"/>
    <cellStyle name="40% - Accent2 22 3 2 2 2" xfId="36248" xr:uid="{00000000-0005-0000-0000-0000BD720000}"/>
    <cellStyle name="40% - Accent2 22 3 2 3" xfId="18042" xr:uid="{00000000-0005-0000-0000-0000BE720000}"/>
    <cellStyle name="40% - Accent2 22 3 2 3 2" xfId="44036" xr:uid="{00000000-0005-0000-0000-0000BF720000}"/>
    <cellStyle name="40% - Accent2 22 3 2 4" xfId="25793" xr:uid="{00000000-0005-0000-0000-0000C0720000}"/>
    <cellStyle name="40% - Accent2 22 3 2 4 2" xfId="51782" xr:uid="{00000000-0005-0000-0000-0000C1720000}"/>
    <cellStyle name="40% - Accent2 22 3 2 5" xfId="30947" xr:uid="{00000000-0005-0000-0000-0000C2720000}"/>
    <cellStyle name="40% - Accent2 22 3 3" xfId="12870" xr:uid="{00000000-0005-0000-0000-0000C3720000}"/>
    <cellStyle name="40% - Accent2 22 3 3 2" xfId="20665" xr:uid="{00000000-0005-0000-0000-0000C4720000}"/>
    <cellStyle name="40% - Accent2 22 3 3 2 2" xfId="46659" xr:uid="{00000000-0005-0000-0000-0000C5720000}"/>
    <cellStyle name="40% - Accent2 22 3 3 3" xfId="38871" xr:uid="{00000000-0005-0000-0000-0000C6720000}"/>
    <cellStyle name="40% - Accent2 22 3 4" xfId="7565" xr:uid="{00000000-0005-0000-0000-0000C7720000}"/>
    <cellStyle name="40% - Accent2 22 3 4 2" xfId="33559" xr:uid="{00000000-0005-0000-0000-0000C8720000}"/>
    <cellStyle name="40% - Accent2 22 3 5" xfId="15353" xr:uid="{00000000-0005-0000-0000-0000C9720000}"/>
    <cellStyle name="40% - Accent2 22 3 5 2" xfId="41347" xr:uid="{00000000-0005-0000-0000-0000CA720000}"/>
    <cellStyle name="40% - Accent2 22 3 6" xfId="23104" xr:uid="{00000000-0005-0000-0000-0000CB720000}"/>
    <cellStyle name="40% - Accent2 22 3 6 2" xfId="49093" xr:uid="{00000000-0005-0000-0000-0000CC720000}"/>
    <cellStyle name="40% - Accent2 22 3 7" xfId="28258" xr:uid="{00000000-0005-0000-0000-0000CD720000}"/>
    <cellStyle name="40% - Accent2 22 4" xfId="2820" xr:uid="{00000000-0005-0000-0000-0000CE720000}"/>
    <cellStyle name="40% - Accent2 22 4 2" xfId="5506" xr:uid="{00000000-0005-0000-0000-0000CF720000}"/>
    <cellStyle name="40% - Accent2 22 4 2 2" xfId="10803" xr:uid="{00000000-0005-0000-0000-0000D0720000}"/>
    <cellStyle name="40% - Accent2 22 4 2 2 2" xfId="36804" xr:uid="{00000000-0005-0000-0000-0000D1720000}"/>
    <cellStyle name="40% - Accent2 22 4 2 3" xfId="18598" xr:uid="{00000000-0005-0000-0000-0000D2720000}"/>
    <cellStyle name="40% - Accent2 22 4 2 3 2" xfId="44592" xr:uid="{00000000-0005-0000-0000-0000D3720000}"/>
    <cellStyle name="40% - Accent2 22 4 2 4" xfId="26349" xr:uid="{00000000-0005-0000-0000-0000D4720000}"/>
    <cellStyle name="40% - Accent2 22 4 2 4 2" xfId="52338" xr:uid="{00000000-0005-0000-0000-0000D5720000}"/>
    <cellStyle name="40% - Accent2 22 4 2 5" xfId="31503" xr:uid="{00000000-0005-0000-0000-0000D6720000}"/>
    <cellStyle name="40% - Accent2 22 4 3" xfId="13407" xr:uid="{00000000-0005-0000-0000-0000D7720000}"/>
    <cellStyle name="40% - Accent2 22 4 3 2" xfId="21202" xr:uid="{00000000-0005-0000-0000-0000D8720000}"/>
    <cellStyle name="40% - Accent2 22 4 3 2 2" xfId="47196" xr:uid="{00000000-0005-0000-0000-0000D9720000}"/>
    <cellStyle name="40% - Accent2 22 4 3 3" xfId="39408" xr:uid="{00000000-0005-0000-0000-0000DA720000}"/>
    <cellStyle name="40% - Accent2 22 4 4" xfId="8119" xr:uid="{00000000-0005-0000-0000-0000DB720000}"/>
    <cellStyle name="40% - Accent2 22 4 4 2" xfId="34115" xr:uid="{00000000-0005-0000-0000-0000DC720000}"/>
    <cellStyle name="40% - Accent2 22 4 5" xfId="15909" xr:uid="{00000000-0005-0000-0000-0000DD720000}"/>
    <cellStyle name="40% - Accent2 22 4 5 2" xfId="41903" xr:uid="{00000000-0005-0000-0000-0000DE720000}"/>
    <cellStyle name="40% - Accent2 22 4 6" xfId="23660" xr:uid="{00000000-0005-0000-0000-0000DF720000}"/>
    <cellStyle name="40% - Accent2 22 4 6 2" xfId="49649" xr:uid="{00000000-0005-0000-0000-0000E0720000}"/>
    <cellStyle name="40% - Accent2 22 4 7" xfId="28814" xr:uid="{00000000-0005-0000-0000-0000E1720000}"/>
    <cellStyle name="40% - Accent2 22 5" xfId="3838" xr:uid="{00000000-0005-0000-0000-0000E2720000}"/>
    <cellStyle name="40% - Accent2 22 5 2" xfId="9136" xr:uid="{00000000-0005-0000-0000-0000E3720000}"/>
    <cellStyle name="40% - Accent2 22 5 2 2" xfId="35136" xr:uid="{00000000-0005-0000-0000-0000E4720000}"/>
    <cellStyle name="40% - Accent2 22 5 3" xfId="16930" xr:uid="{00000000-0005-0000-0000-0000E5720000}"/>
    <cellStyle name="40% - Accent2 22 5 3 2" xfId="42924" xr:uid="{00000000-0005-0000-0000-0000E6720000}"/>
    <cellStyle name="40% - Accent2 22 5 4" xfId="24681" xr:uid="{00000000-0005-0000-0000-0000E7720000}"/>
    <cellStyle name="40% - Accent2 22 5 4 2" xfId="50670" xr:uid="{00000000-0005-0000-0000-0000E8720000}"/>
    <cellStyle name="40% - Accent2 22 5 5" xfId="29835" xr:uid="{00000000-0005-0000-0000-0000E9720000}"/>
    <cellStyle name="40% - Accent2 22 6" xfId="11330" xr:uid="{00000000-0005-0000-0000-0000EA720000}"/>
    <cellStyle name="40% - Accent2 22 6 2" xfId="19125" xr:uid="{00000000-0005-0000-0000-0000EB720000}"/>
    <cellStyle name="40% - Accent2 22 6 2 2" xfId="45119" xr:uid="{00000000-0005-0000-0000-0000EC720000}"/>
    <cellStyle name="40% - Accent2 22 6 3" xfId="37331" xr:uid="{00000000-0005-0000-0000-0000ED720000}"/>
    <cellStyle name="40% - Accent2 22 7" xfId="11830" xr:uid="{00000000-0005-0000-0000-0000EE720000}"/>
    <cellStyle name="40% - Accent2 22 7 2" xfId="19625" xr:uid="{00000000-0005-0000-0000-0000EF720000}"/>
    <cellStyle name="40% - Accent2 22 7 2 2" xfId="45619" xr:uid="{00000000-0005-0000-0000-0000F0720000}"/>
    <cellStyle name="40% - Accent2 22 7 3" xfId="37831" xr:uid="{00000000-0005-0000-0000-0000F1720000}"/>
    <cellStyle name="40% - Accent2 22 8" xfId="6460" xr:uid="{00000000-0005-0000-0000-0000F2720000}"/>
    <cellStyle name="40% - Accent2 22 8 2" xfId="32447" xr:uid="{00000000-0005-0000-0000-0000F3720000}"/>
    <cellStyle name="40% - Accent2 22 9" xfId="14241" xr:uid="{00000000-0005-0000-0000-0000F4720000}"/>
    <cellStyle name="40% - Accent2 22 9 2" xfId="40235" xr:uid="{00000000-0005-0000-0000-0000F5720000}"/>
    <cellStyle name="40% - Accent2 23" xfId="1431" xr:uid="{00000000-0005-0000-0000-0000F6720000}"/>
    <cellStyle name="40% - Accent2 23 2" xfId="4117" xr:uid="{00000000-0005-0000-0000-0000F7720000}"/>
    <cellStyle name="40% - Accent2 23 2 2" xfId="9415" xr:uid="{00000000-0005-0000-0000-0000F8720000}"/>
    <cellStyle name="40% - Accent2 23 2 2 2" xfId="35415" xr:uid="{00000000-0005-0000-0000-0000F9720000}"/>
    <cellStyle name="40% - Accent2 23 2 3" xfId="17209" xr:uid="{00000000-0005-0000-0000-0000FA720000}"/>
    <cellStyle name="40% - Accent2 23 2 3 2" xfId="43203" xr:uid="{00000000-0005-0000-0000-0000FB720000}"/>
    <cellStyle name="40% - Accent2 23 2 4" xfId="24960" xr:uid="{00000000-0005-0000-0000-0000FC720000}"/>
    <cellStyle name="40% - Accent2 23 2 4 2" xfId="50949" xr:uid="{00000000-0005-0000-0000-0000FD720000}"/>
    <cellStyle name="40% - Accent2 23 2 5" xfId="30114" xr:uid="{00000000-0005-0000-0000-0000FE720000}"/>
    <cellStyle name="40% - Accent2 23 3" xfId="12092" xr:uid="{00000000-0005-0000-0000-0000FF720000}"/>
    <cellStyle name="40% - Accent2 23 3 2" xfId="19887" xr:uid="{00000000-0005-0000-0000-000000730000}"/>
    <cellStyle name="40% - Accent2 23 3 2 2" xfId="45881" xr:uid="{00000000-0005-0000-0000-000001730000}"/>
    <cellStyle name="40% - Accent2 23 3 3" xfId="38093" xr:uid="{00000000-0005-0000-0000-000002730000}"/>
    <cellStyle name="40% - Accent2 23 4" xfId="6737" xr:uid="{00000000-0005-0000-0000-000003730000}"/>
    <cellStyle name="40% - Accent2 23 4 2" xfId="32726" xr:uid="{00000000-0005-0000-0000-000004730000}"/>
    <cellStyle name="40% - Accent2 23 5" xfId="14520" xr:uid="{00000000-0005-0000-0000-000005730000}"/>
    <cellStyle name="40% - Accent2 23 5 2" xfId="40514" xr:uid="{00000000-0005-0000-0000-000006730000}"/>
    <cellStyle name="40% - Accent2 23 6" xfId="22271" xr:uid="{00000000-0005-0000-0000-000007730000}"/>
    <cellStyle name="40% - Accent2 23 6 2" xfId="48260" xr:uid="{00000000-0005-0000-0000-000008730000}"/>
    <cellStyle name="40% - Accent2 23 7" xfId="27425" xr:uid="{00000000-0005-0000-0000-000009730000}"/>
    <cellStyle name="40% - Accent2 24" xfId="1987" xr:uid="{00000000-0005-0000-0000-00000A730000}"/>
    <cellStyle name="40% - Accent2 24 2" xfId="4673" xr:uid="{00000000-0005-0000-0000-00000B730000}"/>
    <cellStyle name="40% - Accent2 24 2 2" xfId="9970" xr:uid="{00000000-0005-0000-0000-00000C730000}"/>
    <cellStyle name="40% - Accent2 24 2 2 2" xfId="35971" xr:uid="{00000000-0005-0000-0000-00000D730000}"/>
    <cellStyle name="40% - Accent2 24 2 3" xfId="17765" xr:uid="{00000000-0005-0000-0000-00000E730000}"/>
    <cellStyle name="40% - Accent2 24 2 3 2" xfId="43759" xr:uid="{00000000-0005-0000-0000-00000F730000}"/>
    <cellStyle name="40% - Accent2 24 2 4" xfId="25516" xr:uid="{00000000-0005-0000-0000-000010730000}"/>
    <cellStyle name="40% - Accent2 24 2 4 2" xfId="51505" xr:uid="{00000000-0005-0000-0000-000011730000}"/>
    <cellStyle name="40% - Accent2 24 2 5" xfId="30670" xr:uid="{00000000-0005-0000-0000-000012730000}"/>
    <cellStyle name="40% - Accent2 24 3" xfId="12609" xr:uid="{00000000-0005-0000-0000-000013730000}"/>
    <cellStyle name="40% - Accent2 24 3 2" xfId="20404" xr:uid="{00000000-0005-0000-0000-000014730000}"/>
    <cellStyle name="40% - Accent2 24 3 2 2" xfId="46398" xr:uid="{00000000-0005-0000-0000-000015730000}"/>
    <cellStyle name="40% - Accent2 24 3 3" xfId="38610" xr:uid="{00000000-0005-0000-0000-000016730000}"/>
    <cellStyle name="40% - Accent2 24 4" xfId="7289" xr:uid="{00000000-0005-0000-0000-000017730000}"/>
    <cellStyle name="40% - Accent2 24 4 2" xfId="33282" xr:uid="{00000000-0005-0000-0000-000018730000}"/>
    <cellStyle name="40% - Accent2 24 5" xfId="15076" xr:uid="{00000000-0005-0000-0000-000019730000}"/>
    <cellStyle name="40% - Accent2 24 5 2" xfId="41070" xr:uid="{00000000-0005-0000-0000-00001A730000}"/>
    <cellStyle name="40% - Accent2 24 6" xfId="22827" xr:uid="{00000000-0005-0000-0000-00001B730000}"/>
    <cellStyle name="40% - Accent2 24 6 2" xfId="48816" xr:uid="{00000000-0005-0000-0000-00001C730000}"/>
    <cellStyle name="40% - Accent2 24 7" xfId="27981" xr:uid="{00000000-0005-0000-0000-00001D730000}"/>
    <cellStyle name="40% - Accent2 25" xfId="2543" xr:uid="{00000000-0005-0000-0000-00001E730000}"/>
    <cellStyle name="40% - Accent2 25 2" xfId="5229" xr:uid="{00000000-0005-0000-0000-00001F730000}"/>
    <cellStyle name="40% - Accent2 25 2 2" xfId="10526" xr:uid="{00000000-0005-0000-0000-000020730000}"/>
    <cellStyle name="40% - Accent2 25 2 2 2" xfId="36527" xr:uid="{00000000-0005-0000-0000-000021730000}"/>
    <cellStyle name="40% - Accent2 25 2 3" xfId="18321" xr:uid="{00000000-0005-0000-0000-000022730000}"/>
    <cellStyle name="40% - Accent2 25 2 3 2" xfId="44315" xr:uid="{00000000-0005-0000-0000-000023730000}"/>
    <cellStyle name="40% - Accent2 25 2 4" xfId="26072" xr:uid="{00000000-0005-0000-0000-000024730000}"/>
    <cellStyle name="40% - Accent2 25 2 4 2" xfId="52061" xr:uid="{00000000-0005-0000-0000-000025730000}"/>
    <cellStyle name="40% - Accent2 25 2 5" xfId="31226" xr:uid="{00000000-0005-0000-0000-000026730000}"/>
    <cellStyle name="40% - Accent2 25 3" xfId="13145" xr:uid="{00000000-0005-0000-0000-000027730000}"/>
    <cellStyle name="40% - Accent2 25 3 2" xfId="20940" xr:uid="{00000000-0005-0000-0000-000028730000}"/>
    <cellStyle name="40% - Accent2 25 3 2 2" xfId="46934" xr:uid="{00000000-0005-0000-0000-000029730000}"/>
    <cellStyle name="40% - Accent2 25 3 3" xfId="39146" xr:uid="{00000000-0005-0000-0000-00002A730000}"/>
    <cellStyle name="40% - Accent2 25 4" xfId="7842" xr:uid="{00000000-0005-0000-0000-00002B730000}"/>
    <cellStyle name="40% - Accent2 25 4 2" xfId="33838" xr:uid="{00000000-0005-0000-0000-00002C730000}"/>
    <cellStyle name="40% - Accent2 25 5" xfId="15632" xr:uid="{00000000-0005-0000-0000-00002D730000}"/>
    <cellStyle name="40% - Accent2 25 5 2" xfId="41626" xr:uid="{00000000-0005-0000-0000-00002E730000}"/>
    <cellStyle name="40% - Accent2 25 6" xfId="23383" xr:uid="{00000000-0005-0000-0000-00002F730000}"/>
    <cellStyle name="40% - Accent2 25 6 2" xfId="49372" xr:uid="{00000000-0005-0000-0000-000030730000}"/>
    <cellStyle name="40% - Accent2 25 7" xfId="28537" xr:uid="{00000000-0005-0000-0000-000031730000}"/>
    <cellStyle name="40% - Accent2 26" xfId="870" xr:uid="{00000000-0005-0000-0000-000032730000}"/>
    <cellStyle name="40% - Accent2 26 2" xfId="6184" xr:uid="{00000000-0005-0000-0000-000033730000}"/>
    <cellStyle name="40% - Accent2 26 2 2" xfId="32170" xr:uid="{00000000-0005-0000-0000-000034730000}"/>
    <cellStyle name="40% - Accent2 26 3" xfId="13964" xr:uid="{00000000-0005-0000-0000-000035730000}"/>
    <cellStyle name="40% - Accent2 26 3 2" xfId="39958" xr:uid="{00000000-0005-0000-0000-000036730000}"/>
    <cellStyle name="40% - Accent2 26 4" xfId="21715" xr:uid="{00000000-0005-0000-0000-000037730000}"/>
    <cellStyle name="40% - Accent2 26 4 2" xfId="47704" xr:uid="{00000000-0005-0000-0000-000038730000}"/>
    <cellStyle name="40% - Accent2 26 5" xfId="26869" xr:uid="{00000000-0005-0000-0000-000039730000}"/>
    <cellStyle name="40% - Accent2 27" xfId="3145" xr:uid="{00000000-0005-0000-0000-00003A730000}"/>
    <cellStyle name="40% - Accent2 27 2" xfId="8444" xr:uid="{00000000-0005-0000-0000-00003B730000}"/>
    <cellStyle name="40% - Accent2 27 2 2" xfId="34440" xr:uid="{00000000-0005-0000-0000-00003C730000}"/>
    <cellStyle name="40% - Accent2 27 3" xfId="16234" xr:uid="{00000000-0005-0000-0000-00003D730000}"/>
    <cellStyle name="40% - Accent2 27 3 2" xfId="42228" xr:uid="{00000000-0005-0000-0000-00003E730000}"/>
    <cellStyle name="40% - Accent2 27 4" xfId="23985" xr:uid="{00000000-0005-0000-0000-00003F730000}"/>
    <cellStyle name="40% - Accent2 27 4 2" xfId="49974" xr:uid="{00000000-0005-0000-0000-000040730000}"/>
    <cellStyle name="40% - Accent2 27 5" xfId="29139" xr:uid="{00000000-0005-0000-0000-000041730000}"/>
    <cellStyle name="40% - Accent2 28" xfId="3256" xr:uid="{00000000-0005-0000-0000-000042730000}"/>
    <cellStyle name="40% - Accent2 28 2" xfId="8557" xr:uid="{00000000-0005-0000-0000-000043730000}"/>
    <cellStyle name="40% - Accent2 28 2 2" xfId="34554" xr:uid="{00000000-0005-0000-0000-000044730000}"/>
    <cellStyle name="40% - Accent2 28 3" xfId="16348" xr:uid="{00000000-0005-0000-0000-000045730000}"/>
    <cellStyle name="40% - Accent2 28 3 2" xfId="42342" xr:uid="{00000000-0005-0000-0000-000046730000}"/>
    <cellStyle name="40% - Accent2 28 4" xfId="24099" xr:uid="{00000000-0005-0000-0000-000047730000}"/>
    <cellStyle name="40% - Accent2 28 4 2" xfId="50088" xr:uid="{00000000-0005-0000-0000-000048730000}"/>
    <cellStyle name="40% - Accent2 28 5" xfId="29253" xr:uid="{00000000-0005-0000-0000-000049730000}"/>
    <cellStyle name="40% - Accent2 29" xfId="3370" xr:uid="{00000000-0005-0000-0000-00004A730000}"/>
    <cellStyle name="40% - Accent2 29 2" xfId="8670" xr:uid="{00000000-0005-0000-0000-00004B730000}"/>
    <cellStyle name="40% - Accent2 29 2 2" xfId="34668" xr:uid="{00000000-0005-0000-0000-00004C730000}"/>
    <cellStyle name="40% - Accent2 29 3" xfId="16462" xr:uid="{00000000-0005-0000-0000-00004D730000}"/>
    <cellStyle name="40% - Accent2 29 3 2" xfId="42456" xr:uid="{00000000-0005-0000-0000-00004E730000}"/>
    <cellStyle name="40% - Accent2 29 4" xfId="24213" xr:uid="{00000000-0005-0000-0000-00004F730000}"/>
    <cellStyle name="40% - Accent2 29 4 2" xfId="50202" xr:uid="{00000000-0005-0000-0000-000050730000}"/>
    <cellStyle name="40% - Accent2 29 5" xfId="29367" xr:uid="{00000000-0005-0000-0000-000051730000}"/>
    <cellStyle name="40% - Accent2 3" xfId="794" xr:uid="{00000000-0005-0000-0000-000052730000}"/>
    <cellStyle name="40% - Accent2 3 10" xfId="13897" xr:uid="{00000000-0005-0000-0000-000053730000}"/>
    <cellStyle name="40% - Accent2 3 10 2" xfId="39891" xr:uid="{00000000-0005-0000-0000-000054730000}"/>
    <cellStyle name="40% - Accent2 3 11" xfId="21647" xr:uid="{00000000-0005-0000-0000-000055730000}"/>
    <cellStyle name="40% - Accent2 3 11 2" xfId="47636" xr:uid="{00000000-0005-0000-0000-000056730000}"/>
    <cellStyle name="40% - Accent2 3 12" xfId="26801" xr:uid="{00000000-0005-0000-0000-000057730000}"/>
    <cellStyle name="40% - Accent2 3 2" xfId="1177" xr:uid="{00000000-0005-0000-0000-000058730000}"/>
    <cellStyle name="40% - Accent2 3 2 10" xfId="22019" xr:uid="{00000000-0005-0000-0000-000059730000}"/>
    <cellStyle name="40% - Accent2 3 2 10 2" xfId="48008" xr:uid="{00000000-0005-0000-0000-00005A730000}"/>
    <cellStyle name="40% - Accent2 3 2 11" xfId="27173" xr:uid="{00000000-0005-0000-0000-00005B730000}"/>
    <cellStyle name="40% - Accent2 3 2 2" xfId="1735" xr:uid="{00000000-0005-0000-0000-00005C730000}"/>
    <cellStyle name="40% - Accent2 3 2 2 2" xfId="4421" xr:uid="{00000000-0005-0000-0000-00005D730000}"/>
    <cellStyle name="40% - Accent2 3 2 2 2 2" xfId="9718" xr:uid="{00000000-0005-0000-0000-00005E730000}"/>
    <cellStyle name="40% - Accent2 3 2 2 2 2 2" xfId="35719" xr:uid="{00000000-0005-0000-0000-00005F730000}"/>
    <cellStyle name="40% - Accent2 3 2 2 2 3" xfId="17513" xr:uid="{00000000-0005-0000-0000-000060730000}"/>
    <cellStyle name="40% - Accent2 3 2 2 2 3 2" xfId="43507" xr:uid="{00000000-0005-0000-0000-000061730000}"/>
    <cellStyle name="40% - Accent2 3 2 2 2 4" xfId="25264" xr:uid="{00000000-0005-0000-0000-000062730000}"/>
    <cellStyle name="40% - Accent2 3 2 2 2 4 2" xfId="51253" xr:uid="{00000000-0005-0000-0000-000063730000}"/>
    <cellStyle name="40% - Accent2 3 2 2 2 5" xfId="30418" xr:uid="{00000000-0005-0000-0000-000064730000}"/>
    <cellStyle name="40% - Accent2 3 2 2 3" xfId="12363" xr:uid="{00000000-0005-0000-0000-000065730000}"/>
    <cellStyle name="40% - Accent2 3 2 2 3 2" xfId="20158" xr:uid="{00000000-0005-0000-0000-000066730000}"/>
    <cellStyle name="40% - Accent2 3 2 2 3 2 2" xfId="46152" xr:uid="{00000000-0005-0000-0000-000067730000}"/>
    <cellStyle name="40% - Accent2 3 2 2 3 3" xfId="38364" xr:uid="{00000000-0005-0000-0000-000068730000}"/>
    <cellStyle name="40% - Accent2 3 2 2 4" xfId="7040" xr:uid="{00000000-0005-0000-0000-000069730000}"/>
    <cellStyle name="40% - Accent2 3 2 2 4 2" xfId="33030" xr:uid="{00000000-0005-0000-0000-00006A730000}"/>
    <cellStyle name="40% - Accent2 3 2 2 5" xfId="14824" xr:uid="{00000000-0005-0000-0000-00006B730000}"/>
    <cellStyle name="40% - Accent2 3 2 2 5 2" xfId="40818" xr:uid="{00000000-0005-0000-0000-00006C730000}"/>
    <cellStyle name="40% - Accent2 3 2 2 6" xfId="22575" xr:uid="{00000000-0005-0000-0000-00006D730000}"/>
    <cellStyle name="40% - Accent2 3 2 2 6 2" xfId="48564" xr:uid="{00000000-0005-0000-0000-00006E730000}"/>
    <cellStyle name="40% - Accent2 3 2 2 7" xfId="27729" xr:uid="{00000000-0005-0000-0000-00006F730000}"/>
    <cellStyle name="40% - Accent2 3 2 3" xfId="2291" xr:uid="{00000000-0005-0000-0000-000070730000}"/>
    <cellStyle name="40% - Accent2 3 2 3 2" xfId="4977" xr:uid="{00000000-0005-0000-0000-000071730000}"/>
    <cellStyle name="40% - Accent2 3 2 3 2 2" xfId="10274" xr:uid="{00000000-0005-0000-0000-000072730000}"/>
    <cellStyle name="40% - Accent2 3 2 3 2 2 2" xfId="36275" xr:uid="{00000000-0005-0000-0000-000073730000}"/>
    <cellStyle name="40% - Accent2 3 2 3 2 3" xfId="18069" xr:uid="{00000000-0005-0000-0000-000074730000}"/>
    <cellStyle name="40% - Accent2 3 2 3 2 3 2" xfId="44063" xr:uid="{00000000-0005-0000-0000-000075730000}"/>
    <cellStyle name="40% - Accent2 3 2 3 2 4" xfId="25820" xr:uid="{00000000-0005-0000-0000-000076730000}"/>
    <cellStyle name="40% - Accent2 3 2 3 2 4 2" xfId="51809" xr:uid="{00000000-0005-0000-0000-000077730000}"/>
    <cellStyle name="40% - Accent2 3 2 3 2 5" xfId="30974" xr:uid="{00000000-0005-0000-0000-000078730000}"/>
    <cellStyle name="40% - Accent2 3 2 3 3" xfId="12897" xr:uid="{00000000-0005-0000-0000-000079730000}"/>
    <cellStyle name="40% - Accent2 3 2 3 3 2" xfId="20692" xr:uid="{00000000-0005-0000-0000-00007A730000}"/>
    <cellStyle name="40% - Accent2 3 2 3 3 2 2" xfId="46686" xr:uid="{00000000-0005-0000-0000-00007B730000}"/>
    <cellStyle name="40% - Accent2 3 2 3 3 3" xfId="38898" xr:uid="{00000000-0005-0000-0000-00007C730000}"/>
    <cellStyle name="40% - Accent2 3 2 3 4" xfId="7592" xr:uid="{00000000-0005-0000-0000-00007D730000}"/>
    <cellStyle name="40% - Accent2 3 2 3 4 2" xfId="33586" xr:uid="{00000000-0005-0000-0000-00007E730000}"/>
    <cellStyle name="40% - Accent2 3 2 3 5" xfId="15380" xr:uid="{00000000-0005-0000-0000-00007F730000}"/>
    <cellStyle name="40% - Accent2 3 2 3 5 2" xfId="41374" xr:uid="{00000000-0005-0000-0000-000080730000}"/>
    <cellStyle name="40% - Accent2 3 2 3 6" xfId="23131" xr:uid="{00000000-0005-0000-0000-000081730000}"/>
    <cellStyle name="40% - Accent2 3 2 3 6 2" xfId="49120" xr:uid="{00000000-0005-0000-0000-000082730000}"/>
    <cellStyle name="40% - Accent2 3 2 3 7" xfId="28285" xr:uid="{00000000-0005-0000-0000-000083730000}"/>
    <cellStyle name="40% - Accent2 3 2 4" xfId="2847" xr:uid="{00000000-0005-0000-0000-000084730000}"/>
    <cellStyle name="40% - Accent2 3 2 4 2" xfId="5533" xr:uid="{00000000-0005-0000-0000-000085730000}"/>
    <cellStyle name="40% - Accent2 3 2 4 2 2" xfId="10830" xr:uid="{00000000-0005-0000-0000-000086730000}"/>
    <cellStyle name="40% - Accent2 3 2 4 2 2 2" xfId="36831" xr:uid="{00000000-0005-0000-0000-000087730000}"/>
    <cellStyle name="40% - Accent2 3 2 4 2 3" xfId="18625" xr:uid="{00000000-0005-0000-0000-000088730000}"/>
    <cellStyle name="40% - Accent2 3 2 4 2 3 2" xfId="44619" xr:uid="{00000000-0005-0000-0000-000089730000}"/>
    <cellStyle name="40% - Accent2 3 2 4 2 4" xfId="26376" xr:uid="{00000000-0005-0000-0000-00008A730000}"/>
    <cellStyle name="40% - Accent2 3 2 4 2 4 2" xfId="52365" xr:uid="{00000000-0005-0000-0000-00008B730000}"/>
    <cellStyle name="40% - Accent2 3 2 4 2 5" xfId="31530" xr:uid="{00000000-0005-0000-0000-00008C730000}"/>
    <cellStyle name="40% - Accent2 3 2 4 3" xfId="13434" xr:uid="{00000000-0005-0000-0000-00008D730000}"/>
    <cellStyle name="40% - Accent2 3 2 4 3 2" xfId="21229" xr:uid="{00000000-0005-0000-0000-00008E730000}"/>
    <cellStyle name="40% - Accent2 3 2 4 3 2 2" xfId="47223" xr:uid="{00000000-0005-0000-0000-00008F730000}"/>
    <cellStyle name="40% - Accent2 3 2 4 3 3" xfId="39435" xr:uid="{00000000-0005-0000-0000-000090730000}"/>
    <cellStyle name="40% - Accent2 3 2 4 4" xfId="8146" xr:uid="{00000000-0005-0000-0000-000091730000}"/>
    <cellStyle name="40% - Accent2 3 2 4 4 2" xfId="34142" xr:uid="{00000000-0005-0000-0000-000092730000}"/>
    <cellStyle name="40% - Accent2 3 2 4 5" xfId="15936" xr:uid="{00000000-0005-0000-0000-000093730000}"/>
    <cellStyle name="40% - Accent2 3 2 4 5 2" xfId="41930" xr:uid="{00000000-0005-0000-0000-000094730000}"/>
    <cellStyle name="40% - Accent2 3 2 4 6" xfId="23687" xr:uid="{00000000-0005-0000-0000-000095730000}"/>
    <cellStyle name="40% - Accent2 3 2 4 6 2" xfId="49676" xr:uid="{00000000-0005-0000-0000-000096730000}"/>
    <cellStyle name="40% - Accent2 3 2 4 7" xfId="28841" xr:uid="{00000000-0005-0000-0000-000097730000}"/>
    <cellStyle name="40% - Accent2 3 2 5" xfId="3865" xr:uid="{00000000-0005-0000-0000-000098730000}"/>
    <cellStyle name="40% - Accent2 3 2 5 2" xfId="9163" xr:uid="{00000000-0005-0000-0000-000099730000}"/>
    <cellStyle name="40% - Accent2 3 2 5 2 2" xfId="35163" xr:uid="{00000000-0005-0000-0000-00009A730000}"/>
    <cellStyle name="40% - Accent2 3 2 5 3" xfId="16957" xr:uid="{00000000-0005-0000-0000-00009B730000}"/>
    <cellStyle name="40% - Accent2 3 2 5 3 2" xfId="42951" xr:uid="{00000000-0005-0000-0000-00009C730000}"/>
    <cellStyle name="40% - Accent2 3 2 5 4" xfId="24708" xr:uid="{00000000-0005-0000-0000-00009D730000}"/>
    <cellStyle name="40% - Accent2 3 2 5 4 2" xfId="50697" xr:uid="{00000000-0005-0000-0000-00009E730000}"/>
    <cellStyle name="40% - Accent2 3 2 5 5" xfId="29862" xr:uid="{00000000-0005-0000-0000-00009F730000}"/>
    <cellStyle name="40% - Accent2 3 2 6" xfId="11342" xr:uid="{00000000-0005-0000-0000-0000A0730000}"/>
    <cellStyle name="40% - Accent2 3 2 6 2" xfId="19137" xr:uid="{00000000-0005-0000-0000-0000A1730000}"/>
    <cellStyle name="40% - Accent2 3 2 6 2 2" xfId="45131" xr:uid="{00000000-0005-0000-0000-0000A2730000}"/>
    <cellStyle name="40% - Accent2 3 2 6 3" xfId="37343" xr:uid="{00000000-0005-0000-0000-0000A3730000}"/>
    <cellStyle name="40% - Accent2 3 2 7" xfId="11842" xr:uid="{00000000-0005-0000-0000-0000A4730000}"/>
    <cellStyle name="40% - Accent2 3 2 7 2" xfId="19637" xr:uid="{00000000-0005-0000-0000-0000A5730000}"/>
    <cellStyle name="40% - Accent2 3 2 7 2 2" xfId="45631" xr:uid="{00000000-0005-0000-0000-0000A6730000}"/>
    <cellStyle name="40% - Accent2 3 2 7 3" xfId="37843" xr:uid="{00000000-0005-0000-0000-0000A7730000}"/>
    <cellStyle name="40% - Accent2 3 2 8" xfId="6487" xr:uid="{00000000-0005-0000-0000-0000A8730000}"/>
    <cellStyle name="40% - Accent2 3 2 8 2" xfId="32474" xr:uid="{00000000-0005-0000-0000-0000A9730000}"/>
    <cellStyle name="40% - Accent2 3 2 9" xfId="14268" xr:uid="{00000000-0005-0000-0000-0000AA730000}"/>
    <cellStyle name="40% - Accent2 3 2 9 2" xfId="40262" xr:uid="{00000000-0005-0000-0000-0000AB730000}"/>
    <cellStyle name="40% - Accent2 3 3" xfId="1458" xr:uid="{00000000-0005-0000-0000-0000AC730000}"/>
    <cellStyle name="40% - Accent2 3 3 2" xfId="4144" xr:uid="{00000000-0005-0000-0000-0000AD730000}"/>
    <cellStyle name="40% - Accent2 3 3 2 2" xfId="9442" xr:uid="{00000000-0005-0000-0000-0000AE730000}"/>
    <cellStyle name="40% - Accent2 3 3 2 2 2" xfId="35442" xr:uid="{00000000-0005-0000-0000-0000AF730000}"/>
    <cellStyle name="40% - Accent2 3 3 2 3" xfId="17236" xr:uid="{00000000-0005-0000-0000-0000B0730000}"/>
    <cellStyle name="40% - Accent2 3 3 2 3 2" xfId="43230" xr:uid="{00000000-0005-0000-0000-0000B1730000}"/>
    <cellStyle name="40% - Accent2 3 3 2 4" xfId="24987" xr:uid="{00000000-0005-0000-0000-0000B2730000}"/>
    <cellStyle name="40% - Accent2 3 3 2 4 2" xfId="50976" xr:uid="{00000000-0005-0000-0000-0000B3730000}"/>
    <cellStyle name="40% - Accent2 3 3 2 5" xfId="30141" xr:uid="{00000000-0005-0000-0000-0000B4730000}"/>
    <cellStyle name="40% - Accent2 3 3 3" xfId="12104" xr:uid="{00000000-0005-0000-0000-0000B5730000}"/>
    <cellStyle name="40% - Accent2 3 3 3 2" xfId="19899" xr:uid="{00000000-0005-0000-0000-0000B6730000}"/>
    <cellStyle name="40% - Accent2 3 3 3 2 2" xfId="45893" xr:uid="{00000000-0005-0000-0000-0000B7730000}"/>
    <cellStyle name="40% - Accent2 3 3 3 3" xfId="38105" xr:uid="{00000000-0005-0000-0000-0000B8730000}"/>
    <cellStyle name="40% - Accent2 3 3 4" xfId="6764" xr:uid="{00000000-0005-0000-0000-0000B9730000}"/>
    <cellStyle name="40% - Accent2 3 3 4 2" xfId="32753" xr:uid="{00000000-0005-0000-0000-0000BA730000}"/>
    <cellStyle name="40% - Accent2 3 3 5" xfId="14547" xr:uid="{00000000-0005-0000-0000-0000BB730000}"/>
    <cellStyle name="40% - Accent2 3 3 5 2" xfId="40541" xr:uid="{00000000-0005-0000-0000-0000BC730000}"/>
    <cellStyle name="40% - Accent2 3 3 6" xfId="22298" xr:uid="{00000000-0005-0000-0000-0000BD730000}"/>
    <cellStyle name="40% - Accent2 3 3 6 2" xfId="48287" xr:uid="{00000000-0005-0000-0000-0000BE730000}"/>
    <cellStyle name="40% - Accent2 3 3 7" xfId="27452" xr:uid="{00000000-0005-0000-0000-0000BF730000}"/>
    <cellStyle name="40% - Accent2 3 4" xfId="2014" xr:uid="{00000000-0005-0000-0000-0000C0730000}"/>
    <cellStyle name="40% - Accent2 3 4 2" xfId="4700" xr:uid="{00000000-0005-0000-0000-0000C1730000}"/>
    <cellStyle name="40% - Accent2 3 4 2 2" xfId="9997" xr:uid="{00000000-0005-0000-0000-0000C2730000}"/>
    <cellStyle name="40% - Accent2 3 4 2 2 2" xfId="35998" xr:uid="{00000000-0005-0000-0000-0000C3730000}"/>
    <cellStyle name="40% - Accent2 3 4 2 3" xfId="17792" xr:uid="{00000000-0005-0000-0000-0000C4730000}"/>
    <cellStyle name="40% - Accent2 3 4 2 3 2" xfId="43786" xr:uid="{00000000-0005-0000-0000-0000C5730000}"/>
    <cellStyle name="40% - Accent2 3 4 2 4" xfId="25543" xr:uid="{00000000-0005-0000-0000-0000C6730000}"/>
    <cellStyle name="40% - Accent2 3 4 2 4 2" xfId="51532" xr:uid="{00000000-0005-0000-0000-0000C7730000}"/>
    <cellStyle name="40% - Accent2 3 4 2 5" xfId="30697" xr:uid="{00000000-0005-0000-0000-0000C8730000}"/>
    <cellStyle name="40% - Accent2 3 4 3" xfId="12623" xr:uid="{00000000-0005-0000-0000-0000C9730000}"/>
    <cellStyle name="40% - Accent2 3 4 3 2" xfId="20418" xr:uid="{00000000-0005-0000-0000-0000CA730000}"/>
    <cellStyle name="40% - Accent2 3 4 3 2 2" xfId="46412" xr:uid="{00000000-0005-0000-0000-0000CB730000}"/>
    <cellStyle name="40% - Accent2 3 4 3 3" xfId="38624" xr:uid="{00000000-0005-0000-0000-0000CC730000}"/>
    <cellStyle name="40% - Accent2 3 4 4" xfId="7316" xr:uid="{00000000-0005-0000-0000-0000CD730000}"/>
    <cellStyle name="40% - Accent2 3 4 4 2" xfId="33309" xr:uid="{00000000-0005-0000-0000-0000CE730000}"/>
    <cellStyle name="40% - Accent2 3 4 5" xfId="15103" xr:uid="{00000000-0005-0000-0000-0000CF730000}"/>
    <cellStyle name="40% - Accent2 3 4 5 2" xfId="41097" xr:uid="{00000000-0005-0000-0000-0000D0730000}"/>
    <cellStyle name="40% - Accent2 3 4 6" xfId="22854" xr:uid="{00000000-0005-0000-0000-0000D1730000}"/>
    <cellStyle name="40% - Accent2 3 4 6 2" xfId="48843" xr:uid="{00000000-0005-0000-0000-0000D2730000}"/>
    <cellStyle name="40% - Accent2 3 4 7" xfId="28008" xr:uid="{00000000-0005-0000-0000-0000D3730000}"/>
    <cellStyle name="40% - Accent2 3 5" xfId="2570" xr:uid="{00000000-0005-0000-0000-0000D4730000}"/>
    <cellStyle name="40% - Accent2 3 5 2" xfId="5256" xr:uid="{00000000-0005-0000-0000-0000D5730000}"/>
    <cellStyle name="40% - Accent2 3 5 2 2" xfId="10553" xr:uid="{00000000-0005-0000-0000-0000D6730000}"/>
    <cellStyle name="40% - Accent2 3 5 2 2 2" xfId="36554" xr:uid="{00000000-0005-0000-0000-0000D7730000}"/>
    <cellStyle name="40% - Accent2 3 5 2 3" xfId="18348" xr:uid="{00000000-0005-0000-0000-0000D8730000}"/>
    <cellStyle name="40% - Accent2 3 5 2 3 2" xfId="44342" xr:uid="{00000000-0005-0000-0000-0000D9730000}"/>
    <cellStyle name="40% - Accent2 3 5 2 4" xfId="26099" xr:uid="{00000000-0005-0000-0000-0000DA730000}"/>
    <cellStyle name="40% - Accent2 3 5 2 4 2" xfId="52088" xr:uid="{00000000-0005-0000-0000-0000DB730000}"/>
    <cellStyle name="40% - Accent2 3 5 2 5" xfId="31253" xr:uid="{00000000-0005-0000-0000-0000DC730000}"/>
    <cellStyle name="40% - Accent2 3 5 3" xfId="13159" xr:uid="{00000000-0005-0000-0000-0000DD730000}"/>
    <cellStyle name="40% - Accent2 3 5 3 2" xfId="20954" xr:uid="{00000000-0005-0000-0000-0000DE730000}"/>
    <cellStyle name="40% - Accent2 3 5 3 2 2" xfId="46948" xr:uid="{00000000-0005-0000-0000-0000DF730000}"/>
    <cellStyle name="40% - Accent2 3 5 3 3" xfId="39160" xr:uid="{00000000-0005-0000-0000-0000E0730000}"/>
    <cellStyle name="40% - Accent2 3 5 4" xfId="7869" xr:uid="{00000000-0005-0000-0000-0000E1730000}"/>
    <cellStyle name="40% - Accent2 3 5 4 2" xfId="33865" xr:uid="{00000000-0005-0000-0000-0000E2730000}"/>
    <cellStyle name="40% - Accent2 3 5 5" xfId="15659" xr:uid="{00000000-0005-0000-0000-0000E3730000}"/>
    <cellStyle name="40% - Accent2 3 5 5 2" xfId="41653" xr:uid="{00000000-0005-0000-0000-0000E4730000}"/>
    <cellStyle name="40% - Accent2 3 5 6" xfId="23410" xr:uid="{00000000-0005-0000-0000-0000E5730000}"/>
    <cellStyle name="40% - Accent2 3 5 6 2" xfId="49399" xr:uid="{00000000-0005-0000-0000-0000E6730000}"/>
    <cellStyle name="40% - Accent2 3 5 7" xfId="28564" xr:uid="{00000000-0005-0000-0000-0000E7730000}"/>
    <cellStyle name="40% - Accent2 3 6" xfId="898" xr:uid="{00000000-0005-0000-0000-0000E8730000}"/>
    <cellStyle name="40% - Accent2 3 6 2" xfId="6211" xr:uid="{00000000-0005-0000-0000-0000E9730000}"/>
    <cellStyle name="40% - Accent2 3 6 2 2" xfId="32197" xr:uid="{00000000-0005-0000-0000-0000EA730000}"/>
    <cellStyle name="40% - Accent2 3 6 3" xfId="13991" xr:uid="{00000000-0005-0000-0000-0000EB730000}"/>
    <cellStyle name="40% - Accent2 3 6 3 2" xfId="39985" xr:uid="{00000000-0005-0000-0000-0000EC730000}"/>
    <cellStyle name="40% - Accent2 3 6 4" xfId="21742" xr:uid="{00000000-0005-0000-0000-0000ED730000}"/>
    <cellStyle name="40% - Accent2 3 6 4 2" xfId="47731" xr:uid="{00000000-0005-0000-0000-0000EE730000}"/>
    <cellStyle name="40% - Accent2 3 6 5" xfId="26896" xr:uid="{00000000-0005-0000-0000-0000EF730000}"/>
    <cellStyle name="40% - Accent2 3 7" xfId="3588" xr:uid="{00000000-0005-0000-0000-0000F0730000}"/>
    <cellStyle name="40% - Accent2 3 7 2" xfId="8886" xr:uid="{00000000-0005-0000-0000-0000F1730000}"/>
    <cellStyle name="40% - Accent2 3 7 2 2" xfId="34886" xr:uid="{00000000-0005-0000-0000-0000F2730000}"/>
    <cellStyle name="40% - Accent2 3 7 3" xfId="16680" xr:uid="{00000000-0005-0000-0000-0000F3730000}"/>
    <cellStyle name="40% - Accent2 3 7 3 2" xfId="42674" xr:uid="{00000000-0005-0000-0000-0000F4730000}"/>
    <cellStyle name="40% - Accent2 3 7 4" xfId="24431" xr:uid="{00000000-0005-0000-0000-0000F5730000}"/>
    <cellStyle name="40% - Accent2 3 7 4 2" xfId="50420" xr:uid="{00000000-0005-0000-0000-0000F6730000}"/>
    <cellStyle name="40% - Accent2 3 7 5" xfId="29585" xr:uid="{00000000-0005-0000-0000-0000F7730000}"/>
    <cellStyle name="40% - Accent2 3 8" xfId="11585" xr:uid="{00000000-0005-0000-0000-0000F8730000}"/>
    <cellStyle name="40% - Accent2 3 8 2" xfId="19380" xr:uid="{00000000-0005-0000-0000-0000F9730000}"/>
    <cellStyle name="40% - Accent2 3 8 2 2" xfId="45374" xr:uid="{00000000-0005-0000-0000-0000FA730000}"/>
    <cellStyle name="40% - Accent2 3 8 3" xfId="37586" xr:uid="{00000000-0005-0000-0000-0000FB730000}"/>
    <cellStyle name="40% - Accent2 3 9" xfId="6122" xr:uid="{00000000-0005-0000-0000-0000FC730000}"/>
    <cellStyle name="40% - Accent2 3 9 2" xfId="32103" xr:uid="{00000000-0005-0000-0000-0000FD730000}"/>
    <cellStyle name="40% - Accent2 30" xfId="3484" xr:uid="{00000000-0005-0000-0000-0000FE730000}"/>
    <cellStyle name="40% - Accent2 30 2" xfId="8783" xr:uid="{00000000-0005-0000-0000-0000FF730000}"/>
    <cellStyle name="40% - Accent2 30 2 2" xfId="34782" xr:uid="{00000000-0005-0000-0000-000000740000}"/>
    <cellStyle name="40% - Accent2 30 3" xfId="16576" xr:uid="{00000000-0005-0000-0000-000001740000}"/>
    <cellStyle name="40% - Accent2 30 3 2" xfId="42570" xr:uid="{00000000-0005-0000-0000-000002740000}"/>
    <cellStyle name="40% - Accent2 30 4" xfId="24327" xr:uid="{00000000-0005-0000-0000-000003740000}"/>
    <cellStyle name="40% - Accent2 30 4 2" xfId="50316" xr:uid="{00000000-0005-0000-0000-000004740000}"/>
    <cellStyle name="40% - Accent2 30 5" xfId="29481" xr:uid="{00000000-0005-0000-0000-000005740000}"/>
    <cellStyle name="40% - Accent2 31" xfId="3561" xr:uid="{00000000-0005-0000-0000-000006740000}"/>
    <cellStyle name="40% - Accent2 31 2" xfId="8859" xr:uid="{00000000-0005-0000-0000-000007740000}"/>
    <cellStyle name="40% - Accent2 31 2 2" xfId="34859" xr:uid="{00000000-0005-0000-0000-000008740000}"/>
    <cellStyle name="40% - Accent2 31 3" xfId="16653" xr:uid="{00000000-0005-0000-0000-000009740000}"/>
    <cellStyle name="40% - Accent2 31 3 2" xfId="42647" xr:uid="{00000000-0005-0000-0000-00000A740000}"/>
    <cellStyle name="40% - Accent2 31 4" xfId="24404" xr:uid="{00000000-0005-0000-0000-00000B740000}"/>
    <cellStyle name="40% - Accent2 31 4 2" xfId="50393" xr:uid="{00000000-0005-0000-0000-00000C740000}"/>
    <cellStyle name="40% - Accent2 31 5" xfId="29558" xr:uid="{00000000-0005-0000-0000-00000D740000}"/>
    <cellStyle name="40% - Accent2 32" xfId="5842" xr:uid="{00000000-0005-0000-0000-00000E740000}"/>
    <cellStyle name="40% - Accent2 32 2" xfId="31840" xr:uid="{00000000-0005-0000-0000-00000F740000}"/>
    <cellStyle name="40% - Accent2 33" xfId="5929" xr:uid="{00000000-0005-0000-0000-000010740000}"/>
    <cellStyle name="40% - Accent2 33 2" xfId="31916" xr:uid="{00000000-0005-0000-0000-000011740000}"/>
    <cellStyle name="40% - Accent2 34" xfId="13704" xr:uid="{00000000-0005-0000-0000-000012740000}"/>
    <cellStyle name="40% - Accent2 34 2" xfId="39698" xr:uid="{00000000-0005-0000-0000-000013740000}"/>
    <cellStyle name="40% - Accent2 35" xfId="21533" xr:uid="{00000000-0005-0000-0000-000014740000}"/>
    <cellStyle name="40% - Accent2 35 2" xfId="47522" xr:uid="{00000000-0005-0000-0000-000015740000}"/>
    <cellStyle name="40% - Accent2 36" xfId="26687" xr:uid="{00000000-0005-0000-0000-000016740000}"/>
    <cellStyle name="40% - Accent2 4" xfId="911" xr:uid="{00000000-0005-0000-0000-000017740000}"/>
    <cellStyle name="40% - Accent2 4 10" xfId="14004" xr:uid="{00000000-0005-0000-0000-000018740000}"/>
    <cellStyle name="40% - Accent2 4 10 2" xfId="39998" xr:uid="{00000000-0005-0000-0000-000019740000}"/>
    <cellStyle name="40% - Accent2 4 11" xfId="21755" xr:uid="{00000000-0005-0000-0000-00001A740000}"/>
    <cellStyle name="40% - Accent2 4 11 2" xfId="47744" xr:uid="{00000000-0005-0000-0000-00001B740000}"/>
    <cellStyle name="40% - Accent2 4 12" xfId="26909" xr:uid="{00000000-0005-0000-0000-00001C740000}"/>
    <cellStyle name="40% - Accent2 4 2" xfId="1190" xr:uid="{00000000-0005-0000-0000-00001D740000}"/>
    <cellStyle name="40% - Accent2 4 2 10" xfId="22032" xr:uid="{00000000-0005-0000-0000-00001E740000}"/>
    <cellStyle name="40% - Accent2 4 2 10 2" xfId="48021" xr:uid="{00000000-0005-0000-0000-00001F740000}"/>
    <cellStyle name="40% - Accent2 4 2 11" xfId="27186" xr:uid="{00000000-0005-0000-0000-000020740000}"/>
    <cellStyle name="40% - Accent2 4 2 2" xfId="1748" xr:uid="{00000000-0005-0000-0000-000021740000}"/>
    <cellStyle name="40% - Accent2 4 2 2 2" xfId="4434" xr:uid="{00000000-0005-0000-0000-000022740000}"/>
    <cellStyle name="40% - Accent2 4 2 2 2 2" xfId="9731" xr:uid="{00000000-0005-0000-0000-000023740000}"/>
    <cellStyle name="40% - Accent2 4 2 2 2 2 2" xfId="35732" xr:uid="{00000000-0005-0000-0000-000024740000}"/>
    <cellStyle name="40% - Accent2 4 2 2 2 3" xfId="17526" xr:uid="{00000000-0005-0000-0000-000025740000}"/>
    <cellStyle name="40% - Accent2 4 2 2 2 3 2" xfId="43520" xr:uid="{00000000-0005-0000-0000-000026740000}"/>
    <cellStyle name="40% - Accent2 4 2 2 2 4" xfId="25277" xr:uid="{00000000-0005-0000-0000-000027740000}"/>
    <cellStyle name="40% - Accent2 4 2 2 2 4 2" xfId="51266" xr:uid="{00000000-0005-0000-0000-000028740000}"/>
    <cellStyle name="40% - Accent2 4 2 2 2 5" xfId="30431" xr:uid="{00000000-0005-0000-0000-000029740000}"/>
    <cellStyle name="40% - Accent2 4 2 2 3" xfId="12376" xr:uid="{00000000-0005-0000-0000-00002A740000}"/>
    <cellStyle name="40% - Accent2 4 2 2 3 2" xfId="20171" xr:uid="{00000000-0005-0000-0000-00002B740000}"/>
    <cellStyle name="40% - Accent2 4 2 2 3 2 2" xfId="46165" xr:uid="{00000000-0005-0000-0000-00002C740000}"/>
    <cellStyle name="40% - Accent2 4 2 2 3 3" xfId="38377" xr:uid="{00000000-0005-0000-0000-00002D740000}"/>
    <cellStyle name="40% - Accent2 4 2 2 4" xfId="7053" xr:uid="{00000000-0005-0000-0000-00002E740000}"/>
    <cellStyle name="40% - Accent2 4 2 2 4 2" xfId="33043" xr:uid="{00000000-0005-0000-0000-00002F740000}"/>
    <cellStyle name="40% - Accent2 4 2 2 5" xfId="14837" xr:uid="{00000000-0005-0000-0000-000030740000}"/>
    <cellStyle name="40% - Accent2 4 2 2 5 2" xfId="40831" xr:uid="{00000000-0005-0000-0000-000031740000}"/>
    <cellStyle name="40% - Accent2 4 2 2 6" xfId="22588" xr:uid="{00000000-0005-0000-0000-000032740000}"/>
    <cellStyle name="40% - Accent2 4 2 2 6 2" xfId="48577" xr:uid="{00000000-0005-0000-0000-000033740000}"/>
    <cellStyle name="40% - Accent2 4 2 2 7" xfId="27742" xr:uid="{00000000-0005-0000-0000-000034740000}"/>
    <cellStyle name="40% - Accent2 4 2 3" xfId="2304" xr:uid="{00000000-0005-0000-0000-000035740000}"/>
    <cellStyle name="40% - Accent2 4 2 3 2" xfId="4990" xr:uid="{00000000-0005-0000-0000-000036740000}"/>
    <cellStyle name="40% - Accent2 4 2 3 2 2" xfId="10287" xr:uid="{00000000-0005-0000-0000-000037740000}"/>
    <cellStyle name="40% - Accent2 4 2 3 2 2 2" xfId="36288" xr:uid="{00000000-0005-0000-0000-000038740000}"/>
    <cellStyle name="40% - Accent2 4 2 3 2 3" xfId="18082" xr:uid="{00000000-0005-0000-0000-000039740000}"/>
    <cellStyle name="40% - Accent2 4 2 3 2 3 2" xfId="44076" xr:uid="{00000000-0005-0000-0000-00003A740000}"/>
    <cellStyle name="40% - Accent2 4 2 3 2 4" xfId="25833" xr:uid="{00000000-0005-0000-0000-00003B740000}"/>
    <cellStyle name="40% - Accent2 4 2 3 2 4 2" xfId="51822" xr:uid="{00000000-0005-0000-0000-00003C740000}"/>
    <cellStyle name="40% - Accent2 4 2 3 2 5" xfId="30987" xr:uid="{00000000-0005-0000-0000-00003D740000}"/>
    <cellStyle name="40% - Accent2 4 2 3 3" xfId="12910" xr:uid="{00000000-0005-0000-0000-00003E740000}"/>
    <cellStyle name="40% - Accent2 4 2 3 3 2" xfId="20705" xr:uid="{00000000-0005-0000-0000-00003F740000}"/>
    <cellStyle name="40% - Accent2 4 2 3 3 2 2" xfId="46699" xr:uid="{00000000-0005-0000-0000-000040740000}"/>
    <cellStyle name="40% - Accent2 4 2 3 3 3" xfId="38911" xr:uid="{00000000-0005-0000-0000-000041740000}"/>
    <cellStyle name="40% - Accent2 4 2 3 4" xfId="7605" xr:uid="{00000000-0005-0000-0000-000042740000}"/>
    <cellStyle name="40% - Accent2 4 2 3 4 2" xfId="33599" xr:uid="{00000000-0005-0000-0000-000043740000}"/>
    <cellStyle name="40% - Accent2 4 2 3 5" xfId="15393" xr:uid="{00000000-0005-0000-0000-000044740000}"/>
    <cellStyle name="40% - Accent2 4 2 3 5 2" xfId="41387" xr:uid="{00000000-0005-0000-0000-000045740000}"/>
    <cellStyle name="40% - Accent2 4 2 3 6" xfId="23144" xr:uid="{00000000-0005-0000-0000-000046740000}"/>
    <cellStyle name="40% - Accent2 4 2 3 6 2" xfId="49133" xr:uid="{00000000-0005-0000-0000-000047740000}"/>
    <cellStyle name="40% - Accent2 4 2 3 7" xfId="28298" xr:uid="{00000000-0005-0000-0000-000048740000}"/>
    <cellStyle name="40% - Accent2 4 2 4" xfId="2860" xr:uid="{00000000-0005-0000-0000-000049740000}"/>
    <cellStyle name="40% - Accent2 4 2 4 2" xfId="5546" xr:uid="{00000000-0005-0000-0000-00004A740000}"/>
    <cellStyle name="40% - Accent2 4 2 4 2 2" xfId="10843" xr:uid="{00000000-0005-0000-0000-00004B740000}"/>
    <cellStyle name="40% - Accent2 4 2 4 2 2 2" xfId="36844" xr:uid="{00000000-0005-0000-0000-00004C740000}"/>
    <cellStyle name="40% - Accent2 4 2 4 2 3" xfId="18638" xr:uid="{00000000-0005-0000-0000-00004D740000}"/>
    <cellStyle name="40% - Accent2 4 2 4 2 3 2" xfId="44632" xr:uid="{00000000-0005-0000-0000-00004E740000}"/>
    <cellStyle name="40% - Accent2 4 2 4 2 4" xfId="26389" xr:uid="{00000000-0005-0000-0000-00004F740000}"/>
    <cellStyle name="40% - Accent2 4 2 4 2 4 2" xfId="52378" xr:uid="{00000000-0005-0000-0000-000050740000}"/>
    <cellStyle name="40% - Accent2 4 2 4 2 5" xfId="31543" xr:uid="{00000000-0005-0000-0000-000051740000}"/>
    <cellStyle name="40% - Accent2 4 2 4 3" xfId="13447" xr:uid="{00000000-0005-0000-0000-000052740000}"/>
    <cellStyle name="40% - Accent2 4 2 4 3 2" xfId="21242" xr:uid="{00000000-0005-0000-0000-000053740000}"/>
    <cellStyle name="40% - Accent2 4 2 4 3 2 2" xfId="47236" xr:uid="{00000000-0005-0000-0000-000054740000}"/>
    <cellStyle name="40% - Accent2 4 2 4 3 3" xfId="39448" xr:uid="{00000000-0005-0000-0000-000055740000}"/>
    <cellStyle name="40% - Accent2 4 2 4 4" xfId="8159" xr:uid="{00000000-0005-0000-0000-000056740000}"/>
    <cellStyle name="40% - Accent2 4 2 4 4 2" xfId="34155" xr:uid="{00000000-0005-0000-0000-000057740000}"/>
    <cellStyle name="40% - Accent2 4 2 4 5" xfId="15949" xr:uid="{00000000-0005-0000-0000-000058740000}"/>
    <cellStyle name="40% - Accent2 4 2 4 5 2" xfId="41943" xr:uid="{00000000-0005-0000-0000-000059740000}"/>
    <cellStyle name="40% - Accent2 4 2 4 6" xfId="23700" xr:uid="{00000000-0005-0000-0000-00005A740000}"/>
    <cellStyle name="40% - Accent2 4 2 4 6 2" xfId="49689" xr:uid="{00000000-0005-0000-0000-00005B740000}"/>
    <cellStyle name="40% - Accent2 4 2 4 7" xfId="28854" xr:uid="{00000000-0005-0000-0000-00005C740000}"/>
    <cellStyle name="40% - Accent2 4 2 5" xfId="3878" xr:uid="{00000000-0005-0000-0000-00005D740000}"/>
    <cellStyle name="40% - Accent2 4 2 5 2" xfId="9176" xr:uid="{00000000-0005-0000-0000-00005E740000}"/>
    <cellStyle name="40% - Accent2 4 2 5 2 2" xfId="35176" xr:uid="{00000000-0005-0000-0000-00005F740000}"/>
    <cellStyle name="40% - Accent2 4 2 5 3" xfId="16970" xr:uid="{00000000-0005-0000-0000-000060740000}"/>
    <cellStyle name="40% - Accent2 4 2 5 3 2" xfId="42964" xr:uid="{00000000-0005-0000-0000-000061740000}"/>
    <cellStyle name="40% - Accent2 4 2 5 4" xfId="24721" xr:uid="{00000000-0005-0000-0000-000062740000}"/>
    <cellStyle name="40% - Accent2 4 2 5 4 2" xfId="50710" xr:uid="{00000000-0005-0000-0000-000063740000}"/>
    <cellStyle name="40% - Accent2 4 2 5 5" xfId="29875" xr:uid="{00000000-0005-0000-0000-000064740000}"/>
    <cellStyle name="40% - Accent2 4 2 6" xfId="11354" xr:uid="{00000000-0005-0000-0000-000065740000}"/>
    <cellStyle name="40% - Accent2 4 2 6 2" xfId="19149" xr:uid="{00000000-0005-0000-0000-000066740000}"/>
    <cellStyle name="40% - Accent2 4 2 6 2 2" xfId="45143" xr:uid="{00000000-0005-0000-0000-000067740000}"/>
    <cellStyle name="40% - Accent2 4 2 6 3" xfId="37355" xr:uid="{00000000-0005-0000-0000-000068740000}"/>
    <cellStyle name="40% - Accent2 4 2 7" xfId="11855" xr:uid="{00000000-0005-0000-0000-000069740000}"/>
    <cellStyle name="40% - Accent2 4 2 7 2" xfId="19650" xr:uid="{00000000-0005-0000-0000-00006A740000}"/>
    <cellStyle name="40% - Accent2 4 2 7 2 2" xfId="45644" xr:uid="{00000000-0005-0000-0000-00006B740000}"/>
    <cellStyle name="40% - Accent2 4 2 7 3" xfId="37856" xr:uid="{00000000-0005-0000-0000-00006C740000}"/>
    <cellStyle name="40% - Accent2 4 2 8" xfId="6500" xr:uid="{00000000-0005-0000-0000-00006D740000}"/>
    <cellStyle name="40% - Accent2 4 2 8 2" xfId="32487" xr:uid="{00000000-0005-0000-0000-00006E740000}"/>
    <cellStyle name="40% - Accent2 4 2 9" xfId="14281" xr:uid="{00000000-0005-0000-0000-00006F740000}"/>
    <cellStyle name="40% - Accent2 4 2 9 2" xfId="40275" xr:uid="{00000000-0005-0000-0000-000070740000}"/>
    <cellStyle name="40% - Accent2 4 3" xfId="1471" xr:uid="{00000000-0005-0000-0000-000071740000}"/>
    <cellStyle name="40% - Accent2 4 3 2" xfId="4157" xr:uid="{00000000-0005-0000-0000-000072740000}"/>
    <cellStyle name="40% - Accent2 4 3 2 2" xfId="9455" xr:uid="{00000000-0005-0000-0000-000073740000}"/>
    <cellStyle name="40% - Accent2 4 3 2 2 2" xfId="35455" xr:uid="{00000000-0005-0000-0000-000074740000}"/>
    <cellStyle name="40% - Accent2 4 3 2 3" xfId="17249" xr:uid="{00000000-0005-0000-0000-000075740000}"/>
    <cellStyle name="40% - Accent2 4 3 2 3 2" xfId="43243" xr:uid="{00000000-0005-0000-0000-000076740000}"/>
    <cellStyle name="40% - Accent2 4 3 2 4" xfId="25000" xr:uid="{00000000-0005-0000-0000-000077740000}"/>
    <cellStyle name="40% - Accent2 4 3 2 4 2" xfId="50989" xr:uid="{00000000-0005-0000-0000-000078740000}"/>
    <cellStyle name="40% - Accent2 4 3 2 5" xfId="30154" xr:uid="{00000000-0005-0000-0000-000079740000}"/>
    <cellStyle name="40% - Accent2 4 3 3" xfId="12117" xr:uid="{00000000-0005-0000-0000-00007A740000}"/>
    <cellStyle name="40% - Accent2 4 3 3 2" xfId="19912" xr:uid="{00000000-0005-0000-0000-00007B740000}"/>
    <cellStyle name="40% - Accent2 4 3 3 2 2" xfId="45906" xr:uid="{00000000-0005-0000-0000-00007C740000}"/>
    <cellStyle name="40% - Accent2 4 3 3 3" xfId="38118" xr:uid="{00000000-0005-0000-0000-00007D740000}"/>
    <cellStyle name="40% - Accent2 4 3 4" xfId="6777" xr:uid="{00000000-0005-0000-0000-00007E740000}"/>
    <cellStyle name="40% - Accent2 4 3 4 2" xfId="32766" xr:uid="{00000000-0005-0000-0000-00007F740000}"/>
    <cellStyle name="40% - Accent2 4 3 5" xfId="14560" xr:uid="{00000000-0005-0000-0000-000080740000}"/>
    <cellStyle name="40% - Accent2 4 3 5 2" xfId="40554" xr:uid="{00000000-0005-0000-0000-000081740000}"/>
    <cellStyle name="40% - Accent2 4 3 6" xfId="22311" xr:uid="{00000000-0005-0000-0000-000082740000}"/>
    <cellStyle name="40% - Accent2 4 3 6 2" xfId="48300" xr:uid="{00000000-0005-0000-0000-000083740000}"/>
    <cellStyle name="40% - Accent2 4 3 7" xfId="27465" xr:uid="{00000000-0005-0000-0000-000084740000}"/>
    <cellStyle name="40% - Accent2 4 4" xfId="2027" xr:uid="{00000000-0005-0000-0000-000085740000}"/>
    <cellStyle name="40% - Accent2 4 4 2" xfId="4713" xr:uid="{00000000-0005-0000-0000-000086740000}"/>
    <cellStyle name="40% - Accent2 4 4 2 2" xfId="10010" xr:uid="{00000000-0005-0000-0000-000087740000}"/>
    <cellStyle name="40% - Accent2 4 4 2 2 2" xfId="36011" xr:uid="{00000000-0005-0000-0000-000088740000}"/>
    <cellStyle name="40% - Accent2 4 4 2 3" xfId="17805" xr:uid="{00000000-0005-0000-0000-000089740000}"/>
    <cellStyle name="40% - Accent2 4 4 2 3 2" xfId="43799" xr:uid="{00000000-0005-0000-0000-00008A740000}"/>
    <cellStyle name="40% - Accent2 4 4 2 4" xfId="25556" xr:uid="{00000000-0005-0000-0000-00008B740000}"/>
    <cellStyle name="40% - Accent2 4 4 2 4 2" xfId="51545" xr:uid="{00000000-0005-0000-0000-00008C740000}"/>
    <cellStyle name="40% - Accent2 4 4 2 5" xfId="30710" xr:uid="{00000000-0005-0000-0000-00008D740000}"/>
    <cellStyle name="40% - Accent2 4 4 3" xfId="12636" xr:uid="{00000000-0005-0000-0000-00008E740000}"/>
    <cellStyle name="40% - Accent2 4 4 3 2" xfId="20431" xr:uid="{00000000-0005-0000-0000-00008F740000}"/>
    <cellStyle name="40% - Accent2 4 4 3 2 2" xfId="46425" xr:uid="{00000000-0005-0000-0000-000090740000}"/>
    <cellStyle name="40% - Accent2 4 4 3 3" xfId="38637" xr:uid="{00000000-0005-0000-0000-000091740000}"/>
    <cellStyle name="40% - Accent2 4 4 4" xfId="7329" xr:uid="{00000000-0005-0000-0000-000092740000}"/>
    <cellStyle name="40% - Accent2 4 4 4 2" xfId="33322" xr:uid="{00000000-0005-0000-0000-000093740000}"/>
    <cellStyle name="40% - Accent2 4 4 5" xfId="15116" xr:uid="{00000000-0005-0000-0000-000094740000}"/>
    <cellStyle name="40% - Accent2 4 4 5 2" xfId="41110" xr:uid="{00000000-0005-0000-0000-000095740000}"/>
    <cellStyle name="40% - Accent2 4 4 6" xfId="22867" xr:uid="{00000000-0005-0000-0000-000096740000}"/>
    <cellStyle name="40% - Accent2 4 4 6 2" xfId="48856" xr:uid="{00000000-0005-0000-0000-000097740000}"/>
    <cellStyle name="40% - Accent2 4 4 7" xfId="28021" xr:uid="{00000000-0005-0000-0000-000098740000}"/>
    <cellStyle name="40% - Accent2 4 5" xfId="2583" xr:uid="{00000000-0005-0000-0000-000099740000}"/>
    <cellStyle name="40% - Accent2 4 5 2" xfId="5269" xr:uid="{00000000-0005-0000-0000-00009A740000}"/>
    <cellStyle name="40% - Accent2 4 5 2 2" xfId="10566" xr:uid="{00000000-0005-0000-0000-00009B740000}"/>
    <cellStyle name="40% - Accent2 4 5 2 2 2" xfId="36567" xr:uid="{00000000-0005-0000-0000-00009C740000}"/>
    <cellStyle name="40% - Accent2 4 5 2 3" xfId="18361" xr:uid="{00000000-0005-0000-0000-00009D740000}"/>
    <cellStyle name="40% - Accent2 4 5 2 3 2" xfId="44355" xr:uid="{00000000-0005-0000-0000-00009E740000}"/>
    <cellStyle name="40% - Accent2 4 5 2 4" xfId="26112" xr:uid="{00000000-0005-0000-0000-00009F740000}"/>
    <cellStyle name="40% - Accent2 4 5 2 4 2" xfId="52101" xr:uid="{00000000-0005-0000-0000-0000A0740000}"/>
    <cellStyle name="40% - Accent2 4 5 2 5" xfId="31266" xr:uid="{00000000-0005-0000-0000-0000A1740000}"/>
    <cellStyle name="40% - Accent2 4 5 3" xfId="13172" xr:uid="{00000000-0005-0000-0000-0000A2740000}"/>
    <cellStyle name="40% - Accent2 4 5 3 2" xfId="20967" xr:uid="{00000000-0005-0000-0000-0000A3740000}"/>
    <cellStyle name="40% - Accent2 4 5 3 2 2" xfId="46961" xr:uid="{00000000-0005-0000-0000-0000A4740000}"/>
    <cellStyle name="40% - Accent2 4 5 3 3" xfId="39173" xr:uid="{00000000-0005-0000-0000-0000A5740000}"/>
    <cellStyle name="40% - Accent2 4 5 4" xfId="7882" xr:uid="{00000000-0005-0000-0000-0000A6740000}"/>
    <cellStyle name="40% - Accent2 4 5 4 2" xfId="33878" xr:uid="{00000000-0005-0000-0000-0000A7740000}"/>
    <cellStyle name="40% - Accent2 4 5 5" xfId="15672" xr:uid="{00000000-0005-0000-0000-0000A8740000}"/>
    <cellStyle name="40% - Accent2 4 5 5 2" xfId="41666" xr:uid="{00000000-0005-0000-0000-0000A9740000}"/>
    <cellStyle name="40% - Accent2 4 5 6" xfId="23423" xr:uid="{00000000-0005-0000-0000-0000AA740000}"/>
    <cellStyle name="40% - Accent2 4 5 6 2" xfId="49412" xr:uid="{00000000-0005-0000-0000-0000AB740000}"/>
    <cellStyle name="40% - Accent2 4 5 7" xfId="28577" xr:uid="{00000000-0005-0000-0000-0000AC740000}"/>
    <cellStyle name="40% - Accent2 4 6" xfId="3601" xr:uid="{00000000-0005-0000-0000-0000AD740000}"/>
    <cellStyle name="40% - Accent2 4 6 2" xfId="8899" xr:uid="{00000000-0005-0000-0000-0000AE740000}"/>
    <cellStyle name="40% - Accent2 4 6 2 2" xfId="34899" xr:uid="{00000000-0005-0000-0000-0000AF740000}"/>
    <cellStyle name="40% - Accent2 4 6 3" xfId="16693" xr:uid="{00000000-0005-0000-0000-0000B0740000}"/>
    <cellStyle name="40% - Accent2 4 6 3 2" xfId="42687" xr:uid="{00000000-0005-0000-0000-0000B1740000}"/>
    <cellStyle name="40% - Accent2 4 6 4" xfId="24444" xr:uid="{00000000-0005-0000-0000-0000B2740000}"/>
    <cellStyle name="40% - Accent2 4 6 4 2" xfId="50433" xr:uid="{00000000-0005-0000-0000-0000B3740000}"/>
    <cellStyle name="40% - Accent2 4 6 5" xfId="29598" xr:uid="{00000000-0005-0000-0000-0000B4740000}"/>
    <cellStyle name="40% - Accent2 4 7" xfId="11097" xr:uid="{00000000-0005-0000-0000-0000B5740000}"/>
    <cellStyle name="40% - Accent2 4 7 2" xfId="18892" xr:uid="{00000000-0005-0000-0000-0000B6740000}"/>
    <cellStyle name="40% - Accent2 4 7 2 2" xfId="44886" xr:uid="{00000000-0005-0000-0000-0000B7740000}"/>
    <cellStyle name="40% - Accent2 4 7 3" xfId="37098" xr:uid="{00000000-0005-0000-0000-0000B8740000}"/>
    <cellStyle name="40% - Accent2 4 8" xfId="11597" xr:uid="{00000000-0005-0000-0000-0000B9740000}"/>
    <cellStyle name="40% - Accent2 4 8 2" xfId="19392" xr:uid="{00000000-0005-0000-0000-0000BA740000}"/>
    <cellStyle name="40% - Accent2 4 8 2 2" xfId="45386" xr:uid="{00000000-0005-0000-0000-0000BB740000}"/>
    <cellStyle name="40% - Accent2 4 8 3" xfId="37598" xr:uid="{00000000-0005-0000-0000-0000BC740000}"/>
    <cellStyle name="40% - Accent2 4 9" xfId="6224" xr:uid="{00000000-0005-0000-0000-0000BD740000}"/>
    <cellStyle name="40% - Accent2 4 9 2" xfId="32210" xr:uid="{00000000-0005-0000-0000-0000BE740000}"/>
    <cellStyle name="40% - Accent2 5" xfId="926" xr:uid="{00000000-0005-0000-0000-0000BF740000}"/>
    <cellStyle name="40% - Accent2 5 10" xfId="14018" xr:uid="{00000000-0005-0000-0000-0000C0740000}"/>
    <cellStyle name="40% - Accent2 5 10 2" xfId="40012" xr:uid="{00000000-0005-0000-0000-0000C1740000}"/>
    <cellStyle name="40% - Accent2 5 11" xfId="21769" xr:uid="{00000000-0005-0000-0000-0000C2740000}"/>
    <cellStyle name="40% - Accent2 5 11 2" xfId="47758" xr:uid="{00000000-0005-0000-0000-0000C3740000}"/>
    <cellStyle name="40% - Accent2 5 12" xfId="26923" xr:uid="{00000000-0005-0000-0000-0000C4740000}"/>
    <cellStyle name="40% - Accent2 5 2" xfId="1204" xr:uid="{00000000-0005-0000-0000-0000C5740000}"/>
    <cellStyle name="40% - Accent2 5 2 10" xfId="22046" xr:uid="{00000000-0005-0000-0000-0000C6740000}"/>
    <cellStyle name="40% - Accent2 5 2 10 2" xfId="48035" xr:uid="{00000000-0005-0000-0000-0000C7740000}"/>
    <cellStyle name="40% - Accent2 5 2 11" xfId="27200" xr:uid="{00000000-0005-0000-0000-0000C8740000}"/>
    <cellStyle name="40% - Accent2 5 2 2" xfId="1762" xr:uid="{00000000-0005-0000-0000-0000C9740000}"/>
    <cellStyle name="40% - Accent2 5 2 2 2" xfId="4448" xr:uid="{00000000-0005-0000-0000-0000CA740000}"/>
    <cellStyle name="40% - Accent2 5 2 2 2 2" xfId="9745" xr:uid="{00000000-0005-0000-0000-0000CB740000}"/>
    <cellStyle name="40% - Accent2 5 2 2 2 2 2" xfId="35746" xr:uid="{00000000-0005-0000-0000-0000CC740000}"/>
    <cellStyle name="40% - Accent2 5 2 2 2 3" xfId="17540" xr:uid="{00000000-0005-0000-0000-0000CD740000}"/>
    <cellStyle name="40% - Accent2 5 2 2 2 3 2" xfId="43534" xr:uid="{00000000-0005-0000-0000-0000CE740000}"/>
    <cellStyle name="40% - Accent2 5 2 2 2 4" xfId="25291" xr:uid="{00000000-0005-0000-0000-0000CF740000}"/>
    <cellStyle name="40% - Accent2 5 2 2 2 4 2" xfId="51280" xr:uid="{00000000-0005-0000-0000-0000D0740000}"/>
    <cellStyle name="40% - Accent2 5 2 2 2 5" xfId="30445" xr:uid="{00000000-0005-0000-0000-0000D1740000}"/>
    <cellStyle name="40% - Accent2 5 2 2 3" xfId="12389" xr:uid="{00000000-0005-0000-0000-0000D2740000}"/>
    <cellStyle name="40% - Accent2 5 2 2 3 2" xfId="20184" xr:uid="{00000000-0005-0000-0000-0000D3740000}"/>
    <cellStyle name="40% - Accent2 5 2 2 3 2 2" xfId="46178" xr:uid="{00000000-0005-0000-0000-0000D4740000}"/>
    <cellStyle name="40% - Accent2 5 2 2 3 3" xfId="38390" xr:uid="{00000000-0005-0000-0000-0000D5740000}"/>
    <cellStyle name="40% - Accent2 5 2 2 4" xfId="7066" xr:uid="{00000000-0005-0000-0000-0000D6740000}"/>
    <cellStyle name="40% - Accent2 5 2 2 4 2" xfId="33057" xr:uid="{00000000-0005-0000-0000-0000D7740000}"/>
    <cellStyle name="40% - Accent2 5 2 2 5" xfId="14851" xr:uid="{00000000-0005-0000-0000-0000D8740000}"/>
    <cellStyle name="40% - Accent2 5 2 2 5 2" xfId="40845" xr:uid="{00000000-0005-0000-0000-0000D9740000}"/>
    <cellStyle name="40% - Accent2 5 2 2 6" xfId="22602" xr:uid="{00000000-0005-0000-0000-0000DA740000}"/>
    <cellStyle name="40% - Accent2 5 2 2 6 2" xfId="48591" xr:uid="{00000000-0005-0000-0000-0000DB740000}"/>
    <cellStyle name="40% - Accent2 5 2 2 7" xfId="27756" xr:uid="{00000000-0005-0000-0000-0000DC740000}"/>
    <cellStyle name="40% - Accent2 5 2 3" xfId="2318" xr:uid="{00000000-0005-0000-0000-0000DD740000}"/>
    <cellStyle name="40% - Accent2 5 2 3 2" xfId="5004" xr:uid="{00000000-0005-0000-0000-0000DE740000}"/>
    <cellStyle name="40% - Accent2 5 2 3 2 2" xfId="10301" xr:uid="{00000000-0005-0000-0000-0000DF740000}"/>
    <cellStyle name="40% - Accent2 5 2 3 2 2 2" xfId="36302" xr:uid="{00000000-0005-0000-0000-0000E0740000}"/>
    <cellStyle name="40% - Accent2 5 2 3 2 3" xfId="18096" xr:uid="{00000000-0005-0000-0000-0000E1740000}"/>
    <cellStyle name="40% - Accent2 5 2 3 2 3 2" xfId="44090" xr:uid="{00000000-0005-0000-0000-0000E2740000}"/>
    <cellStyle name="40% - Accent2 5 2 3 2 4" xfId="25847" xr:uid="{00000000-0005-0000-0000-0000E3740000}"/>
    <cellStyle name="40% - Accent2 5 2 3 2 4 2" xfId="51836" xr:uid="{00000000-0005-0000-0000-0000E4740000}"/>
    <cellStyle name="40% - Accent2 5 2 3 2 5" xfId="31001" xr:uid="{00000000-0005-0000-0000-0000E5740000}"/>
    <cellStyle name="40% - Accent2 5 2 3 3" xfId="12923" xr:uid="{00000000-0005-0000-0000-0000E6740000}"/>
    <cellStyle name="40% - Accent2 5 2 3 3 2" xfId="20718" xr:uid="{00000000-0005-0000-0000-0000E7740000}"/>
    <cellStyle name="40% - Accent2 5 2 3 3 2 2" xfId="46712" xr:uid="{00000000-0005-0000-0000-0000E8740000}"/>
    <cellStyle name="40% - Accent2 5 2 3 3 3" xfId="38924" xr:uid="{00000000-0005-0000-0000-0000E9740000}"/>
    <cellStyle name="40% - Accent2 5 2 3 4" xfId="7618" xr:uid="{00000000-0005-0000-0000-0000EA740000}"/>
    <cellStyle name="40% - Accent2 5 2 3 4 2" xfId="33613" xr:uid="{00000000-0005-0000-0000-0000EB740000}"/>
    <cellStyle name="40% - Accent2 5 2 3 5" xfId="15407" xr:uid="{00000000-0005-0000-0000-0000EC740000}"/>
    <cellStyle name="40% - Accent2 5 2 3 5 2" xfId="41401" xr:uid="{00000000-0005-0000-0000-0000ED740000}"/>
    <cellStyle name="40% - Accent2 5 2 3 6" xfId="23158" xr:uid="{00000000-0005-0000-0000-0000EE740000}"/>
    <cellStyle name="40% - Accent2 5 2 3 6 2" xfId="49147" xr:uid="{00000000-0005-0000-0000-0000EF740000}"/>
    <cellStyle name="40% - Accent2 5 2 3 7" xfId="28312" xr:uid="{00000000-0005-0000-0000-0000F0740000}"/>
    <cellStyle name="40% - Accent2 5 2 4" xfId="2874" xr:uid="{00000000-0005-0000-0000-0000F1740000}"/>
    <cellStyle name="40% - Accent2 5 2 4 2" xfId="5560" xr:uid="{00000000-0005-0000-0000-0000F2740000}"/>
    <cellStyle name="40% - Accent2 5 2 4 2 2" xfId="10857" xr:uid="{00000000-0005-0000-0000-0000F3740000}"/>
    <cellStyle name="40% - Accent2 5 2 4 2 2 2" xfId="36858" xr:uid="{00000000-0005-0000-0000-0000F4740000}"/>
    <cellStyle name="40% - Accent2 5 2 4 2 3" xfId="18652" xr:uid="{00000000-0005-0000-0000-0000F5740000}"/>
    <cellStyle name="40% - Accent2 5 2 4 2 3 2" xfId="44646" xr:uid="{00000000-0005-0000-0000-0000F6740000}"/>
    <cellStyle name="40% - Accent2 5 2 4 2 4" xfId="26403" xr:uid="{00000000-0005-0000-0000-0000F7740000}"/>
    <cellStyle name="40% - Accent2 5 2 4 2 4 2" xfId="52392" xr:uid="{00000000-0005-0000-0000-0000F8740000}"/>
    <cellStyle name="40% - Accent2 5 2 4 2 5" xfId="31557" xr:uid="{00000000-0005-0000-0000-0000F9740000}"/>
    <cellStyle name="40% - Accent2 5 2 4 3" xfId="13461" xr:uid="{00000000-0005-0000-0000-0000FA740000}"/>
    <cellStyle name="40% - Accent2 5 2 4 3 2" xfId="21256" xr:uid="{00000000-0005-0000-0000-0000FB740000}"/>
    <cellStyle name="40% - Accent2 5 2 4 3 2 2" xfId="47250" xr:uid="{00000000-0005-0000-0000-0000FC740000}"/>
    <cellStyle name="40% - Accent2 5 2 4 3 3" xfId="39462" xr:uid="{00000000-0005-0000-0000-0000FD740000}"/>
    <cellStyle name="40% - Accent2 5 2 4 4" xfId="8173" xr:uid="{00000000-0005-0000-0000-0000FE740000}"/>
    <cellStyle name="40% - Accent2 5 2 4 4 2" xfId="34169" xr:uid="{00000000-0005-0000-0000-0000FF740000}"/>
    <cellStyle name="40% - Accent2 5 2 4 5" xfId="15963" xr:uid="{00000000-0005-0000-0000-000000750000}"/>
    <cellStyle name="40% - Accent2 5 2 4 5 2" xfId="41957" xr:uid="{00000000-0005-0000-0000-000001750000}"/>
    <cellStyle name="40% - Accent2 5 2 4 6" xfId="23714" xr:uid="{00000000-0005-0000-0000-000002750000}"/>
    <cellStyle name="40% - Accent2 5 2 4 6 2" xfId="49703" xr:uid="{00000000-0005-0000-0000-000003750000}"/>
    <cellStyle name="40% - Accent2 5 2 4 7" xfId="28868" xr:uid="{00000000-0005-0000-0000-000004750000}"/>
    <cellStyle name="40% - Accent2 5 2 5" xfId="3892" xr:uid="{00000000-0005-0000-0000-000005750000}"/>
    <cellStyle name="40% - Accent2 5 2 5 2" xfId="9190" xr:uid="{00000000-0005-0000-0000-000006750000}"/>
    <cellStyle name="40% - Accent2 5 2 5 2 2" xfId="35190" xr:uid="{00000000-0005-0000-0000-000007750000}"/>
    <cellStyle name="40% - Accent2 5 2 5 3" xfId="16984" xr:uid="{00000000-0005-0000-0000-000008750000}"/>
    <cellStyle name="40% - Accent2 5 2 5 3 2" xfId="42978" xr:uid="{00000000-0005-0000-0000-000009750000}"/>
    <cellStyle name="40% - Accent2 5 2 5 4" xfId="24735" xr:uid="{00000000-0005-0000-0000-00000A750000}"/>
    <cellStyle name="40% - Accent2 5 2 5 4 2" xfId="50724" xr:uid="{00000000-0005-0000-0000-00000B750000}"/>
    <cellStyle name="40% - Accent2 5 2 5 5" xfId="29889" xr:uid="{00000000-0005-0000-0000-00000C750000}"/>
    <cellStyle name="40% - Accent2 5 2 6" xfId="11366" xr:uid="{00000000-0005-0000-0000-00000D750000}"/>
    <cellStyle name="40% - Accent2 5 2 6 2" xfId="19161" xr:uid="{00000000-0005-0000-0000-00000E750000}"/>
    <cellStyle name="40% - Accent2 5 2 6 2 2" xfId="45155" xr:uid="{00000000-0005-0000-0000-00000F750000}"/>
    <cellStyle name="40% - Accent2 5 2 6 3" xfId="37367" xr:uid="{00000000-0005-0000-0000-000010750000}"/>
    <cellStyle name="40% - Accent2 5 2 7" xfId="11869" xr:uid="{00000000-0005-0000-0000-000011750000}"/>
    <cellStyle name="40% - Accent2 5 2 7 2" xfId="19664" xr:uid="{00000000-0005-0000-0000-000012750000}"/>
    <cellStyle name="40% - Accent2 5 2 7 2 2" xfId="45658" xr:uid="{00000000-0005-0000-0000-000013750000}"/>
    <cellStyle name="40% - Accent2 5 2 7 3" xfId="37870" xr:uid="{00000000-0005-0000-0000-000014750000}"/>
    <cellStyle name="40% - Accent2 5 2 8" xfId="6514" xr:uid="{00000000-0005-0000-0000-000015750000}"/>
    <cellStyle name="40% - Accent2 5 2 8 2" xfId="32501" xr:uid="{00000000-0005-0000-0000-000016750000}"/>
    <cellStyle name="40% - Accent2 5 2 9" xfId="14295" xr:uid="{00000000-0005-0000-0000-000017750000}"/>
    <cellStyle name="40% - Accent2 5 2 9 2" xfId="40289" xr:uid="{00000000-0005-0000-0000-000018750000}"/>
    <cellStyle name="40% - Accent2 5 3" xfId="1485" xr:uid="{00000000-0005-0000-0000-000019750000}"/>
    <cellStyle name="40% - Accent2 5 3 2" xfId="4171" xr:uid="{00000000-0005-0000-0000-00001A750000}"/>
    <cellStyle name="40% - Accent2 5 3 2 2" xfId="9468" xr:uid="{00000000-0005-0000-0000-00001B750000}"/>
    <cellStyle name="40% - Accent2 5 3 2 2 2" xfId="35469" xr:uid="{00000000-0005-0000-0000-00001C750000}"/>
    <cellStyle name="40% - Accent2 5 3 2 3" xfId="17263" xr:uid="{00000000-0005-0000-0000-00001D750000}"/>
    <cellStyle name="40% - Accent2 5 3 2 3 2" xfId="43257" xr:uid="{00000000-0005-0000-0000-00001E750000}"/>
    <cellStyle name="40% - Accent2 5 3 2 4" xfId="25014" xr:uid="{00000000-0005-0000-0000-00001F750000}"/>
    <cellStyle name="40% - Accent2 5 3 2 4 2" xfId="51003" xr:uid="{00000000-0005-0000-0000-000020750000}"/>
    <cellStyle name="40% - Accent2 5 3 2 5" xfId="30168" xr:uid="{00000000-0005-0000-0000-000021750000}"/>
    <cellStyle name="40% - Accent2 5 3 3" xfId="12130" xr:uid="{00000000-0005-0000-0000-000022750000}"/>
    <cellStyle name="40% - Accent2 5 3 3 2" xfId="19925" xr:uid="{00000000-0005-0000-0000-000023750000}"/>
    <cellStyle name="40% - Accent2 5 3 3 2 2" xfId="45919" xr:uid="{00000000-0005-0000-0000-000024750000}"/>
    <cellStyle name="40% - Accent2 5 3 3 3" xfId="38131" xr:uid="{00000000-0005-0000-0000-000025750000}"/>
    <cellStyle name="40% - Accent2 5 3 4" xfId="6790" xr:uid="{00000000-0005-0000-0000-000026750000}"/>
    <cellStyle name="40% - Accent2 5 3 4 2" xfId="32780" xr:uid="{00000000-0005-0000-0000-000027750000}"/>
    <cellStyle name="40% - Accent2 5 3 5" xfId="14574" xr:uid="{00000000-0005-0000-0000-000028750000}"/>
    <cellStyle name="40% - Accent2 5 3 5 2" xfId="40568" xr:uid="{00000000-0005-0000-0000-000029750000}"/>
    <cellStyle name="40% - Accent2 5 3 6" xfId="22325" xr:uid="{00000000-0005-0000-0000-00002A750000}"/>
    <cellStyle name="40% - Accent2 5 3 6 2" xfId="48314" xr:uid="{00000000-0005-0000-0000-00002B750000}"/>
    <cellStyle name="40% - Accent2 5 3 7" xfId="27479" xr:uid="{00000000-0005-0000-0000-00002C750000}"/>
    <cellStyle name="40% - Accent2 5 4" xfId="2041" xr:uid="{00000000-0005-0000-0000-00002D750000}"/>
    <cellStyle name="40% - Accent2 5 4 2" xfId="4727" xr:uid="{00000000-0005-0000-0000-00002E750000}"/>
    <cellStyle name="40% - Accent2 5 4 2 2" xfId="10024" xr:uid="{00000000-0005-0000-0000-00002F750000}"/>
    <cellStyle name="40% - Accent2 5 4 2 2 2" xfId="36025" xr:uid="{00000000-0005-0000-0000-000030750000}"/>
    <cellStyle name="40% - Accent2 5 4 2 3" xfId="17819" xr:uid="{00000000-0005-0000-0000-000031750000}"/>
    <cellStyle name="40% - Accent2 5 4 2 3 2" xfId="43813" xr:uid="{00000000-0005-0000-0000-000032750000}"/>
    <cellStyle name="40% - Accent2 5 4 2 4" xfId="25570" xr:uid="{00000000-0005-0000-0000-000033750000}"/>
    <cellStyle name="40% - Accent2 5 4 2 4 2" xfId="51559" xr:uid="{00000000-0005-0000-0000-000034750000}"/>
    <cellStyle name="40% - Accent2 5 4 2 5" xfId="30724" xr:uid="{00000000-0005-0000-0000-000035750000}"/>
    <cellStyle name="40% - Accent2 5 4 3" xfId="12649" xr:uid="{00000000-0005-0000-0000-000036750000}"/>
    <cellStyle name="40% - Accent2 5 4 3 2" xfId="20444" xr:uid="{00000000-0005-0000-0000-000037750000}"/>
    <cellStyle name="40% - Accent2 5 4 3 2 2" xfId="46438" xr:uid="{00000000-0005-0000-0000-000038750000}"/>
    <cellStyle name="40% - Accent2 5 4 3 3" xfId="38650" xr:uid="{00000000-0005-0000-0000-000039750000}"/>
    <cellStyle name="40% - Accent2 5 4 4" xfId="7343" xr:uid="{00000000-0005-0000-0000-00003A750000}"/>
    <cellStyle name="40% - Accent2 5 4 4 2" xfId="33336" xr:uid="{00000000-0005-0000-0000-00003B750000}"/>
    <cellStyle name="40% - Accent2 5 4 5" xfId="15130" xr:uid="{00000000-0005-0000-0000-00003C750000}"/>
    <cellStyle name="40% - Accent2 5 4 5 2" xfId="41124" xr:uid="{00000000-0005-0000-0000-00003D750000}"/>
    <cellStyle name="40% - Accent2 5 4 6" xfId="22881" xr:uid="{00000000-0005-0000-0000-00003E750000}"/>
    <cellStyle name="40% - Accent2 5 4 6 2" xfId="48870" xr:uid="{00000000-0005-0000-0000-00003F750000}"/>
    <cellStyle name="40% - Accent2 5 4 7" xfId="28035" xr:uid="{00000000-0005-0000-0000-000040750000}"/>
    <cellStyle name="40% - Accent2 5 5" xfId="2597" xr:uid="{00000000-0005-0000-0000-000041750000}"/>
    <cellStyle name="40% - Accent2 5 5 2" xfId="5283" xr:uid="{00000000-0005-0000-0000-000042750000}"/>
    <cellStyle name="40% - Accent2 5 5 2 2" xfId="10580" xr:uid="{00000000-0005-0000-0000-000043750000}"/>
    <cellStyle name="40% - Accent2 5 5 2 2 2" xfId="36581" xr:uid="{00000000-0005-0000-0000-000044750000}"/>
    <cellStyle name="40% - Accent2 5 5 2 3" xfId="18375" xr:uid="{00000000-0005-0000-0000-000045750000}"/>
    <cellStyle name="40% - Accent2 5 5 2 3 2" xfId="44369" xr:uid="{00000000-0005-0000-0000-000046750000}"/>
    <cellStyle name="40% - Accent2 5 5 2 4" xfId="26126" xr:uid="{00000000-0005-0000-0000-000047750000}"/>
    <cellStyle name="40% - Accent2 5 5 2 4 2" xfId="52115" xr:uid="{00000000-0005-0000-0000-000048750000}"/>
    <cellStyle name="40% - Accent2 5 5 2 5" xfId="31280" xr:uid="{00000000-0005-0000-0000-000049750000}"/>
    <cellStyle name="40% - Accent2 5 5 3" xfId="13185" xr:uid="{00000000-0005-0000-0000-00004A750000}"/>
    <cellStyle name="40% - Accent2 5 5 3 2" xfId="20980" xr:uid="{00000000-0005-0000-0000-00004B750000}"/>
    <cellStyle name="40% - Accent2 5 5 3 2 2" xfId="46974" xr:uid="{00000000-0005-0000-0000-00004C750000}"/>
    <cellStyle name="40% - Accent2 5 5 3 3" xfId="39186" xr:uid="{00000000-0005-0000-0000-00004D750000}"/>
    <cellStyle name="40% - Accent2 5 5 4" xfId="7896" xr:uid="{00000000-0005-0000-0000-00004E750000}"/>
    <cellStyle name="40% - Accent2 5 5 4 2" xfId="33892" xr:uid="{00000000-0005-0000-0000-00004F750000}"/>
    <cellStyle name="40% - Accent2 5 5 5" xfId="15686" xr:uid="{00000000-0005-0000-0000-000050750000}"/>
    <cellStyle name="40% - Accent2 5 5 5 2" xfId="41680" xr:uid="{00000000-0005-0000-0000-000051750000}"/>
    <cellStyle name="40% - Accent2 5 5 6" xfId="23437" xr:uid="{00000000-0005-0000-0000-000052750000}"/>
    <cellStyle name="40% - Accent2 5 5 6 2" xfId="49426" xr:uid="{00000000-0005-0000-0000-000053750000}"/>
    <cellStyle name="40% - Accent2 5 5 7" xfId="28591" xr:uid="{00000000-0005-0000-0000-000054750000}"/>
    <cellStyle name="40% - Accent2 5 6" xfId="3615" xr:uid="{00000000-0005-0000-0000-000055750000}"/>
    <cellStyle name="40% - Accent2 5 6 2" xfId="8913" xr:uid="{00000000-0005-0000-0000-000056750000}"/>
    <cellStyle name="40% - Accent2 5 6 2 2" xfId="34913" xr:uid="{00000000-0005-0000-0000-000057750000}"/>
    <cellStyle name="40% - Accent2 5 6 3" xfId="16707" xr:uid="{00000000-0005-0000-0000-000058750000}"/>
    <cellStyle name="40% - Accent2 5 6 3 2" xfId="42701" xr:uid="{00000000-0005-0000-0000-000059750000}"/>
    <cellStyle name="40% - Accent2 5 6 4" xfId="24458" xr:uid="{00000000-0005-0000-0000-00005A750000}"/>
    <cellStyle name="40% - Accent2 5 6 4 2" xfId="50447" xr:uid="{00000000-0005-0000-0000-00005B750000}"/>
    <cellStyle name="40% - Accent2 5 6 5" xfId="29612" xr:uid="{00000000-0005-0000-0000-00005C750000}"/>
    <cellStyle name="40% - Accent2 5 7" xfId="11110" xr:uid="{00000000-0005-0000-0000-00005D750000}"/>
    <cellStyle name="40% - Accent2 5 7 2" xfId="18905" xr:uid="{00000000-0005-0000-0000-00005E750000}"/>
    <cellStyle name="40% - Accent2 5 7 2 2" xfId="44899" xr:uid="{00000000-0005-0000-0000-00005F750000}"/>
    <cellStyle name="40% - Accent2 5 7 3" xfId="37111" xr:uid="{00000000-0005-0000-0000-000060750000}"/>
    <cellStyle name="40% - Accent2 5 8" xfId="11610" xr:uid="{00000000-0005-0000-0000-000061750000}"/>
    <cellStyle name="40% - Accent2 5 8 2" xfId="19405" xr:uid="{00000000-0005-0000-0000-000062750000}"/>
    <cellStyle name="40% - Accent2 5 8 2 2" xfId="45399" xr:uid="{00000000-0005-0000-0000-000063750000}"/>
    <cellStyle name="40% - Accent2 5 8 3" xfId="37611" xr:uid="{00000000-0005-0000-0000-000064750000}"/>
    <cellStyle name="40% - Accent2 5 9" xfId="6238" xr:uid="{00000000-0005-0000-0000-000065750000}"/>
    <cellStyle name="40% - Accent2 5 9 2" xfId="32224" xr:uid="{00000000-0005-0000-0000-000066750000}"/>
    <cellStyle name="40% - Accent2 6" xfId="940" xr:uid="{00000000-0005-0000-0000-000067750000}"/>
    <cellStyle name="40% - Accent2 6 10" xfId="14032" xr:uid="{00000000-0005-0000-0000-000068750000}"/>
    <cellStyle name="40% - Accent2 6 10 2" xfId="40026" xr:uid="{00000000-0005-0000-0000-000069750000}"/>
    <cellStyle name="40% - Accent2 6 11" xfId="21783" xr:uid="{00000000-0005-0000-0000-00006A750000}"/>
    <cellStyle name="40% - Accent2 6 11 2" xfId="47772" xr:uid="{00000000-0005-0000-0000-00006B750000}"/>
    <cellStyle name="40% - Accent2 6 12" xfId="26937" xr:uid="{00000000-0005-0000-0000-00006C750000}"/>
    <cellStyle name="40% - Accent2 6 2" xfId="1218" xr:uid="{00000000-0005-0000-0000-00006D750000}"/>
    <cellStyle name="40% - Accent2 6 2 10" xfId="22060" xr:uid="{00000000-0005-0000-0000-00006E750000}"/>
    <cellStyle name="40% - Accent2 6 2 10 2" xfId="48049" xr:uid="{00000000-0005-0000-0000-00006F750000}"/>
    <cellStyle name="40% - Accent2 6 2 11" xfId="27214" xr:uid="{00000000-0005-0000-0000-000070750000}"/>
    <cellStyle name="40% - Accent2 6 2 2" xfId="1776" xr:uid="{00000000-0005-0000-0000-000071750000}"/>
    <cellStyle name="40% - Accent2 6 2 2 2" xfId="4462" xr:uid="{00000000-0005-0000-0000-000072750000}"/>
    <cellStyle name="40% - Accent2 6 2 2 2 2" xfId="9759" xr:uid="{00000000-0005-0000-0000-000073750000}"/>
    <cellStyle name="40% - Accent2 6 2 2 2 2 2" xfId="35760" xr:uid="{00000000-0005-0000-0000-000074750000}"/>
    <cellStyle name="40% - Accent2 6 2 2 2 3" xfId="17554" xr:uid="{00000000-0005-0000-0000-000075750000}"/>
    <cellStyle name="40% - Accent2 6 2 2 2 3 2" xfId="43548" xr:uid="{00000000-0005-0000-0000-000076750000}"/>
    <cellStyle name="40% - Accent2 6 2 2 2 4" xfId="25305" xr:uid="{00000000-0005-0000-0000-000077750000}"/>
    <cellStyle name="40% - Accent2 6 2 2 2 4 2" xfId="51294" xr:uid="{00000000-0005-0000-0000-000078750000}"/>
    <cellStyle name="40% - Accent2 6 2 2 2 5" xfId="30459" xr:uid="{00000000-0005-0000-0000-000079750000}"/>
    <cellStyle name="40% - Accent2 6 2 2 3" xfId="12402" xr:uid="{00000000-0005-0000-0000-00007A750000}"/>
    <cellStyle name="40% - Accent2 6 2 2 3 2" xfId="20197" xr:uid="{00000000-0005-0000-0000-00007B750000}"/>
    <cellStyle name="40% - Accent2 6 2 2 3 2 2" xfId="46191" xr:uid="{00000000-0005-0000-0000-00007C750000}"/>
    <cellStyle name="40% - Accent2 6 2 2 3 3" xfId="38403" xr:uid="{00000000-0005-0000-0000-00007D750000}"/>
    <cellStyle name="40% - Accent2 6 2 2 4" xfId="7079" xr:uid="{00000000-0005-0000-0000-00007E750000}"/>
    <cellStyle name="40% - Accent2 6 2 2 4 2" xfId="33071" xr:uid="{00000000-0005-0000-0000-00007F750000}"/>
    <cellStyle name="40% - Accent2 6 2 2 5" xfId="14865" xr:uid="{00000000-0005-0000-0000-000080750000}"/>
    <cellStyle name="40% - Accent2 6 2 2 5 2" xfId="40859" xr:uid="{00000000-0005-0000-0000-000081750000}"/>
    <cellStyle name="40% - Accent2 6 2 2 6" xfId="22616" xr:uid="{00000000-0005-0000-0000-000082750000}"/>
    <cellStyle name="40% - Accent2 6 2 2 6 2" xfId="48605" xr:uid="{00000000-0005-0000-0000-000083750000}"/>
    <cellStyle name="40% - Accent2 6 2 2 7" xfId="27770" xr:uid="{00000000-0005-0000-0000-000084750000}"/>
    <cellStyle name="40% - Accent2 6 2 3" xfId="2332" xr:uid="{00000000-0005-0000-0000-000085750000}"/>
    <cellStyle name="40% - Accent2 6 2 3 2" xfId="5018" xr:uid="{00000000-0005-0000-0000-000086750000}"/>
    <cellStyle name="40% - Accent2 6 2 3 2 2" xfId="10315" xr:uid="{00000000-0005-0000-0000-000087750000}"/>
    <cellStyle name="40% - Accent2 6 2 3 2 2 2" xfId="36316" xr:uid="{00000000-0005-0000-0000-000088750000}"/>
    <cellStyle name="40% - Accent2 6 2 3 2 3" xfId="18110" xr:uid="{00000000-0005-0000-0000-000089750000}"/>
    <cellStyle name="40% - Accent2 6 2 3 2 3 2" xfId="44104" xr:uid="{00000000-0005-0000-0000-00008A750000}"/>
    <cellStyle name="40% - Accent2 6 2 3 2 4" xfId="25861" xr:uid="{00000000-0005-0000-0000-00008B750000}"/>
    <cellStyle name="40% - Accent2 6 2 3 2 4 2" xfId="51850" xr:uid="{00000000-0005-0000-0000-00008C750000}"/>
    <cellStyle name="40% - Accent2 6 2 3 2 5" xfId="31015" xr:uid="{00000000-0005-0000-0000-00008D750000}"/>
    <cellStyle name="40% - Accent2 6 2 3 3" xfId="12936" xr:uid="{00000000-0005-0000-0000-00008E750000}"/>
    <cellStyle name="40% - Accent2 6 2 3 3 2" xfId="20731" xr:uid="{00000000-0005-0000-0000-00008F750000}"/>
    <cellStyle name="40% - Accent2 6 2 3 3 2 2" xfId="46725" xr:uid="{00000000-0005-0000-0000-000090750000}"/>
    <cellStyle name="40% - Accent2 6 2 3 3 3" xfId="38937" xr:uid="{00000000-0005-0000-0000-000091750000}"/>
    <cellStyle name="40% - Accent2 6 2 3 4" xfId="7631" xr:uid="{00000000-0005-0000-0000-000092750000}"/>
    <cellStyle name="40% - Accent2 6 2 3 4 2" xfId="33627" xr:uid="{00000000-0005-0000-0000-000093750000}"/>
    <cellStyle name="40% - Accent2 6 2 3 5" xfId="15421" xr:uid="{00000000-0005-0000-0000-000094750000}"/>
    <cellStyle name="40% - Accent2 6 2 3 5 2" xfId="41415" xr:uid="{00000000-0005-0000-0000-000095750000}"/>
    <cellStyle name="40% - Accent2 6 2 3 6" xfId="23172" xr:uid="{00000000-0005-0000-0000-000096750000}"/>
    <cellStyle name="40% - Accent2 6 2 3 6 2" xfId="49161" xr:uid="{00000000-0005-0000-0000-000097750000}"/>
    <cellStyle name="40% - Accent2 6 2 3 7" xfId="28326" xr:uid="{00000000-0005-0000-0000-000098750000}"/>
    <cellStyle name="40% - Accent2 6 2 4" xfId="2888" xr:uid="{00000000-0005-0000-0000-000099750000}"/>
    <cellStyle name="40% - Accent2 6 2 4 2" xfId="5574" xr:uid="{00000000-0005-0000-0000-00009A750000}"/>
    <cellStyle name="40% - Accent2 6 2 4 2 2" xfId="10871" xr:uid="{00000000-0005-0000-0000-00009B750000}"/>
    <cellStyle name="40% - Accent2 6 2 4 2 2 2" xfId="36872" xr:uid="{00000000-0005-0000-0000-00009C750000}"/>
    <cellStyle name="40% - Accent2 6 2 4 2 3" xfId="18666" xr:uid="{00000000-0005-0000-0000-00009D750000}"/>
    <cellStyle name="40% - Accent2 6 2 4 2 3 2" xfId="44660" xr:uid="{00000000-0005-0000-0000-00009E750000}"/>
    <cellStyle name="40% - Accent2 6 2 4 2 4" xfId="26417" xr:uid="{00000000-0005-0000-0000-00009F750000}"/>
    <cellStyle name="40% - Accent2 6 2 4 2 4 2" xfId="52406" xr:uid="{00000000-0005-0000-0000-0000A0750000}"/>
    <cellStyle name="40% - Accent2 6 2 4 2 5" xfId="31571" xr:uid="{00000000-0005-0000-0000-0000A1750000}"/>
    <cellStyle name="40% - Accent2 6 2 4 3" xfId="13475" xr:uid="{00000000-0005-0000-0000-0000A2750000}"/>
    <cellStyle name="40% - Accent2 6 2 4 3 2" xfId="21270" xr:uid="{00000000-0005-0000-0000-0000A3750000}"/>
    <cellStyle name="40% - Accent2 6 2 4 3 2 2" xfId="47264" xr:uid="{00000000-0005-0000-0000-0000A4750000}"/>
    <cellStyle name="40% - Accent2 6 2 4 3 3" xfId="39476" xr:uid="{00000000-0005-0000-0000-0000A5750000}"/>
    <cellStyle name="40% - Accent2 6 2 4 4" xfId="8187" xr:uid="{00000000-0005-0000-0000-0000A6750000}"/>
    <cellStyle name="40% - Accent2 6 2 4 4 2" xfId="34183" xr:uid="{00000000-0005-0000-0000-0000A7750000}"/>
    <cellStyle name="40% - Accent2 6 2 4 5" xfId="15977" xr:uid="{00000000-0005-0000-0000-0000A8750000}"/>
    <cellStyle name="40% - Accent2 6 2 4 5 2" xfId="41971" xr:uid="{00000000-0005-0000-0000-0000A9750000}"/>
    <cellStyle name="40% - Accent2 6 2 4 6" xfId="23728" xr:uid="{00000000-0005-0000-0000-0000AA750000}"/>
    <cellStyle name="40% - Accent2 6 2 4 6 2" xfId="49717" xr:uid="{00000000-0005-0000-0000-0000AB750000}"/>
    <cellStyle name="40% - Accent2 6 2 4 7" xfId="28882" xr:uid="{00000000-0005-0000-0000-0000AC750000}"/>
    <cellStyle name="40% - Accent2 6 2 5" xfId="3906" xr:uid="{00000000-0005-0000-0000-0000AD750000}"/>
    <cellStyle name="40% - Accent2 6 2 5 2" xfId="9204" xr:uid="{00000000-0005-0000-0000-0000AE750000}"/>
    <cellStyle name="40% - Accent2 6 2 5 2 2" xfId="35204" xr:uid="{00000000-0005-0000-0000-0000AF750000}"/>
    <cellStyle name="40% - Accent2 6 2 5 3" xfId="16998" xr:uid="{00000000-0005-0000-0000-0000B0750000}"/>
    <cellStyle name="40% - Accent2 6 2 5 3 2" xfId="42992" xr:uid="{00000000-0005-0000-0000-0000B1750000}"/>
    <cellStyle name="40% - Accent2 6 2 5 4" xfId="24749" xr:uid="{00000000-0005-0000-0000-0000B2750000}"/>
    <cellStyle name="40% - Accent2 6 2 5 4 2" xfId="50738" xr:uid="{00000000-0005-0000-0000-0000B3750000}"/>
    <cellStyle name="40% - Accent2 6 2 5 5" xfId="29903" xr:uid="{00000000-0005-0000-0000-0000B4750000}"/>
    <cellStyle name="40% - Accent2 6 2 6" xfId="11378" xr:uid="{00000000-0005-0000-0000-0000B5750000}"/>
    <cellStyle name="40% - Accent2 6 2 6 2" xfId="19173" xr:uid="{00000000-0005-0000-0000-0000B6750000}"/>
    <cellStyle name="40% - Accent2 6 2 6 2 2" xfId="45167" xr:uid="{00000000-0005-0000-0000-0000B7750000}"/>
    <cellStyle name="40% - Accent2 6 2 6 3" xfId="37379" xr:uid="{00000000-0005-0000-0000-0000B8750000}"/>
    <cellStyle name="40% - Accent2 6 2 7" xfId="11883" xr:uid="{00000000-0005-0000-0000-0000B9750000}"/>
    <cellStyle name="40% - Accent2 6 2 7 2" xfId="19678" xr:uid="{00000000-0005-0000-0000-0000BA750000}"/>
    <cellStyle name="40% - Accent2 6 2 7 2 2" xfId="45672" xr:uid="{00000000-0005-0000-0000-0000BB750000}"/>
    <cellStyle name="40% - Accent2 6 2 7 3" xfId="37884" xr:uid="{00000000-0005-0000-0000-0000BC750000}"/>
    <cellStyle name="40% - Accent2 6 2 8" xfId="6528" xr:uid="{00000000-0005-0000-0000-0000BD750000}"/>
    <cellStyle name="40% - Accent2 6 2 8 2" xfId="32515" xr:uid="{00000000-0005-0000-0000-0000BE750000}"/>
    <cellStyle name="40% - Accent2 6 2 9" xfId="14309" xr:uid="{00000000-0005-0000-0000-0000BF750000}"/>
    <cellStyle name="40% - Accent2 6 2 9 2" xfId="40303" xr:uid="{00000000-0005-0000-0000-0000C0750000}"/>
    <cellStyle name="40% - Accent2 6 3" xfId="1499" xr:uid="{00000000-0005-0000-0000-0000C1750000}"/>
    <cellStyle name="40% - Accent2 6 3 2" xfId="4185" xr:uid="{00000000-0005-0000-0000-0000C2750000}"/>
    <cellStyle name="40% - Accent2 6 3 2 2" xfId="9482" xr:uid="{00000000-0005-0000-0000-0000C3750000}"/>
    <cellStyle name="40% - Accent2 6 3 2 2 2" xfId="35483" xr:uid="{00000000-0005-0000-0000-0000C4750000}"/>
    <cellStyle name="40% - Accent2 6 3 2 3" xfId="17277" xr:uid="{00000000-0005-0000-0000-0000C5750000}"/>
    <cellStyle name="40% - Accent2 6 3 2 3 2" xfId="43271" xr:uid="{00000000-0005-0000-0000-0000C6750000}"/>
    <cellStyle name="40% - Accent2 6 3 2 4" xfId="25028" xr:uid="{00000000-0005-0000-0000-0000C7750000}"/>
    <cellStyle name="40% - Accent2 6 3 2 4 2" xfId="51017" xr:uid="{00000000-0005-0000-0000-0000C8750000}"/>
    <cellStyle name="40% - Accent2 6 3 2 5" xfId="30182" xr:uid="{00000000-0005-0000-0000-0000C9750000}"/>
    <cellStyle name="40% - Accent2 6 3 3" xfId="12143" xr:uid="{00000000-0005-0000-0000-0000CA750000}"/>
    <cellStyle name="40% - Accent2 6 3 3 2" xfId="19938" xr:uid="{00000000-0005-0000-0000-0000CB750000}"/>
    <cellStyle name="40% - Accent2 6 3 3 2 2" xfId="45932" xr:uid="{00000000-0005-0000-0000-0000CC750000}"/>
    <cellStyle name="40% - Accent2 6 3 3 3" xfId="38144" xr:uid="{00000000-0005-0000-0000-0000CD750000}"/>
    <cellStyle name="40% - Accent2 6 3 4" xfId="6804" xr:uid="{00000000-0005-0000-0000-0000CE750000}"/>
    <cellStyle name="40% - Accent2 6 3 4 2" xfId="32794" xr:uid="{00000000-0005-0000-0000-0000CF750000}"/>
    <cellStyle name="40% - Accent2 6 3 5" xfId="14588" xr:uid="{00000000-0005-0000-0000-0000D0750000}"/>
    <cellStyle name="40% - Accent2 6 3 5 2" xfId="40582" xr:uid="{00000000-0005-0000-0000-0000D1750000}"/>
    <cellStyle name="40% - Accent2 6 3 6" xfId="22339" xr:uid="{00000000-0005-0000-0000-0000D2750000}"/>
    <cellStyle name="40% - Accent2 6 3 6 2" xfId="48328" xr:uid="{00000000-0005-0000-0000-0000D3750000}"/>
    <cellStyle name="40% - Accent2 6 3 7" xfId="27493" xr:uid="{00000000-0005-0000-0000-0000D4750000}"/>
    <cellStyle name="40% - Accent2 6 4" xfId="2055" xr:uid="{00000000-0005-0000-0000-0000D5750000}"/>
    <cellStyle name="40% - Accent2 6 4 2" xfId="4741" xr:uid="{00000000-0005-0000-0000-0000D6750000}"/>
    <cellStyle name="40% - Accent2 6 4 2 2" xfId="10038" xr:uid="{00000000-0005-0000-0000-0000D7750000}"/>
    <cellStyle name="40% - Accent2 6 4 2 2 2" xfId="36039" xr:uid="{00000000-0005-0000-0000-0000D8750000}"/>
    <cellStyle name="40% - Accent2 6 4 2 3" xfId="17833" xr:uid="{00000000-0005-0000-0000-0000D9750000}"/>
    <cellStyle name="40% - Accent2 6 4 2 3 2" xfId="43827" xr:uid="{00000000-0005-0000-0000-0000DA750000}"/>
    <cellStyle name="40% - Accent2 6 4 2 4" xfId="25584" xr:uid="{00000000-0005-0000-0000-0000DB750000}"/>
    <cellStyle name="40% - Accent2 6 4 2 4 2" xfId="51573" xr:uid="{00000000-0005-0000-0000-0000DC750000}"/>
    <cellStyle name="40% - Accent2 6 4 2 5" xfId="30738" xr:uid="{00000000-0005-0000-0000-0000DD750000}"/>
    <cellStyle name="40% - Accent2 6 4 3" xfId="12662" xr:uid="{00000000-0005-0000-0000-0000DE750000}"/>
    <cellStyle name="40% - Accent2 6 4 3 2" xfId="20457" xr:uid="{00000000-0005-0000-0000-0000DF750000}"/>
    <cellStyle name="40% - Accent2 6 4 3 2 2" xfId="46451" xr:uid="{00000000-0005-0000-0000-0000E0750000}"/>
    <cellStyle name="40% - Accent2 6 4 3 3" xfId="38663" xr:uid="{00000000-0005-0000-0000-0000E1750000}"/>
    <cellStyle name="40% - Accent2 6 4 4" xfId="7357" xr:uid="{00000000-0005-0000-0000-0000E2750000}"/>
    <cellStyle name="40% - Accent2 6 4 4 2" xfId="33350" xr:uid="{00000000-0005-0000-0000-0000E3750000}"/>
    <cellStyle name="40% - Accent2 6 4 5" xfId="15144" xr:uid="{00000000-0005-0000-0000-0000E4750000}"/>
    <cellStyle name="40% - Accent2 6 4 5 2" xfId="41138" xr:uid="{00000000-0005-0000-0000-0000E5750000}"/>
    <cellStyle name="40% - Accent2 6 4 6" xfId="22895" xr:uid="{00000000-0005-0000-0000-0000E6750000}"/>
    <cellStyle name="40% - Accent2 6 4 6 2" xfId="48884" xr:uid="{00000000-0005-0000-0000-0000E7750000}"/>
    <cellStyle name="40% - Accent2 6 4 7" xfId="28049" xr:uid="{00000000-0005-0000-0000-0000E8750000}"/>
    <cellStyle name="40% - Accent2 6 5" xfId="2611" xr:uid="{00000000-0005-0000-0000-0000E9750000}"/>
    <cellStyle name="40% - Accent2 6 5 2" xfId="5297" xr:uid="{00000000-0005-0000-0000-0000EA750000}"/>
    <cellStyle name="40% - Accent2 6 5 2 2" xfId="10594" xr:uid="{00000000-0005-0000-0000-0000EB750000}"/>
    <cellStyle name="40% - Accent2 6 5 2 2 2" xfId="36595" xr:uid="{00000000-0005-0000-0000-0000EC750000}"/>
    <cellStyle name="40% - Accent2 6 5 2 3" xfId="18389" xr:uid="{00000000-0005-0000-0000-0000ED750000}"/>
    <cellStyle name="40% - Accent2 6 5 2 3 2" xfId="44383" xr:uid="{00000000-0005-0000-0000-0000EE750000}"/>
    <cellStyle name="40% - Accent2 6 5 2 4" xfId="26140" xr:uid="{00000000-0005-0000-0000-0000EF750000}"/>
    <cellStyle name="40% - Accent2 6 5 2 4 2" xfId="52129" xr:uid="{00000000-0005-0000-0000-0000F0750000}"/>
    <cellStyle name="40% - Accent2 6 5 2 5" xfId="31294" xr:uid="{00000000-0005-0000-0000-0000F1750000}"/>
    <cellStyle name="40% - Accent2 6 5 3" xfId="13198" xr:uid="{00000000-0005-0000-0000-0000F2750000}"/>
    <cellStyle name="40% - Accent2 6 5 3 2" xfId="20993" xr:uid="{00000000-0005-0000-0000-0000F3750000}"/>
    <cellStyle name="40% - Accent2 6 5 3 2 2" xfId="46987" xr:uid="{00000000-0005-0000-0000-0000F4750000}"/>
    <cellStyle name="40% - Accent2 6 5 3 3" xfId="39199" xr:uid="{00000000-0005-0000-0000-0000F5750000}"/>
    <cellStyle name="40% - Accent2 6 5 4" xfId="7910" xr:uid="{00000000-0005-0000-0000-0000F6750000}"/>
    <cellStyle name="40% - Accent2 6 5 4 2" xfId="33906" xr:uid="{00000000-0005-0000-0000-0000F7750000}"/>
    <cellStyle name="40% - Accent2 6 5 5" xfId="15700" xr:uid="{00000000-0005-0000-0000-0000F8750000}"/>
    <cellStyle name="40% - Accent2 6 5 5 2" xfId="41694" xr:uid="{00000000-0005-0000-0000-0000F9750000}"/>
    <cellStyle name="40% - Accent2 6 5 6" xfId="23451" xr:uid="{00000000-0005-0000-0000-0000FA750000}"/>
    <cellStyle name="40% - Accent2 6 5 6 2" xfId="49440" xr:uid="{00000000-0005-0000-0000-0000FB750000}"/>
    <cellStyle name="40% - Accent2 6 5 7" xfId="28605" xr:uid="{00000000-0005-0000-0000-0000FC750000}"/>
    <cellStyle name="40% - Accent2 6 6" xfId="3629" xr:uid="{00000000-0005-0000-0000-0000FD750000}"/>
    <cellStyle name="40% - Accent2 6 6 2" xfId="8927" xr:uid="{00000000-0005-0000-0000-0000FE750000}"/>
    <cellStyle name="40% - Accent2 6 6 2 2" xfId="34927" xr:uid="{00000000-0005-0000-0000-0000FF750000}"/>
    <cellStyle name="40% - Accent2 6 6 3" xfId="16721" xr:uid="{00000000-0005-0000-0000-000000760000}"/>
    <cellStyle name="40% - Accent2 6 6 3 2" xfId="42715" xr:uid="{00000000-0005-0000-0000-000001760000}"/>
    <cellStyle name="40% - Accent2 6 6 4" xfId="24472" xr:uid="{00000000-0005-0000-0000-000002760000}"/>
    <cellStyle name="40% - Accent2 6 6 4 2" xfId="50461" xr:uid="{00000000-0005-0000-0000-000003760000}"/>
    <cellStyle name="40% - Accent2 6 6 5" xfId="29626" xr:uid="{00000000-0005-0000-0000-000004760000}"/>
    <cellStyle name="40% - Accent2 6 7" xfId="11123" xr:uid="{00000000-0005-0000-0000-000005760000}"/>
    <cellStyle name="40% - Accent2 6 7 2" xfId="18918" xr:uid="{00000000-0005-0000-0000-000006760000}"/>
    <cellStyle name="40% - Accent2 6 7 2 2" xfId="44912" xr:uid="{00000000-0005-0000-0000-000007760000}"/>
    <cellStyle name="40% - Accent2 6 7 3" xfId="37124" xr:uid="{00000000-0005-0000-0000-000008760000}"/>
    <cellStyle name="40% - Accent2 6 8" xfId="11623" xr:uid="{00000000-0005-0000-0000-000009760000}"/>
    <cellStyle name="40% - Accent2 6 8 2" xfId="19418" xr:uid="{00000000-0005-0000-0000-00000A760000}"/>
    <cellStyle name="40% - Accent2 6 8 2 2" xfId="45412" xr:uid="{00000000-0005-0000-0000-00000B760000}"/>
    <cellStyle name="40% - Accent2 6 8 3" xfId="37624" xr:uid="{00000000-0005-0000-0000-00000C760000}"/>
    <cellStyle name="40% - Accent2 6 9" xfId="6251" xr:uid="{00000000-0005-0000-0000-00000D760000}"/>
    <cellStyle name="40% - Accent2 6 9 2" xfId="32238" xr:uid="{00000000-0005-0000-0000-00000E760000}"/>
    <cellStyle name="40% - Accent2 7" xfId="953" xr:uid="{00000000-0005-0000-0000-00000F760000}"/>
    <cellStyle name="40% - Accent2 7 10" xfId="14045" xr:uid="{00000000-0005-0000-0000-000010760000}"/>
    <cellStyle name="40% - Accent2 7 10 2" xfId="40039" xr:uid="{00000000-0005-0000-0000-000011760000}"/>
    <cellStyle name="40% - Accent2 7 11" xfId="21796" xr:uid="{00000000-0005-0000-0000-000012760000}"/>
    <cellStyle name="40% - Accent2 7 11 2" xfId="47785" xr:uid="{00000000-0005-0000-0000-000013760000}"/>
    <cellStyle name="40% - Accent2 7 12" xfId="26950" xr:uid="{00000000-0005-0000-0000-000014760000}"/>
    <cellStyle name="40% - Accent2 7 2" xfId="1231" xr:uid="{00000000-0005-0000-0000-000015760000}"/>
    <cellStyle name="40% - Accent2 7 2 10" xfId="22073" xr:uid="{00000000-0005-0000-0000-000016760000}"/>
    <cellStyle name="40% - Accent2 7 2 10 2" xfId="48062" xr:uid="{00000000-0005-0000-0000-000017760000}"/>
    <cellStyle name="40% - Accent2 7 2 11" xfId="27227" xr:uid="{00000000-0005-0000-0000-000018760000}"/>
    <cellStyle name="40% - Accent2 7 2 2" xfId="1789" xr:uid="{00000000-0005-0000-0000-000019760000}"/>
    <cellStyle name="40% - Accent2 7 2 2 2" xfId="4475" xr:uid="{00000000-0005-0000-0000-00001A760000}"/>
    <cellStyle name="40% - Accent2 7 2 2 2 2" xfId="9772" xr:uid="{00000000-0005-0000-0000-00001B760000}"/>
    <cellStyle name="40% - Accent2 7 2 2 2 2 2" xfId="35773" xr:uid="{00000000-0005-0000-0000-00001C760000}"/>
    <cellStyle name="40% - Accent2 7 2 2 2 3" xfId="17567" xr:uid="{00000000-0005-0000-0000-00001D760000}"/>
    <cellStyle name="40% - Accent2 7 2 2 2 3 2" xfId="43561" xr:uid="{00000000-0005-0000-0000-00001E760000}"/>
    <cellStyle name="40% - Accent2 7 2 2 2 4" xfId="25318" xr:uid="{00000000-0005-0000-0000-00001F760000}"/>
    <cellStyle name="40% - Accent2 7 2 2 2 4 2" xfId="51307" xr:uid="{00000000-0005-0000-0000-000020760000}"/>
    <cellStyle name="40% - Accent2 7 2 2 2 5" xfId="30472" xr:uid="{00000000-0005-0000-0000-000021760000}"/>
    <cellStyle name="40% - Accent2 7 2 2 3" xfId="12415" xr:uid="{00000000-0005-0000-0000-000022760000}"/>
    <cellStyle name="40% - Accent2 7 2 2 3 2" xfId="20210" xr:uid="{00000000-0005-0000-0000-000023760000}"/>
    <cellStyle name="40% - Accent2 7 2 2 3 2 2" xfId="46204" xr:uid="{00000000-0005-0000-0000-000024760000}"/>
    <cellStyle name="40% - Accent2 7 2 2 3 3" xfId="38416" xr:uid="{00000000-0005-0000-0000-000025760000}"/>
    <cellStyle name="40% - Accent2 7 2 2 4" xfId="7092" xr:uid="{00000000-0005-0000-0000-000026760000}"/>
    <cellStyle name="40% - Accent2 7 2 2 4 2" xfId="33084" xr:uid="{00000000-0005-0000-0000-000027760000}"/>
    <cellStyle name="40% - Accent2 7 2 2 5" xfId="14878" xr:uid="{00000000-0005-0000-0000-000028760000}"/>
    <cellStyle name="40% - Accent2 7 2 2 5 2" xfId="40872" xr:uid="{00000000-0005-0000-0000-000029760000}"/>
    <cellStyle name="40% - Accent2 7 2 2 6" xfId="22629" xr:uid="{00000000-0005-0000-0000-00002A760000}"/>
    <cellStyle name="40% - Accent2 7 2 2 6 2" xfId="48618" xr:uid="{00000000-0005-0000-0000-00002B760000}"/>
    <cellStyle name="40% - Accent2 7 2 2 7" xfId="27783" xr:uid="{00000000-0005-0000-0000-00002C760000}"/>
    <cellStyle name="40% - Accent2 7 2 3" xfId="2345" xr:uid="{00000000-0005-0000-0000-00002D760000}"/>
    <cellStyle name="40% - Accent2 7 2 3 2" xfId="5031" xr:uid="{00000000-0005-0000-0000-00002E760000}"/>
    <cellStyle name="40% - Accent2 7 2 3 2 2" xfId="10328" xr:uid="{00000000-0005-0000-0000-00002F760000}"/>
    <cellStyle name="40% - Accent2 7 2 3 2 2 2" xfId="36329" xr:uid="{00000000-0005-0000-0000-000030760000}"/>
    <cellStyle name="40% - Accent2 7 2 3 2 3" xfId="18123" xr:uid="{00000000-0005-0000-0000-000031760000}"/>
    <cellStyle name="40% - Accent2 7 2 3 2 3 2" xfId="44117" xr:uid="{00000000-0005-0000-0000-000032760000}"/>
    <cellStyle name="40% - Accent2 7 2 3 2 4" xfId="25874" xr:uid="{00000000-0005-0000-0000-000033760000}"/>
    <cellStyle name="40% - Accent2 7 2 3 2 4 2" xfId="51863" xr:uid="{00000000-0005-0000-0000-000034760000}"/>
    <cellStyle name="40% - Accent2 7 2 3 2 5" xfId="31028" xr:uid="{00000000-0005-0000-0000-000035760000}"/>
    <cellStyle name="40% - Accent2 7 2 3 3" xfId="12949" xr:uid="{00000000-0005-0000-0000-000036760000}"/>
    <cellStyle name="40% - Accent2 7 2 3 3 2" xfId="20744" xr:uid="{00000000-0005-0000-0000-000037760000}"/>
    <cellStyle name="40% - Accent2 7 2 3 3 2 2" xfId="46738" xr:uid="{00000000-0005-0000-0000-000038760000}"/>
    <cellStyle name="40% - Accent2 7 2 3 3 3" xfId="38950" xr:uid="{00000000-0005-0000-0000-000039760000}"/>
    <cellStyle name="40% - Accent2 7 2 3 4" xfId="7644" xr:uid="{00000000-0005-0000-0000-00003A760000}"/>
    <cellStyle name="40% - Accent2 7 2 3 4 2" xfId="33640" xr:uid="{00000000-0005-0000-0000-00003B760000}"/>
    <cellStyle name="40% - Accent2 7 2 3 5" xfId="15434" xr:uid="{00000000-0005-0000-0000-00003C760000}"/>
    <cellStyle name="40% - Accent2 7 2 3 5 2" xfId="41428" xr:uid="{00000000-0005-0000-0000-00003D760000}"/>
    <cellStyle name="40% - Accent2 7 2 3 6" xfId="23185" xr:uid="{00000000-0005-0000-0000-00003E760000}"/>
    <cellStyle name="40% - Accent2 7 2 3 6 2" xfId="49174" xr:uid="{00000000-0005-0000-0000-00003F760000}"/>
    <cellStyle name="40% - Accent2 7 2 3 7" xfId="28339" xr:uid="{00000000-0005-0000-0000-000040760000}"/>
    <cellStyle name="40% - Accent2 7 2 4" xfId="2901" xr:uid="{00000000-0005-0000-0000-000041760000}"/>
    <cellStyle name="40% - Accent2 7 2 4 2" xfId="5587" xr:uid="{00000000-0005-0000-0000-000042760000}"/>
    <cellStyle name="40% - Accent2 7 2 4 2 2" xfId="10884" xr:uid="{00000000-0005-0000-0000-000043760000}"/>
    <cellStyle name="40% - Accent2 7 2 4 2 2 2" xfId="36885" xr:uid="{00000000-0005-0000-0000-000044760000}"/>
    <cellStyle name="40% - Accent2 7 2 4 2 3" xfId="18679" xr:uid="{00000000-0005-0000-0000-000045760000}"/>
    <cellStyle name="40% - Accent2 7 2 4 2 3 2" xfId="44673" xr:uid="{00000000-0005-0000-0000-000046760000}"/>
    <cellStyle name="40% - Accent2 7 2 4 2 4" xfId="26430" xr:uid="{00000000-0005-0000-0000-000047760000}"/>
    <cellStyle name="40% - Accent2 7 2 4 2 4 2" xfId="52419" xr:uid="{00000000-0005-0000-0000-000048760000}"/>
    <cellStyle name="40% - Accent2 7 2 4 2 5" xfId="31584" xr:uid="{00000000-0005-0000-0000-000049760000}"/>
    <cellStyle name="40% - Accent2 7 2 4 3" xfId="13488" xr:uid="{00000000-0005-0000-0000-00004A760000}"/>
    <cellStyle name="40% - Accent2 7 2 4 3 2" xfId="21283" xr:uid="{00000000-0005-0000-0000-00004B760000}"/>
    <cellStyle name="40% - Accent2 7 2 4 3 2 2" xfId="47277" xr:uid="{00000000-0005-0000-0000-00004C760000}"/>
    <cellStyle name="40% - Accent2 7 2 4 3 3" xfId="39489" xr:uid="{00000000-0005-0000-0000-00004D760000}"/>
    <cellStyle name="40% - Accent2 7 2 4 4" xfId="8200" xr:uid="{00000000-0005-0000-0000-00004E760000}"/>
    <cellStyle name="40% - Accent2 7 2 4 4 2" xfId="34196" xr:uid="{00000000-0005-0000-0000-00004F760000}"/>
    <cellStyle name="40% - Accent2 7 2 4 5" xfId="15990" xr:uid="{00000000-0005-0000-0000-000050760000}"/>
    <cellStyle name="40% - Accent2 7 2 4 5 2" xfId="41984" xr:uid="{00000000-0005-0000-0000-000051760000}"/>
    <cellStyle name="40% - Accent2 7 2 4 6" xfId="23741" xr:uid="{00000000-0005-0000-0000-000052760000}"/>
    <cellStyle name="40% - Accent2 7 2 4 6 2" xfId="49730" xr:uid="{00000000-0005-0000-0000-000053760000}"/>
    <cellStyle name="40% - Accent2 7 2 4 7" xfId="28895" xr:uid="{00000000-0005-0000-0000-000054760000}"/>
    <cellStyle name="40% - Accent2 7 2 5" xfId="3919" xr:uid="{00000000-0005-0000-0000-000055760000}"/>
    <cellStyle name="40% - Accent2 7 2 5 2" xfId="9217" xr:uid="{00000000-0005-0000-0000-000056760000}"/>
    <cellStyle name="40% - Accent2 7 2 5 2 2" xfId="35217" xr:uid="{00000000-0005-0000-0000-000057760000}"/>
    <cellStyle name="40% - Accent2 7 2 5 3" xfId="17011" xr:uid="{00000000-0005-0000-0000-000058760000}"/>
    <cellStyle name="40% - Accent2 7 2 5 3 2" xfId="43005" xr:uid="{00000000-0005-0000-0000-000059760000}"/>
    <cellStyle name="40% - Accent2 7 2 5 4" xfId="24762" xr:uid="{00000000-0005-0000-0000-00005A760000}"/>
    <cellStyle name="40% - Accent2 7 2 5 4 2" xfId="50751" xr:uid="{00000000-0005-0000-0000-00005B760000}"/>
    <cellStyle name="40% - Accent2 7 2 5 5" xfId="29916" xr:uid="{00000000-0005-0000-0000-00005C760000}"/>
    <cellStyle name="40% - Accent2 7 2 6" xfId="11390" xr:uid="{00000000-0005-0000-0000-00005D760000}"/>
    <cellStyle name="40% - Accent2 7 2 6 2" xfId="19185" xr:uid="{00000000-0005-0000-0000-00005E760000}"/>
    <cellStyle name="40% - Accent2 7 2 6 2 2" xfId="45179" xr:uid="{00000000-0005-0000-0000-00005F760000}"/>
    <cellStyle name="40% - Accent2 7 2 6 3" xfId="37391" xr:uid="{00000000-0005-0000-0000-000060760000}"/>
    <cellStyle name="40% - Accent2 7 2 7" xfId="11896" xr:uid="{00000000-0005-0000-0000-000061760000}"/>
    <cellStyle name="40% - Accent2 7 2 7 2" xfId="19691" xr:uid="{00000000-0005-0000-0000-000062760000}"/>
    <cellStyle name="40% - Accent2 7 2 7 2 2" xfId="45685" xr:uid="{00000000-0005-0000-0000-000063760000}"/>
    <cellStyle name="40% - Accent2 7 2 7 3" xfId="37897" xr:uid="{00000000-0005-0000-0000-000064760000}"/>
    <cellStyle name="40% - Accent2 7 2 8" xfId="6541" xr:uid="{00000000-0005-0000-0000-000065760000}"/>
    <cellStyle name="40% - Accent2 7 2 8 2" xfId="32528" xr:uid="{00000000-0005-0000-0000-000066760000}"/>
    <cellStyle name="40% - Accent2 7 2 9" xfId="14322" xr:uid="{00000000-0005-0000-0000-000067760000}"/>
    <cellStyle name="40% - Accent2 7 2 9 2" xfId="40316" xr:uid="{00000000-0005-0000-0000-000068760000}"/>
    <cellStyle name="40% - Accent2 7 3" xfId="1512" xr:uid="{00000000-0005-0000-0000-000069760000}"/>
    <cellStyle name="40% - Accent2 7 3 2" xfId="4198" xr:uid="{00000000-0005-0000-0000-00006A760000}"/>
    <cellStyle name="40% - Accent2 7 3 2 2" xfId="9495" xr:uid="{00000000-0005-0000-0000-00006B760000}"/>
    <cellStyle name="40% - Accent2 7 3 2 2 2" xfId="35496" xr:uid="{00000000-0005-0000-0000-00006C760000}"/>
    <cellStyle name="40% - Accent2 7 3 2 3" xfId="17290" xr:uid="{00000000-0005-0000-0000-00006D760000}"/>
    <cellStyle name="40% - Accent2 7 3 2 3 2" xfId="43284" xr:uid="{00000000-0005-0000-0000-00006E760000}"/>
    <cellStyle name="40% - Accent2 7 3 2 4" xfId="25041" xr:uid="{00000000-0005-0000-0000-00006F760000}"/>
    <cellStyle name="40% - Accent2 7 3 2 4 2" xfId="51030" xr:uid="{00000000-0005-0000-0000-000070760000}"/>
    <cellStyle name="40% - Accent2 7 3 2 5" xfId="30195" xr:uid="{00000000-0005-0000-0000-000071760000}"/>
    <cellStyle name="40% - Accent2 7 3 3" xfId="12156" xr:uid="{00000000-0005-0000-0000-000072760000}"/>
    <cellStyle name="40% - Accent2 7 3 3 2" xfId="19951" xr:uid="{00000000-0005-0000-0000-000073760000}"/>
    <cellStyle name="40% - Accent2 7 3 3 2 2" xfId="45945" xr:uid="{00000000-0005-0000-0000-000074760000}"/>
    <cellStyle name="40% - Accent2 7 3 3 3" xfId="38157" xr:uid="{00000000-0005-0000-0000-000075760000}"/>
    <cellStyle name="40% - Accent2 7 3 4" xfId="6817" xr:uid="{00000000-0005-0000-0000-000076760000}"/>
    <cellStyle name="40% - Accent2 7 3 4 2" xfId="32807" xr:uid="{00000000-0005-0000-0000-000077760000}"/>
    <cellStyle name="40% - Accent2 7 3 5" xfId="14601" xr:uid="{00000000-0005-0000-0000-000078760000}"/>
    <cellStyle name="40% - Accent2 7 3 5 2" xfId="40595" xr:uid="{00000000-0005-0000-0000-000079760000}"/>
    <cellStyle name="40% - Accent2 7 3 6" xfId="22352" xr:uid="{00000000-0005-0000-0000-00007A760000}"/>
    <cellStyle name="40% - Accent2 7 3 6 2" xfId="48341" xr:uid="{00000000-0005-0000-0000-00007B760000}"/>
    <cellStyle name="40% - Accent2 7 3 7" xfId="27506" xr:uid="{00000000-0005-0000-0000-00007C760000}"/>
    <cellStyle name="40% - Accent2 7 4" xfId="2068" xr:uid="{00000000-0005-0000-0000-00007D760000}"/>
    <cellStyle name="40% - Accent2 7 4 2" xfId="4754" xr:uid="{00000000-0005-0000-0000-00007E760000}"/>
    <cellStyle name="40% - Accent2 7 4 2 2" xfId="10051" xr:uid="{00000000-0005-0000-0000-00007F760000}"/>
    <cellStyle name="40% - Accent2 7 4 2 2 2" xfId="36052" xr:uid="{00000000-0005-0000-0000-000080760000}"/>
    <cellStyle name="40% - Accent2 7 4 2 3" xfId="17846" xr:uid="{00000000-0005-0000-0000-000081760000}"/>
    <cellStyle name="40% - Accent2 7 4 2 3 2" xfId="43840" xr:uid="{00000000-0005-0000-0000-000082760000}"/>
    <cellStyle name="40% - Accent2 7 4 2 4" xfId="25597" xr:uid="{00000000-0005-0000-0000-000083760000}"/>
    <cellStyle name="40% - Accent2 7 4 2 4 2" xfId="51586" xr:uid="{00000000-0005-0000-0000-000084760000}"/>
    <cellStyle name="40% - Accent2 7 4 2 5" xfId="30751" xr:uid="{00000000-0005-0000-0000-000085760000}"/>
    <cellStyle name="40% - Accent2 7 4 3" xfId="12675" xr:uid="{00000000-0005-0000-0000-000086760000}"/>
    <cellStyle name="40% - Accent2 7 4 3 2" xfId="20470" xr:uid="{00000000-0005-0000-0000-000087760000}"/>
    <cellStyle name="40% - Accent2 7 4 3 2 2" xfId="46464" xr:uid="{00000000-0005-0000-0000-000088760000}"/>
    <cellStyle name="40% - Accent2 7 4 3 3" xfId="38676" xr:uid="{00000000-0005-0000-0000-000089760000}"/>
    <cellStyle name="40% - Accent2 7 4 4" xfId="7370" xr:uid="{00000000-0005-0000-0000-00008A760000}"/>
    <cellStyle name="40% - Accent2 7 4 4 2" xfId="33363" xr:uid="{00000000-0005-0000-0000-00008B760000}"/>
    <cellStyle name="40% - Accent2 7 4 5" xfId="15157" xr:uid="{00000000-0005-0000-0000-00008C760000}"/>
    <cellStyle name="40% - Accent2 7 4 5 2" xfId="41151" xr:uid="{00000000-0005-0000-0000-00008D760000}"/>
    <cellStyle name="40% - Accent2 7 4 6" xfId="22908" xr:uid="{00000000-0005-0000-0000-00008E760000}"/>
    <cellStyle name="40% - Accent2 7 4 6 2" xfId="48897" xr:uid="{00000000-0005-0000-0000-00008F760000}"/>
    <cellStyle name="40% - Accent2 7 4 7" xfId="28062" xr:uid="{00000000-0005-0000-0000-000090760000}"/>
    <cellStyle name="40% - Accent2 7 5" xfId="2624" xr:uid="{00000000-0005-0000-0000-000091760000}"/>
    <cellStyle name="40% - Accent2 7 5 2" xfId="5310" xr:uid="{00000000-0005-0000-0000-000092760000}"/>
    <cellStyle name="40% - Accent2 7 5 2 2" xfId="10607" xr:uid="{00000000-0005-0000-0000-000093760000}"/>
    <cellStyle name="40% - Accent2 7 5 2 2 2" xfId="36608" xr:uid="{00000000-0005-0000-0000-000094760000}"/>
    <cellStyle name="40% - Accent2 7 5 2 3" xfId="18402" xr:uid="{00000000-0005-0000-0000-000095760000}"/>
    <cellStyle name="40% - Accent2 7 5 2 3 2" xfId="44396" xr:uid="{00000000-0005-0000-0000-000096760000}"/>
    <cellStyle name="40% - Accent2 7 5 2 4" xfId="26153" xr:uid="{00000000-0005-0000-0000-000097760000}"/>
    <cellStyle name="40% - Accent2 7 5 2 4 2" xfId="52142" xr:uid="{00000000-0005-0000-0000-000098760000}"/>
    <cellStyle name="40% - Accent2 7 5 2 5" xfId="31307" xr:uid="{00000000-0005-0000-0000-000099760000}"/>
    <cellStyle name="40% - Accent2 7 5 3" xfId="13211" xr:uid="{00000000-0005-0000-0000-00009A760000}"/>
    <cellStyle name="40% - Accent2 7 5 3 2" xfId="21006" xr:uid="{00000000-0005-0000-0000-00009B760000}"/>
    <cellStyle name="40% - Accent2 7 5 3 2 2" xfId="47000" xr:uid="{00000000-0005-0000-0000-00009C760000}"/>
    <cellStyle name="40% - Accent2 7 5 3 3" xfId="39212" xr:uid="{00000000-0005-0000-0000-00009D760000}"/>
    <cellStyle name="40% - Accent2 7 5 4" xfId="7923" xr:uid="{00000000-0005-0000-0000-00009E760000}"/>
    <cellStyle name="40% - Accent2 7 5 4 2" xfId="33919" xr:uid="{00000000-0005-0000-0000-00009F760000}"/>
    <cellStyle name="40% - Accent2 7 5 5" xfId="15713" xr:uid="{00000000-0005-0000-0000-0000A0760000}"/>
    <cellStyle name="40% - Accent2 7 5 5 2" xfId="41707" xr:uid="{00000000-0005-0000-0000-0000A1760000}"/>
    <cellStyle name="40% - Accent2 7 5 6" xfId="23464" xr:uid="{00000000-0005-0000-0000-0000A2760000}"/>
    <cellStyle name="40% - Accent2 7 5 6 2" xfId="49453" xr:uid="{00000000-0005-0000-0000-0000A3760000}"/>
    <cellStyle name="40% - Accent2 7 5 7" xfId="28618" xr:uid="{00000000-0005-0000-0000-0000A4760000}"/>
    <cellStyle name="40% - Accent2 7 6" xfId="3642" xr:uid="{00000000-0005-0000-0000-0000A5760000}"/>
    <cellStyle name="40% - Accent2 7 6 2" xfId="8940" xr:uid="{00000000-0005-0000-0000-0000A6760000}"/>
    <cellStyle name="40% - Accent2 7 6 2 2" xfId="34940" xr:uid="{00000000-0005-0000-0000-0000A7760000}"/>
    <cellStyle name="40% - Accent2 7 6 3" xfId="16734" xr:uid="{00000000-0005-0000-0000-0000A8760000}"/>
    <cellStyle name="40% - Accent2 7 6 3 2" xfId="42728" xr:uid="{00000000-0005-0000-0000-0000A9760000}"/>
    <cellStyle name="40% - Accent2 7 6 4" xfId="24485" xr:uid="{00000000-0005-0000-0000-0000AA760000}"/>
    <cellStyle name="40% - Accent2 7 6 4 2" xfId="50474" xr:uid="{00000000-0005-0000-0000-0000AB760000}"/>
    <cellStyle name="40% - Accent2 7 6 5" xfId="29639" xr:uid="{00000000-0005-0000-0000-0000AC760000}"/>
    <cellStyle name="40% - Accent2 7 7" xfId="11135" xr:uid="{00000000-0005-0000-0000-0000AD760000}"/>
    <cellStyle name="40% - Accent2 7 7 2" xfId="18930" xr:uid="{00000000-0005-0000-0000-0000AE760000}"/>
    <cellStyle name="40% - Accent2 7 7 2 2" xfId="44924" xr:uid="{00000000-0005-0000-0000-0000AF760000}"/>
    <cellStyle name="40% - Accent2 7 7 3" xfId="37136" xr:uid="{00000000-0005-0000-0000-0000B0760000}"/>
    <cellStyle name="40% - Accent2 7 8" xfId="11635" xr:uid="{00000000-0005-0000-0000-0000B1760000}"/>
    <cellStyle name="40% - Accent2 7 8 2" xfId="19430" xr:uid="{00000000-0005-0000-0000-0000B2760000}"/>
    <cellStyle name="40% - Accent2 7 8 2 2" xfId="45424" xr:uid="{00000000-0005-0000-0000-0000B3760000}"/>
    <cellStyle name="40% - Accent2 7 8 3" xfId="37636" xr:uid="{00000000-0005-0000-0000-0000B4760000}"/>
    <cellStyle name="40% - Accent2 7 9" xfId="6264" xr:uid="{00000000-0005-0000-0000-0000B5760000}"/>
    <cellStyle name="40% - Accent2 7 9 2" xfId="32251" xr:uid="{00000000-0005-0000-0000-0000B6760000}"/>
    <cellStyle name="40% - Accent2 8" xfId="967" xr:uid="{00000000-0005-0000-0000-0000B7760000}"/>
    <cellStyle name="40% - Accent2 8 10" xfId="14059" xr:uid="{00000000-0005-0000-0000-0000B8760000}"/>
    <cellStyle name="40% - Accent2 8 10 2" xfId="40053" xr:uid="{00000000-0005-0000-0000-0000B9760000}"/>
    <cellStyle name="40% - Accent2 8 11" xfId="21810" xr:uid="{00000000-0005-0000-0000-0000BA760000}"/>
    <cellStyle name="40% - Accent2 8 11 2" xfId="47799" xr:uid="{00000000-0005-0000-0000-0000BB760000}"/>
    <cellStyle name="40% - Accent2 8 12" xfId="26964" xr:uid="{00000000-0005-0000-0000-0000BC760000}"/>
    <cellStyle name="40% - Accent2 8 2" xfId="1245" xr:uid="{00000000-0005-0000-0000-0000BD760000}"/>
    <cellStyle name="40% - Accent2 8 2 10" xfId="22087" xr:uid="{00000000-0005-0000-0000-0000BE760000}"/>
    <cellStyle name="40% - Accent2 8 2 10 2" xfId="48076" xr:uid="{00000000-0005-0000-0000-0000BF760000}"/>
    <cellStyle name="40% - Accent2 8 2 11" xfId="27241" xr:uid="{00000000-0005-0000-0000-0000C0760000}"/>
    <cellStyle name="40% - Accent2 8 2 2" xfId="1803" xr:uid="{00000000-0005-0000-0000-0000C1760000}"/>
    <cellStyle name="40% - Accent2 8 2 2 2" xfId="4489" xr:uid="{00000000-0005-0000-0000-0000C2760000}"/>
    <cellStyle name="40% - Accent2 8 2 2 2 2" xfId="9786" xr:uid="{00000000-0005-0000-0000-0000C3760000}"/>
    <cellStyle name="40% - Accent2 8 2 2 2 2 2" xfId="35787" xr:uid="{00000000-0005-0000-0000-0000C4760000}"/>
    <cellStyle name="40% - Accent2 8 2 2 2 3" xfId="17581" xr:uid="{00000000-0005-0000-0000-0000C5760000}"/>
    <cellStyle name="40% - Accent2 8 2 2 2 3 2" xfId="43575" xr:uid="{00000000-0005-0000-0000-0000C6760000}"/>
    <cellStyle name="40% - Accent2 8 2 2 2 4" xfId="25332" xr:uid="{00000000-0005-0000-0000-0000C7760000}"/>
    <cellStyle name="40% - Accent2 8 2 2 2 4 2" xfId="51321" xr:uid="{00000000-0005-0000-0000-0000C8760000}"/>
    <cellStyle name="40% - Accent2 8 2 2 2 5" xfId="30486" xr:uid="{00000000-0005-0000-0000-0000C9760000}"/>
    <cellStyle name="40% - Accent2 8 2 2 3" xfId="12428" xr:uid="{00000000-0005-0000-0000-0000CA760000}"/>
    <cellStyle name="40% - Accent2 8 2 2 3 2" xfId="20223" xr:uid="{00000000-0005-0000-0000-0000CB760000}"/>
    <cellStyle name="40% - Accent2 8 2 2 3 2 2" xfId="46217" xr:uid="{00000000-0005-0000-0000-0000CC760000}"/>
    <cellStyle name="40% - Accent2 8 2 2 3 3" xfId="38429" xr:uid="{00000000-0005-0000-0000-0000CD760000}"/>
    <cellStyle name="40% - Accent2 8 2 2 4" xfId="7106" xr:uid="{00000000-0005-0000-0000-0000CE760000}"/>
    <cellStyle name="40% - Accent2 8 2 2 4 2" xfId="33098" xr:uid="{00000000-0005-0000-0000-0000CF760000}"/>
    <cellStyle name="40% - Accent2 8 2 2 5" xfId="14892" xr:uid="{00000000-0005-0000-0000-0000D0760000}"/>
    <cellStyle name="40% - Accent2 8 2 2 5 2" xfId="40886" xr:uid="{00000000-0005-0000-0000-0000D1760000}"/>
    <cellStyle name="40% - Accent2 8 2 2 6" xfId="22643" xr:uid="{00000000-0005-0000-0000-0000D2760000}"/>
    <cellStyle name="40% - Accent2 8 2 2 6 2" xfId="48632" xr:uid="{00000000-0005-0000-0000-0000D3760000}"/>
    <cellStyle name="40% - Accent2 8 2 2 7" xfId="27797" xr:uid="{00000000-0005-0000-0000-0000D4760000}"/>
    <cellStyle name="40% - Accent2 8 2 3" xfId="2359" xr:uid="{00000000-0005-0000-0000-0000D5760000}"/>
    <cellStyle name="40% - Accent2 8 2 3 2" xfId="5045" xr:uid="{00000000-0005-0000-0000-0000D6760000}"/>
    <cellStyle name="40% - Accent2 8 2 3 2 2" xfId="10342" xr:uid="{00000000-0005-0000-0000-0000D7760000}"/>
    <cellStyle name="40% - Accent2 8 2 3 2 2 2" xfId="36343" xr:uid="{00000000-0005-0000-0000-0000D8760000}"/>
    <cellStyle name="40% - Accent2 8 2 3 2 3" xfId="18137" xr:uid="{00000000-0005-0000-0000-0000D9760000}"/>
    <cellStyle name="40% - Accent2 8 2 3 2 3 2" xfId="44131" xr:uid="{00000000-0005-0000-0000-0000DA760000}"/>
    <cellStyle name="40% - Accent2 8 2 3 2 4" xfId="25888" xr:uid="{00000000-0005-0000-0000-0000DB760000}"/>
    <cellStyle name="40% - Accent2 8 2 3 2 4 2" xfId="51877" xr:uid="{00000000-0005-0000-0000-0000DC760000}"/>
    <cellStyle name="40% - Accent2 8 2 3 2 5" xfId="31042" xr:uid="{00000000-0005-0000-0000-0000DD760000}"/>
    <cellStyle name="40% - Accent2 8 2 3 3" xfId="12963" xr:uid="{00000000-0005-0000-0000-0000DE760000}"/>
    <cellStyle name="40% - Accent2 8 2 3 3 2" xfId="20758" xr:uid="{00000000-0005-0000-0000-0000DF760000}"/>
    <cellStyle name="40% - Accent2 8 2 3 3 2 2" xfId="46752" xr:uid="{00000000-0005-0000-0000-0000E0760000}"/>
    <cellStyle name="40% - Accent2 8 2 3 3 3" xfId="38964" xr:uid="{00000000-0005-0000-0000-0000E1760000}"/>
    <cellStyle name="40% - Accent2 8 2 3 4" xfId="7658" xr:uid="{00000000-0005-0000-0000-0000E2760000}"/>
    <cellStyle name="40% - Accent2 8 2 3 4 2" xfId="33654" xr:uid="{00000000-0005-0000-0000-0000E3760000}"/>
    <cellStyle name="40% - Accent2 8 2 3 5" xfId="15448" xr:uid="{00000000-0005-0000-0000-0000E4760000}"/>
    <cellStyle name="40% - Accent2 8 2 3 5 2" xfId="41442" xr:uid="{00000000-0005-0000-0000-0000E5760000}"/>
    <cellStyle name="40% - Accent2 8 2 3 6" xfId="23199" xr:uid="{00000000-0005-0000-0000-0000E6760000}"/>
    <cellStyle name="40% - Accent2 8 2 3 6 2" xfId="49188" xr:uid="{00000000-0005-0000-0000-0000E7760000}"/>
    <cellStyle name="40% - Accent2 8 2 3 7" xfId="28353" xr:uid="{00000000-0005-0000-0000-0000E8760000}"/>
    <cellStyle name="40% - Accent2 8 2 4" xfId="2915" xr:uid="{00000000-0005-0000-0000-0000E9760000}"/>
    <cellStyle name="40% - Accent2 8 2 4 2" xfId="5601" xr:uid="{00000000-0005-0000-0000-0000EA760000}"/>
    <cellStyle name="40% - Accent2 8 2 4 2 2" xfId="10898" xr:uid="{00000000-0005-0000-0000-0000EB760000}"/>
    <cellStyle name="40% - Accent2 8 2 4 2 2 2" xfId="36899" xr:uid="{00000000-0005-0000-0000-0000EC760000}"/>
    <cellStyle name="40% - Accent2 8 2 4 2 3" xfId="18693" xr:uid="{00000000-0005-0000-0000-0000ED760000}"/>
    <cellStyle name="40% - Accent2 8 2 4 2 3 2" xfId="44687" xr:uid="{00000000-0005-0000-0000-0000EE760000}"/>
    <cellStyle name="40% - Accent2 8 2 4 2 4" xfId="26444" xr:uid="{00000000-0005-0000-0000-0000EF760000}"/>
    <cellStyle name="40% - Accent2 8 2 4 2 4 2" xfId="52433" xr:uid="{00000000-0005-0000-0000-0000F0760000}"/>
    <cellStyle name="40% - Accent2 8 2 4 2 5" xfId="31598" xr:uid="{00000000-0005-0000-0000-0000F1760000}"/>
    <cellStyle name="40% - Accent2 8 2 4 3" xfId="13502" xr:uid="{00000000-0005-0000-0000-0000F2760000}"/>
    <cellStyle name="40% - Accent2 8 2 4 3 2" xfId="21297" xr:uid="{00000000-0005-0000-0000-0000F3760000}"/>
    <cellStyle name="40% - Accent2 8 2 4 3 2 2" xfId="47291" xr:uid="{00000000-0005-0000-0000-0000F4760000}"/>
    <cellStyle name="40% - Accent2 8 2 4 3 3" xfId="39503" xr:uid="{00000000-0005-0000-0000-0000F5760000}"/>
    <cellStyle name="40% - Accent2 8 2 4 4" xfId="8214" xr:uid="{00000000-0005-0000-0000-0000F6760000}"/>
    <cellStyle name="40% - Accent2 8 2 4 4 2" xfId="34210" xr:uid="{00000000-0005-0000-0000-0000F7760000}"/>
    <cellStyle name="40% - Accent2 8 2 4 5" xfId="16004" xr:uid="{00000000-0005-0000-0000-0000F8760000}"/>
    <cellStyle name="40% - Accent2 8 2 4 5 2" xfId="41998" xr:uid="{00000000-0005-0000-0000-0000F9760000}"/>
    <cellStyle name="40% - Accent2 8 2 4 6" xfId="23755" xr:uid="{00000000-0005-0000-0000-0000FA760000}"/>
    <cellStyle name="40% - Accent2 8 2 4 6 2" xfId="49744" xr:uid="{00000000-0005-0000-0000-0000FB760000}"/>
    <cellStyle name="40% - Accent2 8 2 4 7" xfId="28909" xr:uid="{00000000-0005-0000-0000-0000FC760000}"/>
    <cellStyle name="40% - Accent2 8 2 5" xfId="3933" xr:uid="{00000000-0005-0000-0000-0000FD760000}"/>
    <cellStyle name="40% - Accent2 8 2 5 2" xfId="9231" xr:uid="{00000000-0005-0000-0000-0000FE760000}"/>
    <cellStyle name="40% - Accent2 8 2 5 2 2" xfId="35231" xr:uid="{00000000-0005-0000-0000-0000FF760000}"/>
    <cellStyle name="40% - Accent2 8 2 5 3" xfId="17025" xr:uid="{00000000-0005-0000-0000-000000770000}"/>
    <cellStyle name="40% - Accent2 8 2 5 3 2" xfId="43019" xr:uid="{00000000-0005-0000-0000-000001770000}"/>
    <cellStyle name="40% - Accent2 8 2 5 4" xfId="24776" xr:uid="{00000000-0005-0000-0000-000002770000}"/>
    <cellStyle name="40% - Accent2 8 2 5 4 2" xfId="50765" xr:uid="{00000000-0005-0000-0000-000003770000}"/>
    <cellStyle name="40% - Accent2 8 2 5 5" xfId="29930" xr:uid="{00000000-0005-0000-0000-000004770000}"/>
    <cellStyle name="40% - Accent2 8 2 6" xfId="11403" xr:uid="{00000000-0005-0000-0000-000005770000}"/>
    <cellStyle name="40% - Accent2 8 2 6 2" xfId="19198" xr:uid="{00000000-0005-0000-0000-000006770000}"/>
    <cellStyle name="40% - Accent2 8 2 6 2 2" xfId="45192" xr:uid="{00000000-0005-0000-0000-000007770000}"/>
    <cellStyle name="40% - Accent2 8 2 6 3" xfId="37404" xr:uid="{00000000-0005-0000-0000-000008770000}"/>
    <cellStyle name="40% - Accent2 8 2 7" xfId="11909" xr:uid="{00000000-0005-0000-0000-000009770000}"/>
    <cellStyle name="40% - Accent2 8 2 7 2" xfId="19704" xr:uid="{00000000-0005-0000-0000-00000A770000}"/>
    <cellStyle name="40% - Accent2 8 2 7 2 2" xfId="45698" xr:uid="{00000000-0005-0000-0000-00000B770000}"/>
    <cellStyle name="40% - Accent2 8 2 7 3" xfId="37910" xr:uid="{00000000-0005-0000-0000-00000C770000}"/>
    <cellStyle name="40% - Accent2 8 2 8" xfId="6555" xr:uid="{00000000-0005-0000-0000-00000D770000}"/>
    <cellStyle name="40% - Accent2 8 2 8 2" xfId="32542" xr:uid="{00000000-0005-0000-0000-00000E770000}"/>
    <cellStyle name="40% - Accent2 8 2 9" xfId="14336" xr:uid="{00000000-0005-0000-0000-00000F770000}"/>
    <cellStyle name="40% - Accent2 8 2 9 2" xfId="40330" xr:uid="{00000000-0005-0000-0000-000010770000}"/>
    <cellStyle name="40% - Accent2 8 3" xfId="1526" xr:uid="{00000000-0005-0000-0000-000011770000}"/>
    <cellStyle name="40% - Accent2 8 3 2" xfId="4212" xr:uid="{00000000-0005-0000-0000-000012770000}"/>
    <cellStyle name="40% - Accent2 8 3 2 2" xfId="9509" xr:uid="{00000000-0005-0000-0000-000013770000}"/>
    <cellStyle name="40% - Accent2 8 3 2 2 2" xfId="35510" xr:uid="{00000000-0005-0000-0000-000014770000}"/>
    <cellStyle name="40% - Accent2 8 3 2 3" xfId="17304" xr:uid="{00000000-0005-0000-0000-000015770000}"/>
    <cellStyle name="40% - Accent2 8 3 2 3 2" xfId="43298" xr:uid="{00000000-0005-0000-0000-000016770000}"/>
    <cellStyle name="40% - Accent2 8 3 2 4" xfId="25055" xr:uid="{00000000-0005-0000-0000-000017770000}"/>
    <cellStyle name="40% - Accent2 8 3 2 4 2" xfId="51044" xr:uid="{00000000-0005-0000-0000-000018770000}"/>
    <cellStyle name="40% - Accent2 8 3 2 5" xfId="30209" xr:uid="{00000000-0005-0000-0000-000019770000}"/>
    <cellStyle name="40% - Accent2 8 3 3" xfId="12169" xr:uid="{00000000-0005-0000-0000-00001A770000}"/>
    <cellStyle name="40% - Accent2 8 3 3 2" xfId="19964" xr:uid="{00000000-0005-0000-0000-00001B770000}"/>
    <cellStyle name="40% - Accent2 8 3 3 2 2" xfId="45958" xr:uid="{00000000-0005-0000-0000-00001C770000}"/>
    <cellStyle name="40% - Accent2 8 3 3 3" xfId="38170" xr:uid="{00000000-0005-0000-0000-00001D770000}"/>
    <cellStyle name="40% - Accent2 8 3 4" xfId="6831" xr:uid="{00000000-0005-0000-0000-00001E770000}"/>
    <cellStyle name="40% - Accent2 8 3 4 2" xfId="32821" xr:uid="{00000000-0005-0000-0000-00001F770000}"/>
    <cellStyle name="40% - Accent2 8 3 5" xfId="14615" xr:uid="{00000000-0005-0000-0000-000020770000}"/>
    <cellStyle name="40% - Accent2 8 3 5 2" xfId="40609" xr:uid="{00000000-0005-0000-0000-000021770000}"/>
    <cellStyle name="40% - Accent2 8 3 6" xfId="22366" xr:uid="{00000000-0005-0000-0000-000022770000}"/>
    <cellStyle name="40% - Accent2 8 3 6 2" xfId="48355" xr:uid="{00000000-0005-0000-0000-000023770000}"/>
    <cellStyle name="40% - Accent2 8 3 7" xfId="27520" xr:uid="{00000000-0005-0000-0000-000024770000}"/>
    <cellStyle name="40% - Accent2 8 4" xfId="2082" xr:uid="{00000000-0005-0000-0000-000025770000}"/>
    <cellStyle name="40% - Accent2 8 4 2" xfId="4768" xr:uid="{00000000-0005-0000-0000-000026770000}"/>
    <cellStyle name="40% - Accent2 8 4 2 2" xfId="10065" xr:uid="{00000000-0005-0000-0000-000027770000}"/>
    <cellStyle name="40% - Accent2 8 4 2 2 2" xfId="36066" xr:uid="{00000000-0005-0000-0000-000028770000}"/>
    <cellStyle name="40% - Accent2 8 4 2 3" xfId="17860" xr:uid="{00000000-0005-0000-0000-000029770000}"/>
    <cellStyle name="40% - Accent2 8 4 2 3 2" xfId="43854" xr:uid="{00000000-0005-0000-0000-00002A770000}"/>
    <cellStyle name="40% - Accent2 8 4 2 4" xfId="25611" xr:uid="{00000000-0005-0000-0000-00002B770000}"/>
    <cellStyle name="40% - Accent2 8 4 2 4 2" xfId="51600" xr:uid="{00000000-0005-0000-0000-00002C770000}"/>
    <cellStyle name="40% - Accent2 8 4 2 5" xfId="30765" xr:uid="{00000000-0005-0000-0000-00002D770000}"/>
    <cellStyle name="40% - Accent2 8 4 3" xfId="12688" xr:uid="{00000000-0005-0000-0000-00002E770000}"/>
    <cellStyle name="40% - Accent2 8 4 3 2" xfId="20483" xr:uid="{00000000-0005-0000-0000-00002F770000}"/>
    <cellStyle name="40% - Accent2 8 4 3 2 2" xfId="46477" xr:uid="{00000000-0005-0000-0000-000030770000}"/>
    <cellStyle name="40% - Accent2 8 4 3 3" xfId="38689" xr:uid="{00000000-0005-0000-0000-000031770000}"/>
    <cellStyle name="40% - Accent2 8 4 4" xfId="7383" xr:uid="{00000000-0005-0000-0000-000032770000}"/>
    <cellStyle name="40% - Accent2 8 4 4 2" xfId="33377" xr:uid="{00000000-0005-0000-0000-000033770000}"/>
    <cellStyle name="40% - Accent2 8 4 5" xfId="15171" xr:uid="{00000000-0005-0000-0000-000034770000}"/>
    <cellStyle name="40% - Accent2 8 4 5 2" xfId="41165" xr:uid="{00000000-0005-0000-0000-000035770000}"/>
    <cellStyle name="40% - Accent2 8 4 6" xfId="22922" xr:uid="{00000000-0005-0000-0000-000036770000}"/>
    <cellStyle name="40% - Accent2 8 4 6 2" xfId="48911" xr:uid="{00000000-0005-0000-0000-000037770000}"/>
    <cellStyle name="40% - Accent2 8 4 7" xfId="28076" xr:uid="{00000000-0005-0000-0000-000038770000}"/>
    <cellStyle name="40% - Accent2 8 5" xfId="2638" xr:uid="{00000000-0005-0000-0000-000039770000}"/>
    <cellStyle name="40% - Accent2 8 5 2" xfId="5324" xr:uid="{00000000-0005-0000-0000-00003A770000}"/>
    <cellStyle name="40% - Accent2 8 5 2 2" xfId="10621" xr:uid="{00000000-0005-0000-0000-00003B770000}"/>
    <cellStyle name="40% - Accent2 8 5 2 2 2" xfId="36622" xr:uid="{00000000-0005-0000-0000-00003C770000}"/>
    <cellStyle name="40% - Accent2 8 5 2 3" xfId="18416" xr:uid="{00000000-0005-0000-0000-00003D770000}"/>
    <cellStyle name="40% - Accent2 8 5 2 3 2" xfId="44410" xr:uid="{00000000-0005-0000-0000-00003E770000}"/>
    <cellStyle name="40% - Accent2 8 5 2 4" xfId="26167" xr:uid="{00000000-0005-0000-0000-00003F770000}"/>
    <cellStyle name="40% - Accent2 8 5 2 4 2" xfId="52156" xr:uid="{00000000-0005-0000-0000-000040770000}"/>
    <cellStyle name="40% - Accent2 8 5 2 5" xfId="31321" xr:uid="{00000000-0005-0000-0000-000041770000}"/>
    <cellStyle name="40% - Accent2 8 5 3" xfId="13225" xr:uid="{00000000-0005-0000-0000-000042770000}"/>
    <cellStyle name="40% - Accent2 8 5 3 2" xfId="21020" xr:uid="{00000000-0005-0000-0000-000043770000}"/>
    <cellStyle name="40% - Accent2 8 5 3 2 2" xfId="47014" xr:uid="{00000000-0005-0000-0000-000044770000}"/>
    <cellStyle name="40% - Accent2 8 5 3 3" xfId="39226" xr:uid="{00000000-0005-0000-0000-000045770000}"/>
    <cellStyle name="40% - Accent2 8 5 4" xfId="7937" xr:uid="{00000000-0005-0000-0000-000046770000}"/>
    <cellStyle name="40% - Accent2 8 5 4 2" xfId="33933" xr:uid="{00000000-0005-0000-0000-000047770000}"/>
    <cellStyle name="40% - Accent2 8 5 5" xfId="15727" xr:uid="{00000000-0005-0000-0000-000048770000}"/>
    <cellStyle name="40% - Accent2 8 5 5 2" xfId="41721" xr:uid="{00000000-0005-0000-0000-000049770000}"/>
    <cellStyle name="40% - Accent2 8 5 6" xfId="23478" xr:uid="{00000000-0005-0000-0000-00004A770000}"/>
    <cellStyle name="40% - Accent2 8 5 6 2" xfId="49467" xr:uid="{00000000-0005-0000-0000-00004B770000}"/>
    <cellStyle name="40% - Accent2 8 5 7" xfId="28632" xr:uid="{00000000-0005-0000-0000-00004C770000}"/>
    <cellStyle name="40% - Accent2 8 6" xfId="3656" xr:uid="{00000000-0005-0000-0000-00004D770000}"/>
    <cellStyle name="40% - Accent2 8 6 2" xfId="8954" xr:uid="{00000000-0005-0000-0000-00004E770000}"/>
    <cellStyle name="40% - Accent2 8 6 2 2" xfId="34954" xr:uid="{00000000-0005-0000-0000-00004F770000}"/>
    <cellStyle name="40% - Accent2 8 6 3" xfId="16748" xr:uid="{00000000-0005-0000-0000-000050770000}"/>
    <cellStyle name="40% - Accent2 8 6 3 2" xfId="42742" xr:uid="{00000000-0005-0000-0000-000051770000}"/>
    <cellStyle name="40% - Accent2 8 6 4" xfId="24499" xr:uid="{00000000-0005-0000-0000-000052770000}"/>
    <cellStyle name="40% - Accent2 8 6 4 2" xfId="50488" xr:uid="{00000000-0005-0000-0000-000053770000}"/>
    <cellStyle name="40% - Accent2 8 6 5" xfId="29653" xr:uid="{00000000-0005-0000-0000-000054770000}"/>
    <cellStyle name="40% - Accent2 8 7" xfId="11148" xr:uid="{00000000-0005-0000-0000-000055770000}"/>
    <cellStyle name="40% - Accent2 8 7 2" xfId="18943" xr:uid="{00000000-0005-0000-0000-000056770000}"/>
    <cellStyle name="40% - Accent2 8 7 2 2" xfId="44937" xr:uid="{00000000-0005-0000-0000-000057770000}"/>
    <cellStyle name="40% - Accent2 8 7 3" xfId="37149" xr:uid="{00000000-0005-0000-0000-000058770000}"/>
    <cellStyle name="40% - Accent2 8 8" xfId="11648" xr:uid="{00000000-0005-0000-0000-000059770000}"/>
    <cellStyle name="40% - Accent2 8 8 2" xfId="19443" xr:uid="{00000000-0005-0000-0000-00005A770000}"/>
    <cellStyle name="40% - Accent2 8 8 2 2" xfId="45437" xr:uid="{00000000-0005-0000-0000-00005B770000}"/>
    <cellStyle name="40% - Accent2 8 8 3" xfId="37649" xr:uid="{00000000-0005-0000-0000-00005C770000}"/>
    <cellStyle name="40% - Accent2 8 9" xfId="6278" xr:uid="{00000000-0005-0000-0000-00005D770000}"/>
    <cellStyle name="40% - Accent2 8 9 2" xfId="32265" xr:uid="{00000000-0005-0000-0000-00005E770000}"/>
    <cellStyle name="40% - Accent2 9" xfId="983" xr:uid="{00000000-0005-0000-0000-00005F770000}"/>
    <cellStyle name="40% - Accent2 9 10" xfId="14075" xr:uid="{00000000-0005-0000-0000-000060770000}"/>
    <cellStyle name="40% - Accent2 9 10 2" xfId="40069" xr:uid="{00000000-0005-0000-0000-000061770000}"/>
    <cellStyle name="40% - Accent2 9 11" xfId="21826" xr:uid="{00000000-0005-0000-0000-000062770000}"/>
    <cellStyle name="40% - Accent2 9 11 2" xfId="47815" xr:uid="{00000000-0005-0000-0000-000063770000}"/>
    <cellStyle name="40% - Accent2 9 12" xfId="26980" xr:uid="{00000000-0005-0000-0000-000064770000}"/>
    <cellStyle name="40% - Accent2 9 2" xfId="1261" xr:uid="{00000000-0005-0000-0000-000065770000}"/>
    <cellStyle name="40% - Accent2 9 2 10" xfId="22103" xr:uid="{00000000-0005-0000-0000-000066770000}"/>
    <cellStyle name="40% - Accent2 9 2 10 2" xfId="48092" xr:uid="{00000000-0005-0000-0000-000067770000}"/>
    <cellStyle name="40% - Accent2 9 2 11" xfId="27257" xr:uid="{00000000-0005-0000-0000-000068770000}"/>
    <cellStyle name="40% - Accent2 9 2 2" xfId="1819" xr:uid="{00000000-0005-0000-0000-000069770000}"/>
    <cellStyle name="40% - Accent2 9 2 2 2" xfId="4505" xr:uid="{00000000-0005-0000-0000-00006A770000}"/>
    <cellStyle name="40% - Accent2 9 2 2 2 2" xfId="9802" xr:uid="{00000000-0005-0000-0000-00006B770000}"/>
    <cellStyle name="40% - Accent2 9 2 2 2 2 2" xfId="35803" xr:uid="{00000000-0005-0000-0000-00006C770000}"/>
    <cellStyle name="40% - Accent2 9 2 2 2 3" xfId="17597" xr:uid="{00000000-0005-0000-0000-00006D770000}"/>
    <cellStyle name="40% - Accent2 9 2 2 2 3 2" xfId="43591" xr:uid="{00000000-0005-0000-0000-00006E770000}"/>
    <cellStyle name="40% - Accent2 9 2 2 2 4" xfId="25348" xr:uid="{00000000-0005-0000-0000-00006F770000}"/>
    <cellStyle name="40% - Accent2 9 2 2 2 4 2" xfId="51337" xr:uid="{00000000-0005-0000-0000-000070770000}"/>
    <cellStyle name="40% - Accent2 9 2 2 2 5" xfId="30502" xr:uid="{00000000-0005-0000-0000-000071770000}"/>
    <cellStyle name="40% - Accent2 9 2 2 3" xfId="12444" xr:uid="{00000000-0005-0000-0000-000072770000}"/>
    <cellStyle name="40% - Accent2 9 2 2 3 2" xfId="20239" xr:uid="{00000000-0005-0000-0000-000073770000}"/>
    <cellStyle name="40% - Accent2 9 2 2 3 2 2" xfId="46233" xr:uid="{00000000-0005-0000-0000-000074770000}"/>
    <cellStyle name="40% - Accent2 9 2 2 3 3" xfId="38445" xr:uid="{00000000-0005-0000-0000-000075770000}"/>
    <cellStyle name="40% - Accent2 9 2 2 4" xfId="7122" xr:uid="{00000000-0005-0000-0000-000076770000}"/>
    <cellStyle name="40% - Accent2 9 2 2 4 2" xfId="33114" xr:uid="{00000000-0005-0000-0000-000077770000}"/>
    <cellStyle name="40% - Accent2 9 2 2 5" xfId="14908" xr:uid="{00000000-0005-0000-0000-000078770000}"/>
    <cellStyle name="40% - Accent2 9 2 2 5 2" xfId="40902" xr:uid="{00000000-0005-0000-0000-000079770000}"/>
    <cellStyle name="40% - Accent2 9 2 2 6" xfId="22659" xr:uid="{00000000-0005-0000-0000-00007A770000}"/>
    <cellStyle name="40% - Accent2 9 2 2 6 2" xfId="48648" xr:uid="{00000000-0005-0000-0000-00007B770000}"/>
    <cellStyle name="40% - Accent2 9 2 2 7" xfId="27813" xr:uid="{00000000-0005-0000-0000-00007C770000}"/>
    <cellStyle name="40% - Accent2 9 2 3" xfId="2375" xr:uid="{00000000-0005-0000-0000-00007D770000}"/>
    <cellStyle name="40% - Accent2 9 2 3 2" xfId="5061" xr:uid="{00000000-0005-0000-0000-00007E770000}"/>
    <cellStyle name="40% - Accent2 9 2 3 2 2" xfId="10358" xr:uid="{00000000-0005-0000-0000-00007F770000}"/>
    <cellStyle name="40% - Accent2 9 2 3 2 2 2" xfId="36359" xr:uid="{00000000-0005-0000-0000-000080770000}"/>
    <cellStyle name="40% - Accent2 9 2 3 2 3" xfId="18153" xr:uid="{00000000-0005-0000-0000-000081770000}"/>
    <cellStyle name="40% - Accent2 9 2 3 2 3 2" xfId="44147" xr:uid="{00000000-0005-0000-0000-000082770000}"/>
    <cellStyle name="40% - Accent2 9 2 3 2 4" xfId="25904" xr:uid="{00000000-0005-0000-0000-000083770000}"/>
    <cellStyle name="40% - Accent2 9 2 3 2 4 2" xfId="51893" xr:uid="{00000000-0005-0000-0000-000084770000}"/>
    <cellStyle name="40% - Accent2 9 2 3 2 5" xfId="31058" xr:uid="{00000000-0005-0000-0000-000085770000}"/>
    <cellStyle name="40% - Accent2 9 2 3 3" xfId="12979" xr:uid="{00000000-0005-0000-0000-000086770000}"/>
    <cellStyle name="40% - Accent2 9 2 3 3 2" xfId="20774" xr:uid="{00000000-0005-0000-0000-000087770000}"/>
    <cellStyle name="40% - Accent2 9 2 3 3 2 2" xfId="46768" xr:uid="{00000000-0005-0000-0000-000088770000}"/>
    <cellStyle name="40% - Accent2 9 2 3 3 3" xfId="38980" xr:uid="{00000000-0005-0000-0000-000089770000}"/>
    <cellStyle name="40% - Accent2 9 2 3 4" xfId="7674" xr:uid="{00000000-0005-0000-0000-00008A770000}"/>
    <cellStyle name="40% - Accent2 9 2 3 4 2" xfId="33670" xr:uid="{00000000-0005-0000-0000-00008B770000}"/>
    <cellStyle name="40% - Accent2 9 2 3 5" xfId="15464" xr:uid="{00000000-0005-0000-0000-00008C770000}"/>
    <cellStyle name="40% - Accent2 9 2 3 5 2" xfId="41458" xr:uid="{00000000-0005-0000-0000-00008D770000}"/>
    <cellStyle name="40% - Accent2 9 2 3 6" xfId="23215" xr:uid="{00000000-0005-0000-0000-00008E770000}"/>
    <cellStyle name="40% - Accent2 9 2 3 6 2" xfId="49204" xr:uid="{00000000-0005-0000-0000-00008F770000}"/>
    <cellStyle name="40% - Accent2 9 2 3 7" xfId="28369" xr:uid="{00000000-0005-0000-0000-000090770000}"/>
    <cellStyle name="40% - Accent2 9 2 4" xfId="2931" xr:uid="{00000000-0005-0000-0000-000091770000}"/>
    <cellStyle name="40% - Accent2 9 2 4 2" xfId="5617" xr:uid="{00000000-0005-0000-0000-000092770000}"/>
    <cellStyle name="40% - Accent2 9 2 4 2 2" xfId="10914" xr:uid="{00000000-0005-0000-0000-000093770000}"/>
    <cellStyle name="40% - Accent2 9 2 4 2 2 2" xfId="36915" xr:uid="{00000000-0005-0000-0000-000094770000}"/>
    <cellStyle name="40% - Accent2 9 2 4 2 3" xfId="18709" xr:uid="{00000000-0005-0000-0000-000095770000}"/>
    <cellStyle name="40% - Accent2 9 2 4 2 3 2" xfId="44703" xr:uid="{00000000-0005-0000-0000-000096770000}"/>
    <cellStyle name="40% - Accent2 9 2 4 2 4" xfId="26460" xr:uid="{00000000-0005-0000-0000-000097770000}"/>
    <cellStyle name="40% - Accent2 9 2 4 2 4 2" xfId="52449" xr:uid="{00000000-0005-0000-0000-000098770000}"/>
    <cellStyle name="40% - Accent2 9 2 4 2 5" xfId="31614" xr:uid="{00000000-0005-0000-0000-000099770000}"/>
    <cellStyle name="40% - Accent2 9 2 4 3" xfId="13518" xr:uid="{00000000-0005-0000-0000-00009A770000}"/>
    <cellStyle name="40% - Accent2 9 2 4 3 2" xfId="21313" xr:uid="{00000000-0005-0000-0000-00009B770000}"/>
    <cellStyle name="40% - Accent2 9 2 4 3 2 2" xfId="47307" xr:uid="{00000000-0005-0000-0000-00009C770000}"/>
    <cellStyle name="40% - Accent2 9 2 4 3 3" xfId="39519" xr:uid="{00000000-0005-0000-0000-00009D770000}"/>
    <cellStyle name="40% - Accent2 9 2 4 4" xfId="8230" xr:uid="{00000000-0005-0000-0000-00009E770000}"/>
    <cellStyle name="40% - Accent2 9 2 4 4 2" xfId="34226" xr:uid="{00000000-0005-0000-0000-00009F770000}"/>
    <cellStyle name="40% - Accent2 9 2 4 5" xfId="16020" xr:uid="{00000000-0005-0000-0000-0000A0770000}"/>
    <cellStyle name="40% - Accent2 9 2 4 5 2" xfId="42014" xr:uid="{00000000-0005-0000-0000-0000A1770000}"/>
    <cellStyle name="40% - Accent2 9 2 4 6" xfId="23771" xr:uid="{00000000-0005-0000-0000-0000A2770000}"/>
    <cellStyle name="40% - Accent2 9 2 4 6 2" xfId="49760" xr:uid="{00000000-0005-0000-0000-0000A3770000}"/>
    <cellStyle name="40% - Accent2 9 2 4 7" xfId="28925" xr:uid="{00000000-0005-0000-0000-0000A4770000}"/>
    <cellStyle name="40% - Accent2 9 2 5" xfId="3949" xr:uid="{00000000-0005-0000-0000-0000A5770000}"/>
    <cellStyle name="40% - Accent2 9 2 5 2" xfId="9247" xr:uid="{00000000-0005-0000-0000-0000A6770000}"/>
    <cellStyle name="40% - Accent2 9 2 5 2 2" xfId="35247" xr:uid="{00000000-0005-0000-0000-0000A7770000}"/>
    <cellStyle name="40% - Accent2 9 2 5 3" xfId="17041" xr:uid="{00000000-0005-0000-0000-0000A8770000}"/>
    <cellStyle name="40% - Accent2 9 2 5 3 2" xfId="43035" xr:uid="{00000000-0005-0000-0000-0000A9770000}"/>
    <cellStyle name="40% - Accent2 9 2 5 4" xfId="24792" xr:uid="{00000000-0005-0000-0000-0000AA770000}"/>
    <cellStyle name="40% - Accent2 9 2 5 4 2" xfId="50781" xr:uid="{00000000-0005-0000-0000-0000AB770000}"/>
    <cellStyle name="40% - Accent2 9 2 5 5" xfId="29946" xr:uid="{00000000-0005-0000-0000-0000AC770000}"/>
    <cellStyle name="40% - Accent2 9 2 6" xfId="11419" xr:uid="{00000000-0005-0000-0000-0000AD770000}"/>
    <cellStyle name="40% - Accent2 9 2 6 2" xfId="19214" xr:uid="{00000000-0005-0000-0000-0000AE770000}"/>
    <cellStyle name="40% - Accent2 9 2 6 2 2" xfId="45208" xr:uid="{00000000-0005-0000-0000-0000AF770000}"/>
    <cellStyle name="40% - Accent2 9 2 6 3" xfId="37420" xr:uid="{00000000-0005-0000-0000-0000B0770000}"/>
    <cellStyle name="40% - Accent2 9 2 7" xfId="11925" xr:uid="{00000000-0005-0000-0000-0000B1770000}"/>
    <cellStyle name="40% - Accent2 9 2 7 2" xfId="19720" xr:uid="{00000000-0005-0000-0000-0000B2770000}"/>
    <cellStyle name="40% - Accent2 9 2 7 2 2" xfId="45714" xr:uid="{00000000-0005-0000-0000-0000B3770000}"/>
    <cellStyle name="40% - Accent2 9 2 7 3" xfId="37926" xr:uid="{00000000-0005-0000-0000-0000B4770000}"/>
    <cellStyle name="40% - Accent2 9 2 8" xfId="6571" xr:uid="{00000000-0005-0000-0000-0000B5770000}"/>
    <cellStyle name="40% - Accent2 9 2 8 2" xfId="32558" xr:uid="{00000000-0005-0000-0000-0000B6770000}"/>
    <cellStyle name="40% - Accent2 9 2 9" xfId="14352" xr:uid="{00000000-0005-0000-0000-0000B7770000}"/>
    <cellStyle name="40% - Accent2 9 2 9 2" xfId="40346" xr:uid="{00000000-0005-0000-0000-0000B8770000}"/>
    <cellStyle name="40% - Accent2 9 3" xfId="1542" xr:uid="{00000000-0005-0000-0000-0000B9770000}"/>
    <cellStyle name="40% - Accent2 9 3 2" xfId="4228" xr:uid="{00000000-0005-0000-0000-0000BA770000}"/>
    <cellStyle name="40% - Accent2 9 3 2 2" xfId="9525" xr:uid="{00000000-0005-0000-0000-0000BB770000}"/>
    <cellStyle name="40% - Accent2 9 3 2 2 2" xfId="35526" xr:uid="{00000000-0005-0000-0000-0000BC770000}"/>
    <cellStyle name="40% - Accent2 9 3 2 3" xfId="17320" xr:uid="{00000000-0005-0000-0000-0000BD770000}"/>
    <cellStyle name="40% - Accent2 9 3 2 3 2" xfId="43314" xr:uid="{00000000-0005-0000-0000-0000BE770000}"/>
    <cellStyle name="40% - Accent2 9 3 2 4" xfId="25071" xr:uid="{00000000-0005-0000-0000-0000BF770000}"/>
    <cellStyle name="40% - Accent2 9 3 2 4 2" xfId="51060" xr:uid="{00000000-0005-0000-0000-0000C0770000}"/>
    <cellStyle name="40% - Accent2 9 3 2 5" xfId="30225" xr:uid="{00000000-0005-0000-0000-0000C1770000}"/>
    <cellStyle name="40% - Accent2 9 3 3" xfId="12185" xr:uid="{00000000-0005-0000-0000-0000C2770000}"/>
    <cellStyle name="40% - Accent2 9 3 3 2" xfId="19980" xr:uid="{00000000-0005-0000-0000-0000C3770000}"/>
    <cellStyle name="40% - Accent2 9 3 3 2 2" xfId="45974" xr:uid="{00000000-0005-0000-0000-0000C4770000}"/>
    <cellStyle name="40% - Accent2 9 3 3 3" xfId="38186" xr:uid="{00000000-0005-0000-0000-0000C5770000}"/>
    <cellStyle name="40% - Accent2 9 3 4" xfId="6847" xr:uid="{00000000-0005-0000-0000-0000C6770000}"/>
    <cellStyle name="40% - Accent2 9 3 4 2" xfId="32837" xr:uid="{00000000-0005-0000-0000-0000C7770000}"/>
    <cellStyle name="40% - Accent2 9 3 5" xfId="14631" xr:uid="{00000000-0005-0000-0000-0000C8770000}"/>
    <cellStyle name="40% - Accent2 9 3 5 2" xfId="40625" xr:uid="{00000000-0005-0000-0000-0000C9770000}"/>
    <cellStyle name="40% - Accent2 9 3 6" xfId="22382" xr:uid="{00000000-0005-0000-0000-0000CA770000}"/>
    <cellStyle name="40% - Accent2 9 3 6 2" xfId="48371" xr:uid="{00000000-0005-0000-0000-0000CB770000}"/>
    <cellStyle name="40% - Accent2 9 3 7" xfId="27536" xr:uid="{00000000-0005-0000-0000-0000CC770000}"/>
    <cellStyle name="40% - Accent2 9 4" xfId="2098" xr:uid="{00000000-0005-0000-0000-0000CD770000}"/>
    <cellStyle name="40% - Accent2 9 4 2" xfId="4784" xr:uid="{00000000-0005-0000-0000-0000CE770000}"/>
    <cellStyle name="40% - Accent2 9 4 2 2" xfId="10081" xr:uid="{00000000-0005-0000-0000-0000CF770000}"/>
    <cellStyle name="40% - Accent2 9 4 2 2 2" xfId="36082" xr:uid="{00000000-0005-0000-0000-0000D0770000}"/>
    <cellStyle name="40% - Accent2 9 4 2 3" xfId="17876" xr:uid="{00000000-0005-0000-0000-0000D1770000}"/>
    <cellStyle name="40% - Accent2 9 4 2 3 2" xfId="43870" xr:uid="{00000000-0005-0000-0000-0000D2770000}"/>
    <cellStyle name="40% - Accent2 9 4 2 4" xfId="25627" xr:uid="{00000000-0005-0000-0000-0000D3770000}"/>
    <cellStyle name="40% - Accent2 9 4 2 4 2" xfId="51616" xr:uid="{00000000-0005-0000-0000-0000D4770000}"/>
    <cellStyle name="40% - Accent2 9 4 2 5" xfId="30781" xr:uid="{00000000-0005-0000-0000-0000D5770000}"/>
    <cellStyle name="40% - Accent2 9 4 3" xfId="12704" xr:uid="{00000000-0005-0000-0000-0000D6770000}"/>
    <cellStyle name="40% - Accent2 9 4 3 2" xfId="20499" xr:uid="{00000000-0005-0000-0000-0000D7770000}"/>
    <cellStyle name="40% - Accent2 9 4 3 2 2" xfId="46493" xr:uid="{00000000-0005-0000-0000-0000D8770000}"/>
    <cellStyle name="40% - Accent2 9 4 3 3" xfId="38705" xr:uid="{00000000-0005-0000-0000-0000D9770000}"/>
    <cellStyle name="40% - Accent2 9 4 4" xfId="7399" xr:uid="{00000000-0005-0000-0000-0000DA770000}"/>
    <cellStyle name="40% - Accent2 9 4 4 2" xfId="33393" xr:uid="{00000000-0005-0000-0000-0000DB770000}"/>
    <cellStyle name="40% - Accent2 9 4 5" xfId="15187" xr:uid="{00000000-0005-0000-0000-0000DC770000}"/>
    <cellStyle name="40% - Accent2 9 4 5 2" xfId="41181" xr:uid="{00000000-0005-0000-0000-0000DD770000}"/>
    <cellStyle name="40% - Accent2 9 4 6" xfId="22938" xr:uid="{00000000-0005-0000-0000-0000DE770000}"/>
    <cellStyle name="40% - Accent2 9 4 6 2" xfId="48927" xr:uid="{00000000-0005-0000-0000-0000DF770000}"/>
    <cellStyle name="40% - Accent2 9 4 7" xfId="28092" xr:uid="{00000000-0005-0000-0000-0000E0770000}"/>
    <cellStyle name="40% - Accent2 9 5" xfId="2654" xr:uid="{00000000-0005-0000-0000-0000E1770000}"/>
    <cellStyle name="40% - Accent2 9 5 2" xfId="5340" xr:uid="{00000000-0005-0000-0000-0000E2770000}"/>
    <cellStyle name="40% - Accent2 9 5 2 2" xfId="10637" xr:uid="{00000000-0005-0000-0000-0000E3770000}"/>
    <cellStyle name="40% - Accent2 9 5 2 2 2" xfId="36638" xr:uid="{00000000-0005-0000-0000-0000E4770000}"/>
    <cellStyle name="40% - Accent2 9 5 2 3" xfId="18432" xr:uid="{00000000-0005-0000-0000-0000E5770000}"/>
    <cellStyle name="40% - Accent2 9 5 2 3 2" xfId="44426" xr:uid="{00000000-0005-0000-0000-0000E6770000}"/>
    <cellStyle name="40% - Accent2 9 5 2 4" xfId="26183" xr:uid="{00000000-0005-0000-0000-0000E7770000}"/>
    <cellStyle name="40% - Accent2 9 5 2 4 2" xfId="52172" xr:uid="{00000000-0005-0000-0000-0000E8770000}"/>
    <cellStyle name="40% - Accent2 9 5 2 5" xfId="31337" xr:uid="{00000000-0005-0000-0000-0000E9770000}"/>
    <cellStyle name="40% - Accent2 9 5 3" xfId="13241" xr:uid="{00000000-0005-0000-0000-0000EA770000}"/>
    <cellStyle name="40% - Accent2 9 5 3 2" xfId="21036" xr:uid="{00000000-0005-0000-0000-0000EB770000}"/>
    <cellStyle name="40% - Accent2 9 5 3 2 2" xfId="47030" xr:uid="{00000000-0005-0000-0000-0000EC770000}"/>
    <cellStyle name="40% - Accent2 9 5 3 3" xfId="39242" xr:uid="{00000000-0005-0000-0000-0000ED770000}"/>
    <cellStyle name="40% - Accent2 9 5 4" xfId="7953" xr:uid="{00000000-0005-0000-0000-0000EE770000}"/>
    <cellStyle name="40% - Accent2 9 5 4 2" xfId="33949" xr:uid="{00000000-0005-0000-0000-0000EF770000}"/>
    <cellStyle name="40% - Accent2 9 5 5" xfId="15743" xr:uid="{00000000-0005-0000-0000-0000F0770000}"/>
    <cellStyle name="40% - Accent2 9 5 5 2" xfId="41737" xr:uid="{00000000-0005-0000-0000-0000F1770000}"/>
    <cellStyle name="40% - Accent2 9 5 6" xfId="23494" xr:uid="{00000000-0005-0000-0000-0000F2770000}"/>
    <cellStyle name="40% - Accent2 9 5 6 2" xfId="49483" xr:uid="{00000000-0005-0000-0000-0000F3770000}"/>
    <cellStyle name="40% - Accent2 9 5 7" xfId="28648" xr:uid="{00000000-0005-0000-0000-0000F4770000}"/>
    <cellStyle name="40% - Accent2 9 6" xfId="3672" xr:uid="{00000000-0005-0000-0000-0000F5770000}"/>
    <cellStyle name="40% - Accent2 9 6 2" xfId="8970" xr:uid="{00000000-0005-0000-0000-0000F6770000}"/>
    <cellStyle name="40% - Accent2 9 6 2 2" xfId="34970" xr:uid="{00000000-0005-0000-0000-0000F7770000}"/>
    <cellStyle name="40% - Accent2 9 6 3" xfId="16764" xr:uid="{00000000-0005-0000-0000-0000F8770000}"/>
    <cellStyle name="40% - Accent2 9 6 3 2" xfId="42758" xr:uid="{00000000-0005-0000-0000-0000F9770000}"/>
    <cellStyle name="40% - Accent2 9 6 4" xfId="24515" xr:uid="{00000000-0005-0000-0000-0000FA770000}"/>
    <cellStyle name="40% - Accent2 9 6 4 2" xfId="50504" xr:uid="{00000000-0005-0000-0000-0000FB770000}"/>
    <cellStyle name="40% - Accent2 9 6 5" xfId="29669" xr:uid="{00000000-0005-0000-0000-0000FC770000}"/>
    <cellStyle name="40% - Accent2 9 7" xfId="11164" xr:uid="{00000000-0005-0000-0000-0000FD770000}"/>
    <cellStyle name="40% - Accent2 9 7 2" xfId="18959" xr:uid="{00000000-0005-0000-0000-0000FE770000}"/>
    <cellStyle name="40% - Accent2 9 7 2 2" xfId="44953" xr:uid="{00000000-0005-0000-0000-0000FF770000}"/>
    <cellStyle name="40% - Accent2 9 7 3" xfId="37165" xr:uid="{00000000-0005-0000-0000-000000780000}"/>
    <cellStyle name="40% - Accent2 9 8" xfId="11664" xr:uid="{00000000-0005-0000-0000-000001780000}"/>
    <cellStyle name="40% - Accent2 9 8 2" xfId="19459" xr:uid="{00000000-0005-0000-0000-000002780000}"/>
    <cellStyle name="40% - Accent2 9 8 2 2" xfId="45453" xr:uid="{00000000-0005-0000-0000-000003780000}"/>
    <cellStyle name="40% - Accent2 9 8 3" xfId="37665" xr:uid="{00000000-0005-0000-0000-000004780000}"/>
    <cellStyle name="40% - Accent2 9 9" xfId="6294" xr:uid="{00000000-0005-0000-0000-000005780000}"/>
    <cellStyle name="40% - Accent2 9 9 2" xfId="32281" xr:uid="{00000000-0005-0000-0000-000006780000}"/>
    <cellStyle name="40% - Accent3" xfId="32" builtinId="39" customBuiltin="1"/>
    <cellStyle name="40% - Accent3 10" xfId="995" xr:uid="{00000000-0005-0000-0000-000008780000}"/>
    <cellStyle name="40% - Accent3 10 10" xfId="14087" xr:uid="{00000000-0005-0000-0000-000009780000}"/>
    <cellStyle name="40% - Accent3 10 10 2" xfId="40081" xr:uid="{00000000-0005-0000-0000-00000A780000}"/>
    <cellStyle name="40% - Accent3 10 11" xfId="21838" xr:uid="{00000000-0005-0000-0000-00000B780000}"/>
    <cellStyle name="40% - Accent3 10 11 2" xfId="47827" xr:uid="{00000000-0005-0000-0000-00000C780000}"/>
    <cellStyle name="40% - Accent3 10 12" xfId="26992" xr:uid="{00000000-0005-0000-0000-00000D780000}"/>
    <cellStyle name="40% - Accent3 10 2" xfId="1273" xr:uid="{00000000-0005-0000-0000-00000E780000}"/>
    <cellStyle name="40% - Accent3 10 2 10" xfId="22115" xr:uid="{00000000-0005-0000-0000-00000F780000}"/>
    <cellStyle name="40% - Accent3 10 2 10 2" xfId="48104" xr:uid="{00000000-0005-0000-0000-000010780000}"/>
    <cellStyle name="40% - Accent3 10 2 11" xfId="27269" xr:uid="{00000000-0005-0000-0000-000011780000}"/>
    <cellStyle name="40% - Accent3 10 2 2" xfId="1831" xr:uid="{00000000-0005-0000-0000-000012780000}"/>
    <cellStyle name="40% - Accent3 10 2 2 2" xfId="4517" xr:uid="{00000000-0005-0000-0000-000013780000}"/>
    <cellStyle name="40% - Accent3 10 2 2 2 2" xfId="9814" xr:uid="{00000000-0005-0000-0000-000014780000}"/>
    <cellStyle name="40% - Accent3 10 2 2 2 2 2" xfId="35815" xr:uid="{00000000-0005-0000-0000-000015780000}"/>
    <cellStyle name="40% - Accent3 10 2 2 2 3" xfId="17609" xr:uid="{00000000-0005-0000-0000-000016780000}"/>
    <cellStyle name="40% - Accent3 10 2 2 2 3 2" xfId="43603" xr:uid="{00000000-0005-0000-0000-000017780000}"/>
    <cellStyle name="40% - Accent3 10 2 2 2 4" xfId="25360" xr:uid="{00000000-0005-0000-0000-000018780000}"/>
    <cellStyle name="40% - Accent3 10 2 2 2 4 2" xfId="51349" xr:uid="{00000000-0005-0000-0000-000019780000}"/>
    <cellStyle name="40% - Accent3 10 2 2 2 5" xfId="30514" xr:uid="{00000000-0005-0000-0000-00001A780000}"/>
    <cellStyle name="40% - Accent3 10 2 2 3" xfId="12456" xr:uid="{00000000-0005-0000-0000-00001B780000}"/>
    <cellStyle name="40% - Accent3 10 2 2 3 2" xfId="20251" xr:uid="{00000000-0005-0000-0000-00001C780000}"/>
    <cellStyle name="40% - Accent3 10 2 2 3 2 2" xfId="46245" xr:uid="{00000000-0005-0000-0000-00001D780000}"/>
    <cellStyle name="40% - Accent3 10 2 2 3 3" xfId="38457" xr:uid="{00000000-0005-0000-0000-00001E780000}"/>
    <cellStyle name="40% - Accent3 10 2 2 4" xfId="7134" xr:uid="{00000000-0005-0000-0000-00001F780000}"/>
    <cellStyle name="40% - Accent3 10 2 2 4 2" xfId="33126" xr:uid="{00000000-0005-0000-0000-000020780000}"/>
    <cellStyle name="40% - Accent3 10 2 2 5" xfId="14920" xr:uid="{00000000-0005-0000-0000-000021780000}"/>
    <cellStyle name="40% - Accent3 10 2 2 5 2" xfId="40914" xr:uid="{00000000-0005-0000-0000-000022780000}"/>
    <cellStyle name="40% - Accent3 10 2 2 6" xfId="22671" xr:uid="{00000000-0005-0000-0000-000023780000}"/>
    <cellStyle name="40% - Accent3 10 2 2 6 2" xfId="48660" xr:uid="{00000000-0005-0000-0000-000024780000}"/>
    <cellStyle name="40% - Accent3 10 2 2 7" xfId="27825" xr:uid="{00000000-0005-0000-0000-000025780000}"/>
    <cellStyle name="40% - Accent3 10 2 3" xfId="2387" xr:uid="{00000000-0005-0000-0000-000026780000}"/>
    <cellStyle name="40% - Accent3 10 2 3 2" xfId="5073" xr:uid="{00000000-0005-0000-0000-000027780000}"/>
    <cellStyle name="40% - Accent3 10 2 3 2 2" xfId="10370" xr:uid="{00000000-0005-0000-0000-000028780000}"/>
    <cellStyle name="40% - Accent3 10 2 3 2 2 2" xfId="36371" xr:uid="{00000000-0005-0000-0000-000029780000}"/>
    <cellStyle name="40% - Accent3 10 2 3 2 3" xfId="18165" xr:uid="{00000000-0005-0000-0000-00002A780000}"/>
    <cellStyle name="40% - Accent3 10 2 3 2 3 2" xfId="44159" xr:uid="{00000000-0005-0000-0000-00002B780000}"/>
    <cellStyle name="40% - Accent3 10 2 3 2 4" xfId="25916" xr:uid="{00000000-0005-0000-0000-00002C780000}"/>
    <cellStyle name="40% - Accent3 10 2 3 2 4 2" xfId="51905" xr:uid="{00000000-0005-0000-0000-00002D780000}"/>
    <cellStyle name="40% - Accent3 10 2 3 2 5" xfId="31070" xr:uid="{00000000-0005-0000-0000-00002E780000}"/>
    <cellStyle name="40% - Accent3 10 2 3 3" xfId="12991" xr:uid="{00000000-0005-0000-0000-00002F780000}"/>
    <cellStyle name="40% - Accent3 10 2 3 3 2" xfId="20786" xr:uid="{00000000-0005-0000-0000-000030780000}"/>
    <cellStyle name="40% - Accent3 10 2 3 3 2 2" xfId="46780" xr:uid="{00000000-0005-0000-0000-000031780000}"/>
    <cellStyle name="40% - Accent3 10 2 3 3 3" xfId="38992" xr:uid="{00000000-0005-0000-0000-000032780000}"/>
    <cellStyle name="40% - Accent3 10 2 3 4" xfId="7686" xr:uid="{00000000-0005-0000-0000-000033780000}"/>
    <cellStyle name="40% - Accent3 10 2 3 4 2" xfId="33682" xr:uid="{00000000-0005-0000-0000-000034780000}"/>
    <cellStyle name="40% - Accent3 10 2 3 5" xfId="15476" xr:uid="{00000000-0005-0000-0000-000035780000}"/>
    <cellStyle name="40% - Accent3 10 2 3 5 2" xfId="41470" xr:uid="{00000000-0005-0000-0000-000036780000}"/>
    <cellStyle name="40% - Accent3 10 2 3 6" xfId="23227" xr:uid="{00000000-0005-0000-0000-000037780000}"/>
    <cellStyle name="40% - Accent3 10 2 3 6 2" xfId="49216" xr:uid="{00000000-0005-0000-0000-000038780000}"/>
    <cellStyle name="40% - Accent3 10 2 3 7" xfId="28381" xr:uid="{00000000-0005-0000-0000-000039780000}"/>
    <cellStyle name="40% - Accent3 10 2 4" xfId="2943" xr:uid="{00000000-0005-0000-0000-00003A780000}"/>
    <cellStyle name="40% - Accent3 10 2 4 2" xfId="5629" xr:uid="{00000000-0005-0000-0000-00003B780000}"/>
    <cellStyle name="40% - Accent3 10 2 4 2 2" xfId="10926" xr:uid="{00000000-0005-0000-0000-00003C780000}"/>
    <cellStyle name="40% - Accent3 10 2 4 2 2 2" xfId="36927" xr:uid="{00000000-0005-0000-0000-00003D780000}"/>
    <cellStyle name="40% - Accent3 10 2 4 2 3" xfId="18721" xr:uid="{00000000-0005-0000-0000-00003E780000}"/>
    <cellStyle name="40% - Accent3 10 2 4 2 3 2" xfId="44715" xr:uid="{00000000-0005-0000-0000-00003F780000}"/>
    <cellStyle name="40% - Accent3 10 2 4 2 4" xfId="26472" xr:uid="{00000000-0005-0000-0000-000040780000}"/>
    <cellStyle name="40% - Accent3 10 2 4 2 4 2" xfId="52461" xr:uid="{00000000-0005-0000-0000-000041780000}"/>
    <cellStyle name="40% - Accent3 10 2 4 2 5" xfId="31626" xr:uid="{00000000-0005-0000-0000-000042780000}"/>
    <cellStyle name="40% - Accent3 10 2 4 3" xfId="13530" xr:uid="{00000000-0005-0000-0000-000043780000}"/>
    <cellStyle name="40% - Accent3 10 2 4 3 2" xfId="21325" xr:uid="{00000000-0005-0000-0000-000044780000}"/>
    <cellStyle name="40% - Accent3 10 2 4 3 2 2" xfId="47319" xr:uid="{00000000-0005-0000-0000-000045780000}"/>
    <cellStyle name="40% - Accent3 10 2 4 3 3" xfId="39531" xr:uid="{00000000-0005-0000-0000-000046780000}"/>
    <cellStyle name="40% - Accent3 10 2 4 4" xfId="8242" xr:uid="{00000000-0005-0000-0000-000047780000}"/>
    <cellStyle name="40% - Accent3 10 2 4 4 2" xfId="34238" xr:uid="{00000000-0005-0000-0000-000048780000}"/>
    <cellStyle name="40% - Accent3 10 2 4 5" xfId="16032" xr:uid="{00000000-0005-0000-0000-000049780000}"/>
    <cellStyle name="40% - Accent3 10 2 4 5 2" xfId="42026" xr:uid="{00000000-0005-0000-0000-00004A780000}"/>
    <cellStyle name="40% - Accent3 10 2 4 6" xfId="23783" xr:uid="{00000000-0005-0000-0000-00004B780000}"/>
    <cellStyle name="40% - Accent3 10 2 4 6 2" xfId="49772" xr:uid="{00000000-0005-0000-0000-00004C780000}"/>
    <cellStyle name="40% - Accent3 10 2 4 7" xfId="28937" xr:uid="{00000000-0005-0000-0000-00004D780000}"/>
    <cellStyle name="40% - Accent3 10 2 5" xfId="3961" xr:uid="{00000000-0005-0000-0000-00004E780000}"/>
    <cellStyle name="40% - Accent3 10 2 5 2" xfId="9259" xr:uid="{00000000-0005-0000-0000-00004F780000}"/>
    <cellStyle name="40% - Accent3 10 2 5 2 2" xfId="35259" xr:uid="{00000000-0005-0000-0000-000050780000}"/>
    <cellStyle name="40% - Accent3 10 2 5 3" xfId="17053" xr:uid="{00000000-0005-0000-0000-000051780000}"/>
    <cellStyle name="40% - Accent3 10 2 5 3 2" xfId="43047" xr:uid="{00000000-0005-0000-0000-000052780000}"/>
    <cellStyle name="40% - Accent3 10 2 5 4" xfId="24804" xr:uid="{00000000-0005-0000-0000-000053780000}"/>
    <cellStyle name="40% - Accent3 10 2 5 4 2" xfId="50793" xr:uid="{00000000-0005-0000-0000-000054780000}"/>
    <cellStyle name="40% - Accent3 10 2 5 5" xfId="29958" xr:uid="{00000000-0005-0000-0000-000055780000}"/>
    <cellStyle name="40% - Accent3 10 2 6" xfId="11431" xr:uid="{00000000-0005-0000-0000-000056780000}"/>
    <cellStyle name="40% - Accent3 10 2 6 2" xfId="19226" xr:uid="{00000000-0005-0000-0000-000057780000}"/>
    <cellStyle name="40% - Accent3 10 2 6 2 2" xfId="45220" xr:uid="{00000000-0005-0000-0000-000058780000}"/>
    <cellStyle name="40% - Accent3 10 2 6 3" xfId="37432" xr:uid="{00000000-0005-0000-0000-000059780000}"/>
    <cellStyle name="40% - Accent3 10 2 7" xfId="11937" xr:uid="{00000000-0005-0000-0000-00005A780000}"/>
    <cellStyle name="40% - Accent3 10 2 7 2" xfId="19732" xr:uid="{00000000-0005-0000-0000-00005B780000}"/>
    <cellStyle name="40% - Accent3 10 2 7 2 2" xfId="45726" xr:uid="{00000000-0005-0000-0000-00005C780000}"/>
    <cellStyle name="40% - Accent3 10 2 7 3" xfId="37938" xr:uid="{00000000-0005-0000-0000-00005D780000}"/>
    <cellStyle name="40% - Accent3 10 2 8" xfId="6583" xr:uid="{00000000-0005-0000-0000-00005E780000}"/>
    <cellStyle name="40% - Accent3 10 2 8 2" xfId="32570" xr:uid="{00000000-0005-0000-0000-00005F780000}"/>
    <cellStyle name="40% - Accent3 10 2 9" xfId="14364" xr:uid="{00000000-0005-0000-0000-000060780000}"/>
    <cellStyle name="40% - Accent3 10 2 9 2" xfId="40358" xr:uid="{00000000-0005-0000-0000-000061780000}"/>
    <cellStyle name="40% - Accent3 10 3" xfId="1554" xr:uid="{00000000-0005-0000-0000-000062780000}"/>
    <cellStyle name="40% - Accent3 10 3 2" xfId="4240" xr:uid="{00000000-0005-0000-0000-000063780000}"/>
    <cellStyle name="40% - Accent3 10 3 2 2" xfId="9537" xr:uid="{00000000-0005-0000-0000-000064780000}"/>
    <cellStyle name="40% - Accent3 10 3 2 2 2" xfId="35538" xr:uid="{00000000-0005-0000-0000-000065780000}"/>
    <cellStyle name="40% - Accent3 10 3 2 3" xfId="17332" xr:uid="{00000000-0005-0000-0000-000066780000}"/>
    <cellStyle name="40% - Accent3 10 3 2 3 2" xfId="43326" xr:uid="{00000000-0005-0000-0000-000067780000}"/>
    <cellStyle name="40% - Accent3 10 3 2 4" xfId="25083" xr:uid="{00000000-0005-0000-0000-000068780000}"/>
    <cellStyle name="40% - Accent3 10 3 2 4 2" xfId="51072" xr:uid="{00000000-0005-0000-0000-000069780000}"/>
    <cellStyle name="40% - Accent3 10 3 2 5" xfId="30237" xr:uid="{00000000-0005-0000-0000-00006A780000}"/>
    <cellStyle name="40% - Accent3 10 3 3" xfId="12197" xr:uid="{00000000-0005-0000-0000-00006B780000}"/>
    <cellStyle name="40% - Accent3 10 3 3 2" xfId="19992" xr:uid="{00000000-0005-0000-0000-00006C780000}"/>
    <cellStyle name="40% - Accent3 10 3 3 2 2" xfId="45986" xr:uid="{00000000-0005-0000-0000-00006D780000}"/>
    <cellStyle name="40% - Accent3 10 3 3 3" xfId="38198" xr:uid="{00000000-0005-0000-0000-00006E780000}"/>
    <cellStyle name="40% - Accent3 10 3 4" xfId="6859" xr:uid="{00000000-0005-0000-0000-00006F780000}"/>
    <cellStyle name="40% - Accent3 10 3 4 2" xfId="32849" xr:uid="{00000000-0005-0000-0000-000070780000}"/>
    <cellStyle name="40% - Accent3 10 3 5" xfId="14643" xr:uid="{00000000-0005-0000-0000-000071780000}"/>
    <cellStyle name="40% - Accent3 10 3 5 2" xfId="40637" xr:uid="{00000000-0005-0000-0000-000072780000}"/>
    <cellStyle name="40% - Accent3 10 3 6" xfId="22394" xr:uid="{00000000-0005-0000-0000-000073780000}"/>
    <cellStyle name="40% - Accent3 10 3 6 2" xfId="48383" xr:uid="{00000000-0005-0000-0000-000074780000}"/>
    <cellStyle name="40% - Accent3 10 3 7" xfId="27548" xr:uid="{00000000-0005-0000-0000-000075780000}"/>
    <cellStyle name="40% - Accent3 10 4" xfId="2110" xr:uid="{00000000-0005-0000-0000-000076780000}"/>
    <cellStyle name="40% - Accent3 10 4 2" xfId="4796" xr:uid="{00000000-0005-0000-0000-000077780000}"/>
    <cellStyle name="40% - Accent3 10 4 2 2" xfId="10093" xr:uid="{00000000-0005-0000-0000-000078780000}"/>
    <cellStyle name="40% - Accent3 10 4 2 2 2" xfId="36094" xr:uid="{00000000-0005-0000-0000-000079780000}"/>
    <cellStyle name="40% - Accent3 10 4 2 3" xfId="17888" xr:uid="{00000000-0005-0000-0000-00007A780000}"/>
    <cellStyle name="40% - Accent3 10 4 2 3 2" xfId="43882" xr:uid="{00000000-0005-0000-0000-00007B780000}"/>
    <cellStyle name="40% - Accent3 10 4 2 4" xfId="25639" xr:uid="{00000000-0005-0000-0000-00007C780000}"/>
    <cellStyle name="40% - Accent3 10 4 2 4 2" xfId="51628" xr:uid="{00000000-0005-0000-0000-00007D780000}"/>
    <cellStyle name="40% - Accent3 10 4 2 5" xfId="30793" xr:uid="{00000000-0005-0000-0000-00007E780000}"/>
    <cellStyle name="40% - Accent3 10 4 3" xfId="12716" xr:uid="{00000000-0005-0000-0000-00007F780000}"/>
    <cellStyle name="40% - Accent3 10 4 3 2" xfId="20511" xr:uid="{00000000-0005-0000-0000-000080780000}"/>
    <cellStyle name="40% - Accent3 10 4 3 2 2" xfId="46505" xr:uid="{00000000-0005-0000-0000-000081780000}"/>
    <cellStyle name="40% - Accent3 10 4 3 3" xfId="38717" xr:uid="{00000000-0005-0000-0000-000082780000}"/>
    <cellStyle name="40% - Accent3 10 4 4" xfId="7411" xr:uid="{00000000-0005-0000-0000-000083780000}"/>
    <cellStyle name="40% - Accent3 10 4 4 2" xfId="33405" xr:uid="{00000000-0005-0000-0000-000084780000}"/>
    <cellStyle name="40% - Accent3 10 4 5" xfId="15199" xr:uid="{00000000-0005-0000-0000-000085780000}"/>
    <cellStyle name="40% - Accent3 10 4 5 2" xfId="41193" xr:uid="{00000000-0005-0000-0000-000086780000}"/>
    <cellStyle name="40% - Accent3 10 4 6" xfId="22950" xr:uid="{00000000-0005-0000-0000-000087780000}"/>
    <cellStyle name="40% - Accent3 10 4 6 2" xfId="48939" xr:uid="{00000000-0005-0000-0000-000088780000}"/>
    <cellStyle name="40% - Accent3 10 4 7" xfId="28104" xr:uid="{00000000-0005-0000-0000-000089780000}"/>
    <cellStyle name="40% - Accent3 10 5" xfId="2666" xr:uid="{00000000-0005-0000-0000-00008A780000}"/>
    <cellStyle name="40% - Accent3 10 5 2" xfId="5352" xr:uid="{00000000-0005-0000-0000-00008B780000}"/>
    <cellStyle name="40% - Accent3 10 5 2 2" xfId="10649" xr:uid="{00000000-0005-0000-0000-00008C780000}"/>
    <cellStyle name="40% - Accent3 10 5 2 2 2" xfId="36650" xr:uid="{00000000-0005-0000-0000-00008D780000}"/>
    <cellStyle name="40% - Accent3 10 5 2 3" xfId="18444" xr:uid="{00000000-0005-0000-0000-00008E780000}"/>
    <cellStyle name="40% - Accent3 10 5 2 3 2" xfId="44438" xr:uid="{00000000-0005-0000-0000-00008F780000}"/>
    <cellStyle name="40% - Accent3 10 5 2 4" xfId="26195" xr:uid="{00000000-0005-0000-0000-000090780000}"/>
    <cellStyle name="40% - Accent3 10 5 2 4 2" xfId="52184" xr:uid="{00000000-0005-0000-0000-000091780000}"/>
    <cellStyle name="40% - Accent3 10 5 2 5" xfId="31349" xr:uid="{00000000-0005-0000-0000-000092780000}"/>
    <cellStyle name="40% - Accent3 10 5 3" xfId="13253" xr:uid="{00000000-0005-0000-0000-000093780000}"/>
    <cellStyle name="40% - Accent3 10 5 3 2" xfId="21048" xr:uid="{00000000-0005-0000-0000-000094780000}"/>
    <cellStyle name="40% - Accent3 10 5 3 2 2" xfId="47042" xr:uid="{00000000-0005-0000-0000-000095780000}"/>
    <cellStyle name="40% - Accent3 10 5 3 3" xfId="39254" xr:uid="{00000000-0005-0000-0000-000096780000}"/>
    <cellStyle name="40% - Accent3 10 5 4" xfId="7965" xr:uid="{00000000-0005-0000-0000-000097780000}"/>
    <cellStyle name="40% - Accent3 10 5 4 2" xfId="33961" xr:uid="{00000000-0005-0000-0000-000098780000}"/>
    <cellStyle name="40% - Accent3 10 5 5" xfId="15755" xr:uid="{00000000-0005-0000-0000-000099780000}"/>
    <cellStyle name="40% - Accent3 10 5 5 2" xfId="41749" xr:uid="{00000000-0005-0000-0000-00009A780000}"/>
    <cellStyle name="40% - Accent3 10 5 6" xfId="23506" xr:uid="{00000000-0005-0000-0000-00009B780000}"/>
    <cellStyle name="40% - Accent3 10 5 6 2" xfId="49495" xr:uid="{00000000-0005-0000-0000-00009C780000}"/>
    <cellStyle name="40% - Accent3 10 5 7" xfId="28660" xr:uid="{00000000-0005-0000-0000-00009D780000}"/>
    <cellStyle name="40% - Accent3 10 6" xfId="3684" xr:uid="{00000000-0005-0000-0000-00009E780000}"/>
    <cellStyle name="40% - Accent3 10 6 2" xfId="8982" xr:uid="{00000000-0005-0000-0000-00009F780000}"/>
    <cellStyle name="40% - Accent3 10 6 2 2" xfId="34982" xr:uid="{00000000-0005-0000-0000-0000A0780000}"/>
    <cellStyle name="40% - Accent3 10 6 3" xfId="16776" xr:uid="{00000000-0005-0000-0000-0000A1780000}"/>
    <cellStyle name="40% - Accent3 10 6 3 2" xfId="42770" xr:uid="{00000000-0005-0000-0000-0000A2780000}"/>
    <cellStyle name="40% - Accent3 10 6 4" xfId="24527" xr:uid="{00000000-0005-0000-0000-0000A3780000}"/>
    <cellStyle name="40% - Accent3 10 6 4 2" xfId="50516" xr:uid="{00000000-0005-0000-0000-0000A4780000}"/>
    <cellStyle name="40% - Accent3 10 6 5" xfId="29681" xr:uid="{00000000-0005-0000-0000-0000A5780000}"/>
    <cellStyle name="40% - Accent3 10 7" xfId="11176" xr:uid="{00000000-0005-0000-0000-0000A6780000}"/>
    <cellStyle name="40% - Accent3 10 7 2" xfId="18971" xr:uid="{00000000-0005-0000-0000-0000A7780000}"/>
    <cellStyle name="40% - Accent3 10 7 2 2" xfId="44965" xr:uid="{00000000-0005-0000-0000-0000A8780000}"/>
    <cellStyle name="40% - Accent3 10 7 3" xfId="37177" xr:uid="{00000000-0005-0000-0000-0000A9780000}"/>
    <cellStyle name="40% - Accent3 10 8" xfId="11676" xr:uid="{00000000-0005-0000-0000-0000AA780000}"/>
    <cellStyle name="40% - Accent3 10 8 2" xfId="19471" xr:uid="{00000000-0005-0000-0000-0000AB780000}"/>
    <cellStyle name="40% - Accent3 10 8 2 2" xfId="45465" xr:uid="{00000000-0005-0000-0000-0000AC780000}"/>
    <cellStyle name="40% - Accent3 10 8 3" xfId="37677" xr:uid="{00000000-0005-0000-0000-0000AD780000}"/>
    <cellStyle name="40% - Accent3 10 9" xfId="6306" xr:uid="{00000000-0005-0000-0000-0000AE780000}"/>
    <cellStyle name="40% - Accent3 10 9 2" xfId="32293" xr:uid="{00000000-0005-0000-0000-0000AF780000}"/>
    <cellStyle name="40% - Accent3 11" xfId="1008" xr:uid="{00000000-0005-0000-0000-0000B0780000}"/>
    <cellStyle name="40% - Accent3 11 10" xfId="14100" xr:uid="{00000000-0005-0000-0000-0000B1780000}"/>
    <cellStyle name="40% - Accent3 11 10 2" xfId="40094" xr:uid="{00000000-0005-0000-0000-0000B2780000}"/>
    <cellStyle name="40% - Accent3 11 11" xfId="21851" xr:uid="{00000000-0005-0000-0000-0000B3780000}"/>
    <cellStyle name="40% - Accent3 11 11 2" xfId="47840" xr:uid="{00000000-0005-0000-0000-0000B4780000}"/>
    <cellStyle name="40% - Accent3 11 12" xfId="27005" xr:uid="{00000000-0005-0000-0000-0000B5780000}"/>
    <cellStyle name="40% - Accent3 11 2" xfId="1286" xr:uid="{00000000-0005-0000-0000-0000B6780000}"/>
    <cellStyle name="40% - Accent3 11 2 10" xfId="22128" xr:uid="{00000000-0005-0000-0000-0000B7780000}"/>
    <cellStyle name="40% - Accent3 11 2 10 2" xfId="48117" xr:uid="{00000000-0005-0000-0000-0000B8780000}"/>
    <cellStyle name="40% - Accent3 11 2 11" xfId="27282" xr:uid="{00000000-0005-0000-0000-0000B9780000}"/>
    <cellStyle name="40% - Accent3 11 2 2" xfId="1844" xr:uid="{00000000-0005-0000-0000-0000BA780000}"/>
    <cellStyle name="40% - Accent3 11 2 2 2" xfId="4530" xr:uid="{00000000-0005-0000-0000-0000BB780000}"/>
    <cellStyle name="40% - Accent3 11 2 2 2 2" xfId="9827" xr:uid="{00000000-0005-0000-0000-0000BC780000}"/>
    <cellStyle name="40% - Accent3 11 2 2 2 2 2" xfId="35828" xr:uid="{00000000-0005-0000-0000-0000BD780000}"/>
    <cellStyle name="40% - Accent3 11 2 2 2 3" xfId="17622" xr:uid="{00000000-0005-0000-0000-0000BE780000}"/>
    <cellStyle name="40% - Accent3 11 2 2 2 3 2" xfId="43616" xr:uid="{00000000-0005-0000-0000-0000BF780000}"/>
    <cellStyle name="40% - Accent3 11 2 2 2 4" xfId="25373" xr:uid="{00000000-0005-0000-0000-0000C0780000}"/>
    <cellStyle name="40% - Accent3 11 2 2 2 4 2" xfId="51362" xr:uid="{00000000-0005-0000-0000-0000C1780000}"/>
    <cellStyle name="40% - Accent3 11 2 2 2 5" xfId="30527" xr:uid="{00000000-0005-0000-0000-0000C2780000}"/>
    <cellStyle name="40% - Accent3 11 2 2 3" xfId="12469" xr:uid="{00000000-0005-0000-0000-0000C3780000}"/>
    <cellStyle name="40% - Accent3 11 2 2 3 2" xfId="20264" xr:uid="{00000000-0005-0000-0000-0000C4780000}"/>
    <cellStyle name="40% - Accent3 11 2 2 3 2 2" xfId="46258" xr:uid="{00000000-0005-0000-0000-0000C5780000}"/>
    <cellStyle name="40% - Accent3 11 2 2 3 3" xfId="38470" xr:uid="{00000000-0005-0000-0000-0000C6780000}"/>
    <cellStyle name="40% - Accent3 11 2 2 4" xfId="7147" xr:uid="{00000000-0005-0000-0000-0000C7780000}"/>
    <cellStyle name="40% - Accent3 11 2 2 4 2" xfId="33139" xr:uid="{00000000-0005-0000-0000-0000C8780000}"/>
    <cellStyle name="40% - Accent3 11 2 2 5" xfId="14933" xr:uid="{00000000-0005-0000-0000-0000C9780000}"/>
    <cellStyle name="40% - Accent3 11 2 2 5 2" xfId="40927" xr:uid="{00000000-0005-0000-0000-0000CA780000}"/>
    <cellStyle name="40% - Accent3 11 2 2 6" xfId="22684" xr:uid="{00000000-0005-0000-0000-0000CB780000}"/>
    <cellStyle name="40% - Accent3 11 2 2 6 2" xfId="48673" xr:uid="{00000000-0005-0000-0000-0000CC780000}"/>
    <cellStyle name="40% - Accent3 11 2 2 7" xfId="27838" xr:uid="{00000000-0005-0000-0000-0000CD780000}"/>
    <cellStyle name="40% - Accent3 11 2 3" xfId="2400" xr:uid="{00000000-0005-0000-0000-0000CE780000}"/>
    <cellStyle name="40% - Accent3 11 2 3 2" xfId="5086" xr:uid="{00000000-0005-0000-0000-0000CF780000}"/>
    <cellStyle name="40% - Accent3 11 2 3 2 2" xfId="10383" xr:uid="{00000000-0005-0000-0000-0000D0780000}"/>
    <cellStyle name="40% - Accent3 11 2 3 2 2 2" xfId="36384" xr:uid="{00000000-0005-0000-0000-0000D1780000}"/>
    <cellStyle name="40% - Accent3 11 2 3 2 3" xfId="18178" xr:uid="{00000000-0005-0000-0000-0000D2780000}"/>
    <cellStyle name="40% - Accent3 11 2 3 2 3 2" xfId="44172" xr:uid="{00000000-0005-0000-0000-0000D3780000}"/>
    <cellStyle name="40% - Accent3 11 2 3 2 4" xfId="25929" xr:uid="{00000000-0005-0000-0000-0000D4780000}"/>
    <cellStyle name="40% - Accent3 11 2 3 2 4 2" xfId="51918" xr:uid="{00000000-0005-0000-0000-0000D5780000}"/>
    <cellStyle name="40% - Accent3 11 2 3 2 5" xfId="31083" xr:uid="{00000000-0005-0000-0000-0000D6780000}"/>
    <cellStyle name="40% - Accent3 11 2 3 3" xfId="13004" xr:uid="{00000000-0005-0000-0000-0000D7780000}"/>
    <cellStyle name="40% - Accent3 11 2 3 3 2" xfId="20799" xr:uid="{00000000-0005-0000-0000-0000D8780000}"/>
    <cellStyle name="40% - Accent3 11 2 3 3 2 2" xfId="46793" xr:uid="{00000000-0005-0000-0000-0000D9780000}"/>
    <cellStyle name="40% - Accent3 11 2 3 3 3" xfId="39005" xr:uid="{00000000-0005-0000-0000-0000DA780000}"/>
    <cellStyle name="40% - Accent3 11 2 3 4" xfId="7699" xr:uid="{00000000-0005-0000-0000-0000DB780000}"/>
    <cellStyle name="40% - Accent3 11 2 3 4 2" xfId="33695" xr:uid="{00000000-0005-0000-0000-0000DC780000}"/>
    <cellStyle name="40% - Accent3 11 2 3 5" xfId="15489" xr:uid="{00000000-0005-0000-0000-0000DD780000}"/>
    <cellStyle name="40% - Accent3 11 2 3 5 2" xfId="41483" xr:uid="{00000000-0005-0000-0000-0000DE780000}"/>
    <cellStyle name="40% - Accent3 11 2 3 6" xfId="23240" xr:uid="{00000000-0005-0000-0000-0000DF780000}"/>
    <cellStyle name="40% - Accent3 11 2 3 6 2" xfId="49229" xr:uid="{00000000-0005-0000-0000-0000E0780000}"/>
    <cellStyle name="40% - Accent3 11 2 3 7" xfId="28394" xr:uid="{00000000-0005-0000-0000-0000E1780000}"/>
    <cellStyle name="40% - Accent3 11 2 4" xfId="2956" xr:uid="{00000000-0005-0000-0000-0000E2780000}"/>
    <cellStyle name="40% - Accent3 11 2 4 2" xfId="5642" xr:uid="{00000000-0005-0000-0000-0000E3780000}"/>
    <cellStyle name="40% - Accent3 11 2 4 2 2" xfId="10939" xr:uid="{00000000-0005-0000-0000-0000E4780000}"/>
    <cellStyle name="40% - Accent3 11 2 4 2 2 2" xfId="36940" xr:uid="{00000000-0005-0000-0000-0000E5780000}"/>
    <cellStyle name="40% - Accent3 11 2 4 2 3" xfId="18734" xr:uid="{00000000-0005-0000-0000-0000E6780000}"/>
    <cellStyle name="40% - Accent3 11 2 4 2 3 2" xfId="44728" xr:uid="{00000000-0005-0000-0000-0000E7780000}"/>
    <cellStyle name="40% - Accent3 11 2 4 2 4" xfId="26485" xr:uid="{00000000-0005-0000-0000-0000E8780000}"/>
    <cellStyle name="40% - Accent3 11 2 4 2 4 2" xfId="52474" xr:uid="{00000000-0005-0000-0000-0000E9780000}"/>
    <cellStyle name="40% - Accent3 11 2 4 2 5" xfId="31639" xr:uid="{00000000-0005-0000-0000-0000EA780000}"/>
    <cellStyle name="40% - Accent3 11 2 4 3" xfId="13543" xr:uid="{00000000-0005-0000-0000-0000EB780000}"/>
    <cellStyle name="40% - Accent3 11 2 4 3 2" xfId="21338" xr:uid="{00000000-0005-0000-0000-0000EC780000}"/>
    <cellStyle name="40% - Accent3 11 2 4 3 2 2" xfId="47332" xr:uid="{00000000-0005-0000-0000-0000ED780000}"/>
    <cellStyle name="40% - Accent3 11 2 4 3 3" xfId="39544" xr:uid="{00000000-0005-0000-0000-0000EE780000}"/>
    <cellStyle name="40% - Accent3 11 2 4 4" xfId="8255" xr:uid="{00000000-0005-0000-0000-0000EF780000}"/>
    <cellStyle name="40% - Accent3 11 2 4 4 2" xfId="34251" xr:uid="{00000000-0005-0000-0000-0000F0780000}"/>
    <cellStyle name="40% - Accent3 11 2 4 5" xfId="16045" xr:uid="{00000000-0005-0000-0000-0000F1780000}"/>
    <cellStyle name="40% - Accent3 11 2 4 5 2" xfId="42039" xr:uid="{00000000-0005-0000-0000-0000F2780000}"/>
    <cellStyle name="40% - Accent3 11 2 4 6" xfId="23796" xr:uid="{00000000-0005-0000-0000-0000F3780000}"/>
    <cellStyle name="40% - Accent3 11 2 4 6 2" xfId="49785" xr:uid="{00000000-0005-0000-0000-0000F4780000}"/>
    <cellStyle name="40% - Accent3 11 2 4 7" xfId="28950" xr:uid="{00000000-0005-0000-0000-0000F5780000}"/>
    <cellStyle name="40% - Accent3 11 2 5" xfId="3974" xr:uid="{00000000-0005-0000-0000-0000F6780000}"/>
    <cellStyle name="40% - Accent3 11 2 5 2" xfId="9272" xr:uid="{00000000-0005-0000-0000-0000F7780000}"/>
    <cellStyle name="40% - Accent3 11 2 5 2 2" xfId="35272" xr:uid="{00000000-0005-0000-0000-0000F8780000}"/>
    <cellStyle name="40% - Accent3 11 2 5 3" xfId="17066" xr:uid="{00000000-0005-0000-0000-0000F9780000}"/>
    <cellStyle name="40% - Accent3 11 2 5 3 2" xfId="43060" xr:uid="{00000000-0005-0000-0000-0000FA780000}"/>
    <cellStyle name="40% - Accent3 11 2 5 4" xfId="24817" xr:uid="{00000000-0005-0000-0000-0000FB780000}"/>
    <cellStyle name="40% - Accent3 11 2 5 4 2" xfId="50806" xr:uid="{00000000-0005-0000-0000-0000FC780000}"/>
    <cellStyle name="40% - Accent3 11 2 5 5" xfId="29971" xr:uid="{00000000-0005-0000-0000-0000FD780000}"/>
    <cellStyle name="40% - Accent3 11 2 6" xfId="11444" xr:uid="{00000000-0005-0000-0000-0000FE780000}"/>
    <cellStyle name="40% - Accent3 11 2 6 2" xfId="19239" xr:uid="{00000000-0005-0000-0000-0000FF780000}"/>
    <cellStyle name="40% - Accent3 11 2 6 2 2" xfId="45233" xr:uid="{00000000-0005-0000-0000-000000790000}"/>
    <cellStyle name="40% - Accent3 11 2 6 3" xfId="37445" xr:uid="{00000000-0005-0000-0000-000001790000}"/>
    <cellStyle name="40% - Accent3 11 2 7" xfId="11950" xr:uid="{00000000-0005-0000-0000-000002790000}"/>
    <cellStyle name="40% - Accent3 11 2 7 2" xfId="19745" xr:uid="{00000000-0005-0000-0000-000003790000}"/>
    <cellStyle name="40% - Accent3 11 2 7 2 2" xfId="45739" xr:uid="{00000000-0005-0000-0000-000004790000}"/>
    <cellStyle name="40% - Accent3 11 2 7 3" xfId="37951" xr:uid="{00000000-0005-0000-0000-000005790000}"/>
    <cellStyle name="40% - Accent3 11 2 8" xfId="6596" xr:uid="{00000000-0005-0000-0000-000006790000}"/>
    <cellStyle name="40% - Accent3 11 2 8 2" xfId="32583" xr:uid="{00000000-0005-0000-0000-000007790000}"/>
    <cellStyle name="40% - Accent3 11 2 9" xfId="14377" xr:uid="{00000000-0005-0000-0000-000008790000}"/>
    <cellStyle name="40% - Accent3 11 2 9 2" xfId="40371" xr:uid="{00000000-0005-0000-0000-000009790000}"/>
    <cellStyle name="40% - Accent3 11 3" xfId="1567" xr:uid="{00000000-0005-0000-0000-00000A790000}"/>
    <cellStyle name="40% - Accent3 11 3 2" xfId="4253" xr:uid="{00000000-0005-0000-0000-00000B790000}"/>
    <cellStyle name="40% - Accent3 11 3 2 2" xfId="9550" xr:uid="{00000000-0005-0000-0000-00000C790000}"/>
    <cellStyle name="40% - Accent3 11 3 2 2 2" xfId="35551" xr:uid="{00000000-0005-0000-0000-00000D790000}"/>
    <cellStyle name="40% - Accent3 11 3 2 3" xfId="17345" xr:uid="{00000000-0005-0000-0000-00000E790000}"/>
    <cellStyle name="40% - Accent3 11 3 2 3 2" xfId="43339" xr:uid="{00000000-0005-0000-0000-00000F790000}"/>
    <cellStyle name="40% - Accent3 11 3 2 4" xfId="25096" xr:uid="{00000000-0005-0000-0000-000010790000}"/>
    <cellStyle name="40% - Accent3 11 3 2 4 2" xfId="51085" xr:uid="{00000000-0005-0000-0000-000011790000}"/>
    <cellStyle name="40% - Accent3 11 3 2 5" xfId="30250" xr:uid="{00000000-0005-0000-0000-000012790000}"/>
    <cellStyle name="40% - Accent3 11 3 3" xfId="12210" xr:uid="{00000000-0005-0000-0000-000013790000}"/>
    <cellStyle name="40% - Accent3 11 3 3 2" xfId="20005" xr:uid="{00000000-0005-0000-0000-000014790000}"/>
    <cellStyle name="40% - Accent3 11 3 3 2 2" xfId="45999" xr:uid="{00000000-0005-0000-0000-000015790000}"/>
    <cellStyle name="40% - Accent3 11 3 3 3" xfId="38211" xr:uid="{00000000-0005-0000-0000-000016790000}"/>
    <cellStyle name="40% - Accent3 11 3 4" xfId="6872" xr:uid="{00000000-0005-0000-0000-000017790000}"/>
    <cellStyle name="40% - Accent3 11 3 4 2" xfId="32862" xr:uid="{00000000-0005-0000-0000-000018790000}"/>
    <cellStyle name="40% - Accent3 11 3 5" xfId="14656" xr:uid="{00000000-0005-0000-0000-000019790000}"/>
    <cellStyle name="40% - Accent3 11 3 5 2" xfId="40650" xr:uid="{00000000-0005-0000-0000-00001A790000}"/>
    <cellStyle name="40% - Accent3 11 3 6" xfId="22407" xr:uid="{00000000-0005-0000-0000-00001B790000}"/>
    <cellStyle name="40% - Accent3 11 3 6 2" xfId="48396" xr:uid="{00000000-0005-0000-0000-00001C790000}"/>
    <cellStyle name="40% - Accent3 11 3 7" xfId="27561" xr:uid="{00000000-0005-0000-0000-00001D790000}"/>
    <cellStyle name="40% - Accent3 11 4" xfId="2123" xr:uid="{00000000-0005-0000-0000-00001E790000}"/>
    <cellStyle name="40% - Accent3 11 4 2" xfId="4809" xr:uid="{00000000-0005-0000-0000-00001F790000}"/>
    <cellStyle name="40% - Accent3 11 4 2 2" xfId="10106" xr:uid="{00000000-0005-0000-0000-000020790000}"/>
    <cellStyle name="40% - Accent3 11 4 2 2 2" xfId="36107" xr:uid="{00000000-0005-0000-0000-000021790000}"/>
    <cellStyle name="40% - Accent3 11 4 2 3" xfId="17901" xr:uid="{00000000-0005-0000-0000-000022790000}"/>
    <cellStyle name="40% - Accent3 11 4 2 3 2" xfId="43895" xr:uid="{00000000-0005-0000-0000-000023790000}"/>
    <cellStyle name="40% - Accent3 11 4 2 4" xfId="25652" xr:uid="{00000000-0005-0000-0000-000024790000}"/>
    <cellStyle name="40% - Accent3 11 4 2 4 2" xfId="51641" xr:uid="{00000000-0005-0000-0000-000025790000}"/>
    <cellStyle name="40% - Accent3 11 4 2 5" xfId="30806" xr:uid="{00000000-0005-0000-0000-000026790000}"/>
    <cellStyle name="40% - Accent3 11 4 3" xfId="12729" xr:uid="{00000000-0005-0000-0000-000027790000}"/>
    <cellStyle name="40% - Accent3 11 4 3 2" xfId="20524" xr:uid="{00000000-0005-0000-0000-000028790000}"/>
    <cellStyle name="40% - Accent3 11 4 3 2 2" xfId="46518" xr:uid="{00000000-0005-0000-0000-000029790000}"/>
    <cellStyle name="40% - Accent3 11 4 3 3" xfId="38730" xr:uid="{00000000-0005-0000-0000-00002A790000}"/>
    <cellStyle name="40% - Accent3 11 4 4" xfId="7424" xr:uid="{00000000-0005-0000-0000-00002B790000}"/>
    <cellStyle name="40% - Accent3 11 4 4 2" xfId="33418" xr:uid="{00000000-0005-0000-0000-00002C790000}"/>
    <cellStyle name="40% - Accent3 11 4 5" xfId="15212" xr:uid="{00000000-0005-0000-0000-00002D790000}"/>
    <cellStyle name="40% - Accent3 11 4 5 2" xfId="41206" xr:uid="{00000000-0005-0000-0000-00002E790000}"/>
    <cellStyle name="40% - Accent3 11 4 6" xfId="22963" xr:uid="{00000000-0005-0000-0000-00002F790000}"/>
    <cellStyle name="40% - Accent3 11 4 6 2" xfId="48952" xr:uid="{00000000-0005-0000-0000-000030790000}"/>
    <cellStyle name="40% - Accent3 11 4 7" xfId="28117" xr:uid="{00000000-0005-0000-0000-000031790000}"/>
    <cellStyle name="40% - Accent3 11 5" xfId="2679" xr:uid="{00000000-0005-0000-0000-000032790000}"/>
    <cellStyle name="40% - Accent3 11 5 2" xfId="5365" xr:uid="{00000000-0005-0000-0000-000033790000}"/>
    <cellStyle name="40% - Accent3 11 5 2 2" xfId="10662" xr:uid="{00000000-0005-0000-0000-000034790000}"/>
    <cellStyle name="40% - Accent3 11 5 2 2 2" xfId="36663" xr:uid="{00000000-0005-0000-0000-000035790000}"/>
    <cellStyle name="40% - Accent3 11 5 2 3" xfId="18457" xr:uid="{00000000-0005-0000-0000-000036790000}"/>
    <cellStyle name="40% - Accent3 11 5 2 3 2" xfId="44451" xr:uid="{00000000-0005-0000-0000-000037790000}"/>
    <cellStyle name="40% - Accent3 11 5 2 4" xfId="26208" xr:uid="{00000000-0005-0000-0000-000038790000}"/>
    <cellStyle name="40% - Accent3 11 5 2 4 2" xfId="52197" xr:uid="{00000000-0005-0000-0000-000039790000}"/>
    <cellStyle name="40% - Accent3 11 5 2 5" xfId="31362" xr:uid="{00000000-0005-0000-0000-00003A790000}"/>
    <cellStyle name="40% - Accent3 11 5 3" xfId="13266" xr:uid="{00000000-0005-0000-0000-00003B790000}"/>
    <cellStyle name="40% - Accent3 11 5 3 2" xfId="21061" xr:uid="{00000000-0005-0000-0000-00003C790000}"/>
    <cellStyle name="40% - Accent3 11 5 3 2 2" xfId="47055" xr:uid="{00000000-0005-0000-0000-00003D790000}"/>
    <cellStyle name="40% - Accent3 11 5 3 3" xfId="39267" xr:uid="{00000000-0005-0000-0000-00003E790000}"/>
    <cellStyle name="40% - Accent3 11 5 4" xfId="7978" xr:uid="{00000000-0005-0000-0000-00003F790000}"/>
    <cellStyle name="40% - Accent3 11 5 4 2" xfId="33974" xr:uid="{00000000-0005-0000-0000-000040790000}"/>
    <cellStyle name="40% - Accent3 11 5 5" xfId="15768" xr:uid="{00000000-0005-0000-0000-000041790000}"/>
    <cellStyle name="40% - Accent3 11 5 5 2" xfId="41762" xr:uid="{00000000-0005-0000-0000-000042790000}"/>
    <cellStyle name="40% - Accent3 11 5 6" xfId="23519" xr:uid="{00000000-0005-0000-0000-000043790000}"/>
    <cellStyle name="40% - Accent3 11 5 6 2" xfId="49508" xr:uid="{00000000-0005-0000-0000-000044790000}"/>
    <cellStyle name="40% - Accent3 11 5 7" xfId="28673" xr:uid="{00000000-0005-0000-0000-000045790000}"/>
    <cellStyle name="40% - Accent3 11 6" xfId="3697" xr:uid="{00000000-0005-0000-0000-000046790000}"/>
    <cellStyle name="40% - Accent3 11 6 2" xfId="8995" xr:uid="{00000000-0005-0000-0000-000047790000}"/>
    <cellStyle name="40% - Accent3 11 6 2 2" xfId="34995" xr:uid="{00000000-0005-0000-0000-000048790000}"/>
    <cellStyle name="40% - Accent3 11 6 3" xfId="16789" xr:uid="{00000000-0005-0000-0000-000049790000}"/>
    <cellStyle name="40% - Accent3 11 6 3 2" xfId="42783" xr:uid="{00000000-0005-0000-0000-00004A790000}"/>
    <cellStyle name="40% - Accent3 11 6 4" xfId="24540" xr:uid="{00000000-0005-0000-0000-00004B790000}"/>
    <cellStyle name="40% - Accent3 11 6 4 2" xfId="50529" xr:uid="{00000000-0005-0000-0000-00004C790000}"/>
    <cellStyle name="40% - Accent3 11 6 5" xfId="29694" xr:uid="{00000000-0005-0000-0000-00004D790000}"/>
    <cellStyle name="40% - Accent3 11 7" xfId="11189" xr:uid="{00000000-0005-0000-0000-00004E790000}"/>
    <cellStyle name="40% - Accent3 11 7 2" xfId="18984" xr:uid="{00000000-0005-0000-0000-00004F790000}"/>
    <cellStyle name="40% - Accent3 11 7 2 2" xfId="44978" xr:uid="{00000000-0005-0000-0000-000050790000}"/>
    <cellStyle name="40% - Accent3 11 7 3" xfId="37190" xr:uid="{00000000-0005-0000-0000-000051790000}"/>
    <cellStyle name="40% - Accent3 11 8" xfId="11689" xr:uid="{00000000-0005-0000-0000-000052790000}"/>
    <cellStyle name="40% - Accent3 11 8 2" xfId="19484" xr:uid="{00000000-0005-0000-0000-000053790000}"/>
    <cellStyle name="40% - Accent3 11 8 2 2" xfId="45478" xr:uid="{00000000-0005-0000-0000-000054790000}"/>
    <cellStyle name="40% - Accent3 11 8 3" xfId="37690" xr:uid="{00000000-0005-0000-0000-000055790000}"/>
    <cellStyle name="40% - Accent3 11 9" xfId="6319" xr:uid="{00000000-0005-0000-0000-000056790000}"/>
    <cellStyle name="40% - Accent3 11 9 2" xfId="32306" xr:uid="{00000000-0005-0000-0000-000057790000}"/>
    <cellStyle name="40% - Accent3 12" xfId="1021" xr:uid="{00000000-0005-0000-0000-000058790000}"/>
    <cellStyle name="40% - Accent3 12 10" xfId="14113" xr:uid="{00000000-0005-0000-0000-000059790000}"/>
    <cellStyle name="40% - Accent3 12 10 2" xfId="40107" xr:uid="{00000000-0005-0000-0000-00005A790000}"/>
    <cellStyle name="40% - Accent3 12 11" xfId="21864" xr:uid="{00000000-0005-0000-0000-00005B790000}"/>
    <cellStyle name="40% - Accent3 12 11 2" xfId="47853" xr:uid="{00000000-0005-0000-0000-00005C790000}"/>
    <cellStyle name="40% - Accent3 12 12" xfId="27018" xr:uid="{00000000-0005-0000-0000-00005D790000}"/>
    <cellStyle name="40% - Accent3 12 2" xfId="1299" xr:uid="{00000000-0005-0000-0000-00005E790000}"/>
    <cellStyle name="40% - Accent3 12 2 10" xfId="22141" xr:uid="{00000000-0005-0000-0000-00005F790000}"/>
    <cellStyle name="40% - Accent3 12 2 10 2" xfId="48130" xr:uid="{00000000-0005-0000-0000-000060790000}"/>
    <cellStyle name="40% - Accent3 12 2 11" xfId="27295" xr:uid="{00000000-0005-0000-0000-000061790000}"/>
    <cellStyle name="40% - Accent3 12 2 2" xfId="1857" xr:uid="{00000000-0005-0000-0000-000062790000}"/>
    <cellStyle name="40% - Accent3 12 2 2 2" xfId="4543" xr:uid="{00000000-0005-0000-0000-000063790000}"/>
    <cellStyle name="40% - Accent3 12 2 2 2 2" xfId="9840" xr:uid="{00000000-0005-0000-0000-000064790000}"/>
    <cellStyle name="40% - Accent3 12 2 2 2 2 2" xfId="35841" xr:uid="{00000000-0005-0000-0000-000065790000}"/>
    <cellStyle name="40% - Accent3 12 2 2 2 3" xfId="17635" xr:uid="{00000000-0005-0000-0000-000066790000}"/>
    <cellStyle name="40% - Accent3 12 2 2 2 3 2" xfId="43629" xr:uid="{00000000-0005-0000-0000-000067790000}"/>
    <cellStyle name="40% - Accent3 12 2 2 2 4" xfId="25386" xr:uid="{00000000-0005-0000-0000-000068790000}"/>
    <cellStyle name="40% - Accent3 12 2 2 2 4 2" xfId="51375" xr:uid="{00000000-0005-0000-0000-000069790000}"/>
    <cellStyle name="40% - Accent3 12 2 2 2 5" xfId="30540" xr:uid="{00000000-0005-0000-0000-00006A790000}"/>
    <cellStyle name="40% - Accent3 12 2 2 3" xfId="12482" xr:uid="{00000000-0005-0000-0000-00006B790000}"/>
    <cellStyle name="40% - Accent3 12 2 2 3 2" xfId="20277" xr:uid="{00000000-0005-0000-0000-00006C790000}"/>
    <cellStyle name="40% - Accent3 12 2 2 3 2 2" xfId="46271" xr:uid="{00000000-0005-0000-0000-00006D790000}"/>
    <cellStyle name="40% - Accent3 12 2 2 3 3" xfId="38483" xr:uid="{00000000-0005-0000-0000-00006E790000}"/>
    <cellStyle name="40% - Accent3 12 2 2 4" xfId="7160" xr:uid="{00000000-0005-0000-0000-00006F790000}"/>
    <cellStyle name="40% - Accent3 12 2 2 4 2" xfId="33152" xr:uid="{00000000-0005-0000-0000-000070790000}"/>
    <cellStyle name="40% - Accent3 12 2 2 5" xfId="14946" xr:uid="{00000000-0005-0000-0000-000071790000}"/>
    <cellStyle name="40% - Accent3 12 2 2 5 2" xfId="40940" xr:uid="{00000000-0005-0000-0000-000072790000}"/>
    <cellStyle name="40% - Accent3 12 2 2 6" xfId="22697" xr:uid="{00000000-0005-0000-0000-000073790000}"/>
    <cellStyle name="40% - Accent3 12 2 2 6 2" xfId="48686" xr:uid="{00000000-0005-0000-0000-000074790000}"/>
    <cellStyle name="40% - Accent3 12 2 2 7" xfId="27851" xr:uid="{00000000-0005-0000-0000-000075790000}"/>
    <cellStyle name="40% - Accent3 12 2 3" xfId="2413" xr:uid="{00000000-0005-0000-0000-000076790000}"/>
    <cellStyle name="40% - Accent3 12 2 3 2" xfId="5099" xr:uid="{00000000-0005-0000-0000-000077790000}"/>
    <cellStyle name="40% - Accent3 12 2 3 2 2" xfId="10396" xr:uid="{00000000-0005-0000-0000-000078790000}"/>
    <cellStyle name="40% - Accent3 12 2 3 2 2 2" xfId="36397" xr:uid="{00000000-0005-0000-0000-000079790000}"/>
    <cellStyle name="40% - Accent3 12 2 3 2 3" xfId="18191" xr:uid="{00000000-0005-0000-0000-00007A790000}"/>
    <cellStyle name="40% - Accent3 12 2 3 2 3 2" xfId="44185" xr:uid="{00000000-0005-0000-0000-00007B790000}"/>
    <cellStyle name="40% - Accent3 12 2 3 2 4" xfId="25942" xr:uid="{00000000-0005-0000-0000-00007C790000}"/>
    <cellStyle name="40% - Accent3 12 2 3 2 4 2" xfId="51931" xr:uid="{00000000-0005-0000-0000-00007D790000}"/>
    <cellStyle name="40% - Accent3 12 2 3 2 5" xfId="31096" xr:uid="{00000000-0005-0000-0000-00007E790000}"/>
    <cellStyle name="40% - Accent3 12 2 3 3" xfId="13017" xr:uid="{00000000-0005-0000-0000-00007F790000}"/>
    <cellStyle name="40% - Accent3 12 2 3 3 2" xfId="20812" xr:uid="{00000000-0005-0000-0000-000080790000}"/>
    <cellStyle name="40% - Accent3 12 2 3 3 2 2" xfId="46806" xr:uid="{00000000-0005-0000-0000-000081790000}"/>
    <cellStyle name="40% - Accent3 12 2 3 3 3" xfId="39018" xr:uid="{00000000-0005-0000-0000-000082790000}"/>
    <cellStyle name="40% - Accent3 12 2 3 4" xfId="7712" xr:uid="{00000000-0005-0000-0000-000083790000}"/>
    <cellStyle name="40% - Accent3 12 2 3 4 2" xfId="33708" xr:uid="{00000000-0005-0000-0000-000084790000}"/>
    <cellStyle name="40% - Accent3 12 2 3 5" xfId="15502" xr:uid="{00000000-0005-0000-0000-000085790000}"/>
    <cellStyle name="40% - Accent3 12 2 3 5 2" xfId="41496" xr:uid="{00000000-0005-0000-0000-000086790000}"/>
    <cellStyle name="40% - Accent3 12 2 3 6" xfId="23253" xr:uid="{00000000-0005-0000-0000-000087790000}"/>
    <cellStyle name="40% - Accent3 12 2 3 6 2" xfId="49242" xr:uid="{00000000-0005-0000-0000-000088790000}"/>
    <cellStyle name="40% - Accent3 12 2 3 7" xfId="28407" xr:uid="{00000000-0005-0000-0000-000089790000}"/>
    <cellStyle name="40% - Accent3 12 2 4" xfId="2969" xr:uid="{00000000-0005-0000-0000-00008A790000}"/>
    <cellStyle name="40% - Accent3 12 2 4 2" xfId="5655" xr:uid="{00000000-0005-0000-0000-00008B790000}"/>
    <cellStyle name="40% - Accent3 12 2 4 2 2" xfId="10952" xr:uid="{00000000-0005-0000-0000-00008C790000}"/>
    <cellStyle name="40% - Accent3 12 2 4 2 2 2" xfId="36953" xr:uid="{00000000-0005-0000-0000-00008D790000}"/>
    <cellStyle name="40% - Accent3 12 2 4 2 3" xfId="18747" xr:uid="{00000000-0005-0000-0000-00008E790000}"/>
    <cellStyle name="40% - Accent3 12 2 4 2 3 2" xfId="44741" xr:uid="{00000000-0005-0000-0000-00008F790000}"/>
    <cellStyle name="40% - Accent3 12 2 4 2 4" xfId="26498" xr:uid="{00000000-0005-0000-0000-000090790000}"/>
    <cellStyle name="40% - Accent3 12 2 4 2 4 2" xfId="52487" xr:uid="{00000000-0005-0000-0000-000091790000}"/>
    <cellStyle name="40% - Accent3 12 2 4 2 5" xfId="31652" xr:uid="{00000000-0005-0000-0000-000092790000}"/>
    <cellStyle name="40% - Accent3 12 2 4 3" xfId="13556" xr:uid="{00000000-0005-0000-0000-000093790000}"/>
    <cellStyle name="40% - Accent3 12 2 4 3 2" xfId="21351" xr:uid="{00000000-0005-0000-0000-000094790000}"/>
    <cellStyle name="40% - Accent3 12 2 4 3 2 2" xfId="47345" xr:uid="{00000000-0005-0000-0000-000095790000}"/>
    <cellStyle name="40% - Accent3 12 2 4 3 3" xfId="39557" xr:uid="{00000000-0005-0000-0000-000096790000}"/>
    <cellStyle name="40% - Accent3 12 2 4 4" xfId="8268" xr:uid="{00000000-0005-0000-0000-000097790000}"/>
    <cellStyle name="40% - Accent3 12 2 4 4 2" xfId="34264" xr:uid="{00000000-0005-0000-0000-000098790000}"/>
    <cellStyle name="40% - Accent3 12 2 4 5" xfId="16058" xr:uid="{00000000-0005-0000-0000-000099790000}"/>
    <cellStyle name="40% - Accent3 12 2 4 5 2" xfId="42052" xr:uid="{00000000-0005-0000-0000-00009A790000}"/>
    <cellStyle name="40% - Accent3 12 2 4 6" xfId="23809" xr:uid="{00000000-0005-0000-0000-00009B790000}"/>
    <cellStyle name="40% - Accent3 12 2 4 6 2" xfId="49798" xr:uid="{00000000-0005-0000-0000-00009C790000}"/>
    <cellStyle name="40% - Accent3 12 2 4 7" xfId="28963" xr:uid="{00000000-0005-0000-0000-00009D790000}"/>
    <cellStyle name="40% - Accent3 12 2 5" xfId="3987" xr:uid="{00000000-0005-0000-0000-00009E790000}"/>
    <cellStyle name="40% - Accent3 12 2 5 2" xfId="9285" xr:uid="{00000000-0005-0000-0000-00009F790000}"/>
    <cellStyle name="40% - Accent3 12 2 5 2 2" xfId="35285" xr:uid="{00000000-0005-0000-0000-0000A0790000}"/>
    <cellStyle name="40% - Accent3 12 2 5 3" xfId="17079" xr:uid="{00000000-0005-0000-0000-0000A1790000}"/>
    <cellStyle name="40% - Accent3 12 2 5 3 2" xfId="43073" xr:uid="{00000000-0005-0000-0000-0000A2790000}"/>
    <cellStyle name="40% - Accent3 12 2 5 4" xfId="24830" xr:uid="{00000000-0005-0000-0000-0000A3790000}"/>
    <cellStyle name="40% - Accent3 12 2 5 4 2" xfId="50819" xr:uid="{00000000-0005-0000-0000-0000A4790000}"/>
    <cellStyle name="40% - Accent3 12 2 5 5" xfId="29984" xr:uid="{00000000-0005-0000-0000-0000A5790000}"/>
    <cellStyle name="40% - Accent3 12 2 6" xfId="11457" xr:uid="{00000000-0005-0000-0000-0000A6790000}"/>
    <cellStyle name="40% - Accent3 12 2 6 2" xfId="19252" xr:uid="{00000000-0005-0000-0000-0000A7790000}"/>
    <cellStyle name="40% - Accent3 12 2 6 2 2" xfId="45246" xr:uid="{00000000-0005-0000-0000-0000A8790000}"/>
    <cellStyle name="40% - Accent3 12 2 6 3" xfId="37458" xr:uid="{00000000-0005-0000-0000-0000A9790000}"/>
    <cellStyle name="40% - Accent3 12 2 7" xfId="11963" xr:uid="{00000000-0005-0000-0000-0000AA790000}"/>
    <cellStyle name="40% - Accent3 12 2 7 2" xfId="19758" xr:uid="{00000000-0005-0000-0000-0000AB790000}"/>
    <cellStyle name="40% - Accent3 12 2 7 2 2" xfId="45752" xr:uid="{00000000-0005-0000-0000-0000AC790000}"/>
    <cellStyle name="40% - Accent3 12 2 7 3" xfId="37964" xr:uid="{00000000-0005-0000-0000-0000AD790000}"/>
    <cellStyle name="40% - Accent3 12 2 8" xfId="6609" xr:uid="{00000000-0005-0000-0000-0000AE790000}"/>
    <cellStyle name="40% - Accent3 12 2 8 2" xfId="32596" xr:uid="{00000000-0005-0000-0000-0000AF790000}"/>
    <cellStyle name="40% - Accent3 12 2 9" xfId="14390" xr:uid="{00000000-0005-0000-0000-0000B0790000}"/>
    <cellStyle name="40% - Accent3 12 2 9 2" xfId="40384" xr:uid="{00000000-0005-0000-0000-0000B1790000}"/>
    <cellStyle name="40% - Accent3 12 3" xfId="1580" xr:uid="{00000000-0005-0000-0000-0000B2790000}"/>
    <cellStyle name="40% - Accent3 12 3 2" xfId="4266" xr:uid="{00000000-0005-0000-0000-0000B3790000}"/>
    <cellStyle name="40% - Accent3 12 3 2 2" xfId="9563" xr:uid="{00000000-0005-0000-0000-0000B4790000}"/>
    <cellStyle name="40% - Accent3 12 3 2 2 2" xfId="35564" xr:uid="{00000000-0005-0000-0000-0000B5790000}"/>
    <cellStyle name="40% - Accent3 12 3 2 3" xfId="17358" xr:uid="{00000000-0005-0000-0000-0000B6790000}"/>
    <cellStyle name="40% - Accent3 12 3 2 3 2" xfId="43352" xr:uid="{00000000-0005-0000-0000-0000B7790000}"/>
    <cellStyle name="40% - Accent3 12 3 2 4" xfId="25109" xr:uid="{00000000-0005-0000-0000-0000B8790000}"/>
    <cellStyle name="40% - Accent3 12 3 2 4 2" xfId="51098" xr:uid="{00000000-0005-0000-0000-0000B9790000}"/>
    <cellStyle name="40% - Accent3 12 3 2 5" xfId="30263" xr:uid="{00000000-0005-0000-0000-0000BA790000}"/>
    <cellStyle name="40% - Accent3 12 3 3" xfId="12223" xr:uid="{00000000-0005-0000-0000-0000BB790000}"/>
    <cellStyle name="40% - Accent3 12 3 3 2" xfId="20018" xr:uid="{00000000-0005-0000-0000-0000BC790000}"/>
    <cellStyle name="40% - Accent3 12 3 3 2 2" xfId="46012" xr:uid="{00000000-0005-0000-0000-0000BD790000}"/>
    <cellStyle name="40% - Accent3 12 3 3 3" xfId="38224" xr:uid="{00000000-0005-0000-0000-0000BE790000}"/>
    <cellStyle name="40% - Accent3 12 3 4" xfId="6885" xr:uid="{00000000-0005-0000-0000-0000BF790000}"/>
    <cellStyle name="40% - Accent3 12 3 4 2" xfId="32875" xr:uid="{00000000-0005-0000-0000-0000C0790000}"/>
    <cellStyle name="40% - Accent3 12 3 5" xfId="14669" xr:uid="{00000000-0005-0000-0000-0000C1790000}"/>
    <cellStyle name="40% - Accent3 12 3 5 2" xfId="40663" xr:uid="{00000000-0005-0000-0000-0000C2790000}"/>
    <cellStyle name="40% - Accent3 12 3 6" xfId="22420" xr:uid="{00000000-0005-0000-0000-0000C3790000}"/>
    <cellStyle name="40% - Accent3 12 3 6 2" xfId="48409" xr:uid="{00000000-0005-0000-0000-0000C4790000}"/>
    <cellStyle name="40% - Accent3 12 3 7" xfId="27574" xr:uid="{00000000-0005-0000-0000-0000C5790000}"/>
    <cellStyle name="40% - Accent3 12 4" xfId="2136" xr:uid="{00000000-0005-0000-0000-0000C6790000}"/>
    <cellStyle name="40% - Accent3 12 4 2" xfId="4822" xr:uid="{00000000-0005-0000-0000-0000C7790000}"/>
    <cellStyle name="40% - Accent3 12 4 2 2" xfId="10119" xr:uid="{00000000-0005-0000-0000-0000C8790000}"/>
    <cellStyle name="40% - Accent3 12 4 2 2 2" xfId="36120" xr:uid="{00000000-0005-0000-0000-0000C9790000}"/>
    <cellStyle name="40% - Accent3 12 4 2 3" xfId="17914" xr:uid="{00000000-0005-0000-0000-0000CA790000}"/>
    <cellStyle name="40% - Accent3 12 4 2 3 2" xfId="43908" xr:uid="{00000000-0005-0000-0000-0000CB790000}"/>
    <cellStyle name="40% - Accent3 12 4 2 4" xfId="25665" xr:uid="{00000000-0005-0000-0000-0000CC790000}"/>
    <cellStyle name="40% - Accent3 12 4 2 4 2" xfId="51654" xr:uid="{00000000-0005-0000-0000-0000CD790000}"/>
    <cellStyle name="40% - Accent3 12 4 2 5" xfId="30819" xr:uid="{00000000-0005-0000-0000-0000CE790000}"/>
    <cellStyle name="40% - Accent3 12 4 3" xfId="12742" xr:uid="{00000000-0005-0000-0000-0000CF790000}"/>
    <cellStyle name="40% - Accent3 12 4 3 2" xfId="20537" xr:uid="{00000000-0005-0000-0000-0000D0790000}"/>
    <cellStyle name="40% - Accent3 12 4 3 2 2" xfId="46531" xr:uid="{00000000-0005-0000-0000-0000D1790000}"/>
    <cellStyle name="40% - Accent3 12 4 3 3" xfId="38743" xr:uid="{00000000-0005-0000-0000-0000D2790000}"/>
    <cellStyle name="40% - Accent3 12 4 4" xfId="7437" xr:uid="{00000000-0005-0000-0000-0000D3790000}"/>
    <cellStyle name="40% - Accent3 12 4 4 2" xfId="33431" xr:uid="{00000000-0005-0000-0000-0000D4790000}"/>
    <cellStyle name="40% - Accent3 12 4 5" xfId="15225" xr:uid="{00000000-0005-0000-0000-0000D5790000}"/>
    <cellStyle name="40% - Accent3 12 4 5 2" xfId="41219" xr:uid="{00000000-0005-0000-0000-0000D6790000}"/>
    <cellStyle name="40% - Accent3 12 4 6" xfId="22976" xr:uid="{00000000-0005-0000-0000-0000D7790000}"/>
    <cellStyle name="40% - Accent3 12 4 6 2" xfId="48965" xr:uid="{00000000-0005-0000-0000-0000D8790000}"/>
    <cellStyle name="40% - Accent3 12 4 7" xfId="28130" xr:uid="{00000000-0005-0000-0000-0000D9790000}"/>
    <cellStyle name="40% - Accent3 12 5" xfId="2692" xr:uid="{00000000-0005-0000-0000-0000DA790000}"/>
    <cellStyle name="40% - Accent3 12 5 2" xfId="5378" xr:uid="{00000000-0005-0000-0000-0000DB790000}"/>
    <cellStyle name="40% - Accent3 12 5 2 2" xfId="10675" xr:uid="{00000000-0005-0000-0000-0000DC790000}"/>
    <cellStyle name="40% - Accent3 12 5 2 2 2" xfId="36676" xr:uid="{00000000-0005-0000-0000-0000DD790000}"/>
    <cellStyle name="40% - Accent3 12 5 2 3" xfId="18470" xr:uid="{00000000-0005-0000-0000-0000DE790000}"/>
    <cellStyle name="40% - Accent3 12 5 2 3 2" xfId="44464" xr:uid="{00000000-0005-0000-0000-0000DF790000}"/>
    <cellStyle name="40% - Accent3 12 5 2 4" xfId="26221" xr:uid="{00000000-0005-0000-0000-0000E0790000}"/>
    <cellStyle name="40% - Accent3 12 5 2 4 2" xfId="52210" xr:uid="{00000000-0005-0000-0000-0000E1790000}"/>
    <cellStyle name="40% - Accent3 12 5 2 5" xfId="31375" xr:uid="{00000000-0005-0000-0000-0000E2790000}"/>
    <cellStyle name="40% - Accent3 12 5 3" xfId="13279" xr:uid="{00000000-0005-0000-0000-0000E3790000}"/>
    <cellStyle name="40% - Accent3 12 5 3 2" xfId="21074" xr:uid="{00000000-0005-0000-0000-0000E4790000}"/>
    <cellStyle name="40% - Accent3 12 5 3 2 2" xfId="47068" xr:uid="{00000000-0005-0000-0000-0000E5790000}"/>
    <cellStyle name="40% - Accent3 12 5 3 3" xfId="39280" xr:uid="{00000000-0005-0000-0000-0000E6790000}"/>
    <cellStyle name="40% - Accent3 12 5 4" xfId="7991" xr:uid="{00000000-0005-0000-0000-0000E7790000}"/>
    <cellStyle name="40% - Accent3 12 5 4 2" xfId="33987" xr:uid="{00000000-0005-0000-0000-0000E8790000}"/>
    <cellStyle name="40% - Accent3 12 5 5" xfId="15781" xr:uid="{00000000-0005-0000-0000-0000E9790000}"/>
    <cellStyle name="40% - Accent3 12 5 5 2" xfId="41775" xr:uid="{00000000-0005-0000-0000-0000EA790000}"/>
    <cellStyle name="40% - Accent3 12 5 6" xfId="23532" xr:uid="{00000000-0005-0000-0000-0000EB790000}"/>
    <cellStyle name="40% - Accent3 12 5 6 2" xfId="49521" xr:uid="{00000000-0005-0000-0000-0000EC790000}"/>
    <cellStyle name="40% - Accent3 12 5 7" xfId="28686" xr:uid="{00000000-0005-0000-0000-0000ED790000}"/>
    <cellStyle name="40% - Accent3 12 6" xfId="3710" xr:uid="{00000000-0005-0000-0000-0000EE790000}"/>
    <cellStyle name="40% - Accent3 12 6 2" xfId="9008" xr:uid="{00000000-0005-0000-0000-0000EF790000}"/>
    <cellStyle name="40% - Accent3 12 6 2 2" xfId="35008" xr:uid="{00000000-0005-0000-0000-0000F0790000}"/>
    <cellStyle name="40% - Accent3 12 6 3" xfId="16802" xr:uid="{00000000-0005-0000-0000-0000F1790000}"/>
    <cellStyle name="40% - Accent3 12 6 3 2" xfId="42796" xr:uid="{00000000-0005-0000-0000-0000F2790000}"/>
    <cellStyle name="40% - Accent3 12 6 4" xfId="24553" xr:uid="{00000000-0005-0000-0000-0000F3790000}"/>
    <cellStyle name="40% - Accent3 12 6 4 2" xfId="50542" xr:uid="{00000000-0005-0000-0000-0000F4790000}"/>
    <cellStyle name="40% - Accent3 12 6 5" xfId="29707" xr:uid="{00000000-0005-0000-0000-0000F5790000}"/>
    <cellStyle name="40% - Accent3 12 7" xfId="11202" xr:uid="{00000000-0005-0000-0000-0000F6790000}"/>
    <cellStyle name="40% - Accent3 12 7 2" xfId="18997" xr:uid="{00000000-0005-0000-0000-0000F7790000}"/>
    <cellStyle name="40% - Accent3 12 7 2 2" xfId="44991" xr:uid="{00000000-0005-0000-0000-0000F8790000}"/>
    <cellStyle name="40% - Accent3 12 7 3" xfId="37203" xr:uid="{00000000-0005-0000-0000-0000F9790000}"/>
    <cellStyle name="40% - Accent3 12 8" xfId="11702" xr:uid="{00000000-0005-0000-0000-0000FA790000}"/>
    <cellStyle name="40% - Accent3 12 8 2" xfId="19497" xr:uid="{00000000-0005-0000-0000-0000FB790000}"/>
    <cellStyle name="40% - Accent3 12 8 2 2" xfId="45491" xr:uid="{00000000-0005-0000-0000-0000FC790000}"/>
    <cellStyle name="40% - Accent3 12 8 3" xfId="37703" xr:uid="{00000000-0005-0000-0000-0000FD790000}"/>
    <cellStyle name="40% - Accent3 12 9" xfId="6332" xr:uid="{00000000-0005-0000-0000-0000FE790000}"/>
    <cellStyle name="40% - Accent3 12 9 2" xfId="32319" xr:uid="{00000000-0005-0000-0000-0000FF790000}"/>
    <cellStyle name="40% - Accent3 13" xfId="1038" xr:uid="{00000000-0005-0000-0000-0000007A0000}"/>
    <cellStyle name="40% - Accent3 13 10" xfId="14130" xr:uid="{00000000-0005-0000-0000-0000017A0000}"/>
    <cellStyle name="40% - Accent3 13 10 2" xfId="40124" xr:uid="{00000000-0005-0000-0000-0000027A0000}"/>
    <cellStyle name="40% - Accent3 13 11" xfId="21881" xr:uid="{00000000-0005-0000-0000-0000037A0000}"/>
    <cellStyle name="40% - Accent3 13 11 2" xfId="47870" xr:uid="{00000000-0005-0000-0000-0000047A0000}"/>
    <cellStyle name="40% - Accent3 13 12" xfId="27035" xr:uid="{00000000-0005-0000-0000-0000057A0000}"/>
    <cellStyle name="40% - Accent3 13 2" xfId="1316" xr:uid="{00000000-0005-0000-0000-0000067A0000}"/>
    <cellStyle name="40% - Accent3 13 2 10" xfId="22158" xr:uid="{00000000-0005-0000-0000-0000077A0000}"/>
    <cellStyle name="40% - Accent3 13 2 10 2" xfId="48147" xr:uid="{00000000-0005-0000-0000-0000087A0000}"/>
    <cellStyle name="40% - Accent3 13 2 11" xfId="27312" xr:uid="{00000000-0005-0000-0000-0000097A0000}"/>
    <cellStyle name="40% - Accent3 13 2 2" xfId="1874" xr:uid="{00000000-0005-0000-0000-00000A7A0000}"/>
    <cellStyle name="40% - Accent3 13 2 2 2" xfId="4560" xr:uid="{00000000-0005-0000-0000-00000B7A0000}"/>
    <cellStyle name="40% - Accent3 13 2 2 2 2" xfId="9857" xr:uid="{00000000-0005-0000-0000-00000C7A0000}"/>
    <cellStyle name="40% - Accent3 13 2 2 2 2 2" xfId="35858" xr:uid="{00000000-0005-0000-0000-00000D7A0000}"/>
    <cellStyle name="40% - Accent3 13 2 2 2 3" xfId="17652" xr:uid="{00000000-0005-0000-0000-00000E7A0000}"/>
    <cellStyle name="40% - Accent3 13 2 2 2 3 2" xfId="43646" xr:uid="{00000000-0005-0000-0000-00000F7A0000}"/>
    <cellStyle name="40% - Accent3 13 2 2 2 4" xfId="25403" xr:uid="{00000000-0005-0000-0000-0000107A0000}"/>
    <cellStyle name="40% - Accent3 13 2 2 2 4 2" xfId="51392" xr:uid="{00000000-0005-0000-0000-0000117A0000}"/>
    <cellStyle name="40% - Accent3 13 2 2 2 5" xfId="30557" xr:uid="{00000000-0005-0000-0000-0000127A0000}"/>
    <cellStyle name="40% - Accent3 13 2 2 3" xfId="12499" xr:uid="{00000000-0005-0000-0000-0000137A0000}"/>
    <cellStyle name="40% - Accent3 13 2 2 3 2" xfId="20294" xr:uid="{00000000-0005-0000-0000-0000147A0000}"/>
    <cellStyle name="40% - Accent3 13 2 2 3 2 2" xfId="46288" xr:uid="{00000000-0005-0000-0000-0000157A0000}"/>
    <cellStyle name="40% - Accent3 13 2 2 3 3" xfId="38500" xr:uid="{00000000-0005-0000-0000-0000167A0000}"/>
    <cellStyle name="40% - Accent3 13 2 2 4" xfId="7177" xr:uid="{00000000-0005-0000-0000-0000177A0000}"/>
    <cellStyle name="40% - Accent3 13 2 2 4 2" xfId="33169" xr:uid="{00000000-0005-0000-0000-0000187A0000}"/>
    <cellStyle name="40% - Accent3 13 2 2 5" xfId="14963" xr:uid="{00000000-0005-0000-0000-0000197A0000}"/>
    <cellStyle name="40% - Accent3 13 2 2 5 2" xfId="40957" xr:uid="{00000000-0005-0000-0000-00001A7A0000}"/>
    <cellStyle name="40% - Accent3 13 2 2 6" xfId="22714" xr:uid="{00000000-0005-0000-0000-00001B7A0000}"/>
    <cellStyle name="40% - Accent3 13 2 2 6 2" xfId="48703" xr:uid="{00000000-0005-0000-0000-00001C7A0000}"/>
    <cellStyle name="40% - Accent3 13 2 2 7" xfId="27868" xr:uid="{00000000-0005-0000-0000-00001D7A0000}"/>
    <cellStyle name="40% - Accent3 13 2 3" xfId="2430" xr:uid="{00000000-0005-0000-0000-00001E7A0000}"/>
    <cellStyle name="40% - Accent3 13 2 3 2" xfId="5116" xr:uid="{00000000-0005-0000-0000-00001F7A0000}"/>
    <cellStyle name="40% - Accent3 13 2 3 2 2" xfId="10413" xr:uid="{00000000-0005-0000-0000-0000207A0000}"/>
    <cellStyle name="40% - Accent3 13 2 3 2 2 2" xfId="36414" xr:uid="{00000000-0005-0000-0000-0000217A0000}"/>
    <cellStyle name="40% - Accent3 13 2 3 2 3" xfId="18208" xr:uid="{00000000-0005-0000-0000-0000227A0000}"/>
    <cellStyle name="40% - Accent3 13 2 3 2 3 2" xfId="44202" xr:uid="{00000000-0005-0000-0000-0000237A0000}"/>
    <cellStyle name="40% - Accent3 13 2 3 2 4" xfId="25959" xr:uid="{00000000-0005-0000-0000-0000247A0000}"/>
    <cellStyle name="40% - Accent3 13 2 3 2 4 2" xfId="51948" xr:uid="{00000000-0005-0000-0000-0000257A0000}"/>
    <cellStyle name="40% - Accent3 13 2 3 2 5" xfId="31113" xr:uid="{00000000-0005-0000-0000-0000267A0000}"/>
    <cellStyle name="40% - Accent3 13 2 3 3" xfId="13034" xr:uid="{00000000-0005-0000-0000-0000277A0000}"/>
    <cellStyle name="40% - Accent3 13 2 3 3 2" xfId="20829" xr:uid="{00000000-0005-0000-0000-0000287A0000}"/>
    <cellStyle name="40% - Accent3 13 2 3 3 2 2" xfId="46823" xr:uid="{00000000-0005-0000-0000-0000297A0000}"/>
    <cellStyle name="40% - Accent3 13 2 3 3 3" xfId="39035" xr:uid="{00000000-0005-0000-0000-00002A7A0000}"/>
    <cellStyle name="40% - Accent3 13 2 3 4" xfId="7729" xr:uid="{00000000-0005-0000-0000-00002B7A0000}"/>
    <cellStyle name="40% - Accent3 13 2 3 4 2" xfId="33725" xr:uid="{00000000-0005-0000-0000-00002C7A0000}"/>
    <cellStyle name="40% - Accent3 13 2 3 5" xfId="15519" xr:uid="{00000000-0005-0000-0000-00002D7A0000}"/>
    <cellStyle name="40% - Accent3 13 2 3 5 2" xfId="41513" xr:uid="{00000000-0005-0000-0000-00002E7A0000}"/>
    <cellStyle name="40% - Accent3 13 2 3 6" xfId="23270" xr:uid="{00000000-0005-0000-0000-00002F7A0000}"/>
    <cellStyle name="40% - Accent3 13 2 3 6 2" xfId="49259" xr:uid="{00000000-0005-0000-0000-0000307A0000}"/>
    <cellStyle name="40% - Accent3 13 2 3 7" xfId="28424" xr:uid="{00000000-0005-0000-0000-0000317A0000}"/>
    <cellStyle name="40% - Accent3 13 2 4" xfId="2986" xr:uid="{00000000-0005-0000-0000-0000327A0000}"/>
    <cellStyle name="40% - Accent3 13 2 4 2" xfId="5672" xr:uid="{00000000-0005-0000-0000-0000337A0000}"/>
    <cellStyle name="40% - Accent3 13 2 4 2 2" xfId="10969" xr:uid="{00000000-0005-0000-0000-0000347A0000}"/>
    <cellStyle name="40% - Accent3 13 2 4 2 2 2" xfId="36970" xr:uid="{00000000-0005-0000-0000-0000357A0000}"/>
    <cellStyle name="40% - Accent3 13 2 4 2 3" xfId="18764" xr:uid="{00000000-0005-0000-0000-0000367A0000}"/>
    <cellStyle name="40% - Accent3 13 2 4 2 3 2" xfId="44758" xr:uid="{00000000-0005-0000-0000-0000377A0000}"/>
    <cellStyle name="40% - Accent3 13 2 4 2 4" xfId="26515" xr:uid="{00000000-0005-0000-0000-0000387A0000}"/>
    <cellStyle name="40% - Accent3 13 2 4 2 4 2" xfId="52504" xr:uid="{00000000-0005-0000-0000-0000397A0000}"/>
    <cellStyle name="40% - Accent3 13 2 4 2 5" xfId="31669" xr:uid="{00000000-0005-0000-0000-00003A7A0000}"/>
    <cellStyle name="40% - Accent3 13 2 4 3" xfId="13573" xr:uid="{00000000-0005-0000-0000-00003B7A0000}"/>
    <cellStyle name="40% - Accent3 13 2 4 3 2" xfId="21368" xr:uid="{00000000-0005-0000-0000-00003C7A0000}"/>
    <cellStyle name="40% - Accent3 13 2 4 3 2 2" xfId="47362" xr:uid="{00000000-0005-0000-0000-00003D7A0000}"/>
    <cellStyle name="40% - Accent3 13 2 4 3 3" xfId="39574" xr:uid="{00000000-0005-0000-0000-00003E7A0000}"/>
    <cellStyle name="40% - Accent3 13 2 4 4" xfId="8285" xr:uid="{00000000-0005-0000-0000-00003F7A0000}"/>
    <cellStyle name="40% - Accent3 13 2 4 4 2" xfId="34281" xr:uid="{00000000-0005-0000-0000-0000407A0000}"/>
    <cellStyle name="40% - Accent3 13 2 4 5" xfId="16075" xr:uid="{00000000-0005-0000-0000-0000417A0000}"/>
    <cellStyle name="40% - Accent3 13 2 4 5 2" xfId="42069" xr:uid="{00000000-0005-0000-0000-0000427A0000}"/>
    <cellStyle name="40% - Accent3 13 2 4 6" xfId="23826" xr:uid="{00000000-0005-0000-0000-0000437A0000}"/>
    <cellStyle name="40% - Accent3 13 2 4 6 2" xfId="49815" xr:uid="{00000000-0005-0000-0000-0000447A0000}"/>
    <cellStyle name="40% - Accent3 13 2 4 7" xfId="28980" xr:uid="{00000000-0005-0000-0000-0000457A0000}"/>
    <cellStyle name="40% - Accent3 13 2 5" xfId="4004" xr:uid="{00000000-0005-0000-0000-0000467A0000}"/>
    <cellStyle name="40% - Accent3 13 2 5 2" xfId="9302" xr:uid="{00000000-0005-0000-0000-0000477A0000}"/>
    <cellStyle name="40% - Accent3 13 2 5 2 2" xfId="35302" xr:uid="{00000000-0005-0000-0000-0000487A0000}"/>
    <cellStyle name="40% - Accent3 13 2 5 3" xfId="17096" xr:uid="{00000000-0005-0000-0000-0000497A0000}"/>
    <cellStyle name="40% - Accent3 13 2 5 3 2" xfId="43090" xr:uid="{00000000-0005-0000-0000-00004A7A0000}"/>
    <cellStyle name="40% - Accent3 13 2 5 4" xfId="24847" xr:uid="{00000000-0005-0000-0000-00004B7A0000}"/>
    <cellStyle name="40% - Accent3 13 2 5 4 2" xfId="50836" xr:uid="{00000000-0005-0000-0000-00004C7A0000}"/>
    <cellStyle name="40% - Accent3 13 2 5 5" xfId="30001" xr:uid="{00000000-0005-0000-0000-00004D7A0000}"/>
    <cellStyle name="40% - Accent3 13 2 6" xfId="11474" xr:uid="{00000000-0005-0000-0000-00004E7A0000}"/>
    <cellStyle name="40% - Accent3 13 2 6 2" xfId="19269" xr:uid="{00000000-0005-0000-0000-00004F7A0000}"/>
    <cellStyle name="40% - Accent3 13 2 6 2 2" xfId="45263" xr:uid="{00000000-0005-0000-0000-0000507A0000}"/>
    <cellStyle name="40% - Accent3 13 2 6 3" xfId="37475" xr:uid="{00000000-0005-0000-0000-0000517A0000}"/>
    <cellStyle name="40% - Accent3 13 2 7" xfId="11980" xr:uid="{00000000-0005-0000-0000-0000527A0000}"/>
    <cellStyle name="40% - Accent3 13 2 7 2" xfId="19775" xr:uid="{00000000-0005-0000-0000-0000537A0000}"/>
    <cellStyle name="40% - Accent3 13 2 7 2 2" xfId="45769" xr:uid="{00000000-0005-0000-0000-0000547A0000}"/>
    <cellStyle name="40% - Accent3 13 2 7 3" xfId="37981" xr:uid="{00000000-0005-0000-0000-0000557A0000}"/>
    <cellStyle name="40% - Accent3 13 2 8" xfId="6626" xr:uid="{00000000-0005-0000-0000-0000567A0000}"/>
    <cellStyle name="40% - Accent3 13 2 8 2" xfId="32613" xr:uid="{00000000-0005-0000-0000-0000577A0000}"/>
    <cellStyle name="40% - Accent3 13 2 9" xfId="14407" xr:uid="{00000000-0005-0000-0000-0000587A0000}"/>
    <cellStyle name="40% - Accent3 13 2 9 2" xfId="40401" xr:uid="{00000000-0005-0000-0000-0000597A0000}"/>
    <cellStyle name="40% - Accent3 13 3" xfId="1597" xr:uid="{00000000-0005-0000-0000-00005A7A0000}"/>
    <cellStyle name="40% - Accent3 13 3 2" xfId="4283" xr:uid="{00000000-0005-0000-0000-00005B7A0000}"/>
    <cellStyle name="40% - Accent3 13 3 2 2" xfId="9580" xr:uid="{00000000-0005-0000-0000-00005C7A0000}"/>
    <cellStyle name="40% - Accent3 13 3 2 2 2" xfId="35581" xr:uid="{00000000-0005-0000-0000-00005D7A0000}"/>
    <cellStyle name="40% - Accent3 13 3 2 3" xfId="17375" xr:uid="{00000000-0005-0000-0000-00005E7A0000}"/>
    <cellStyle name="40% - Accent3 13 3 2 3 2" xfId="43369" xr:uid="{00000000-0005-0000-0000-00005F7A0000}"/>
    <cellStyle name="40% - Accent3 13 3 2 4" xfId="25126" xr:uid="{00000000-0005-0000-0000-0000607A0000}"/>
    <cellStyle name="40% - Accent3 13 3 2 4 2" xfId="51115" xr:uid="{00000000-0005-0000-0000-0000617A0000}"/>
    <cellStyle name="40% - Accent3 13 3 2 5" xfId="30280" xr:uid="{00000000-0005-0000-0000-0000627A0000}"/>
    <cellStyle name="40% - Accent3 13 3 3" xfId="12240" xr:uid="{00000000-0005-0000-0000-0000637A0000}"/>
    <cellStyle name="40% - Accent3 13 3 3 2" xfId="20035" xr:uid="{00000000-0005-0000-0000-0000647A0000}"/>
    <cellStyle name="40% - Accent3 13 3 3 2 2" xfId="46029" xr:uid="{00000000-0005-0000-0000-0000657A0000}"/>
    <cellStyle name="40% - Accent3 13 3 3 3" xfId="38241" xr:uid="{00000000-0005-0000-0000-0000667A0000}"/>
    <cellStyle name="40% - Accent3 13 3 4" xfId="6902" xr:uid="{00000000-0005-0000-0000-0000677A0000}"/>
    <cellStyle name="40% - Accent3 13 3 4 2" xfId="32892" xr:uid="{00000000-0005-0000-0000-0000687A0000}"/>
    <cellStyle name="40% - Accent3 13 3 5" xfId="14686" xr:uid="{00000000-0005-0000-0000-0000697A0000}"/>
    <cellStyle name="40% - Accent3 13 3 5 2" xfId="40680" xr:uid="{00000000-0005-0000-0000-00006A7A0000}"/>
    <cellStyle name="40% - Accent3 13 3 6" xfId="22437" xr:uid="{00000000-0005-0000-0000-00006B7A0000}"/>
    <cellStyle name="40% - Accent3 13 3 6 2" xfId="48426" xr:uid="{00000000-0005-0000-0000-00006C7A0000}"/>
    <cellStyle name="40% - Accent3 13 3 7" xfId="27591" xr:uid="{00000000-0005-0000-0000-00006D7A0000}"/>
    <cellStyle name="40% - Accent3 13 4" xfId="2153" xr:uid="{00000000-0005-0000-0000-00006E7A0000}"/>
    <cellStyle name="40% - Accent3 13 4 2" xfId="4839" xr:uid="{00000000-0005-0000-0000-00006F7A0000}"/>
    <cellStyle name="40% - Accent3 13 4 2 2" xfId="10136" xr:uid="{00000000-0005-0000-0000-0000707A0000}"/>
    <cellStyle name="40% - Accent3 13 4 2 2 2" xfId="36137" xr:uid="{00000000-0005-0000-0000-0000717A0000}"/>
    <cellStyle name="40% - Accent3 13 4 2 3" xfId="17931" xr:uid="{00000000-0005-0000-0000-0000727A0000}"/>
    <cellStyle name="40% - Accent3 13 4 2 3 2" xfId="43925" xr:uid="{00000000-0005-0000-0000-0000737A0000}"/>
    <cellStyle name="40% - Accent3 13 4 2 4" xfId="25682" xr:uid="{00000000-0005-0000-0000-0000747A0000}"/>
    <cellStyle name="40% - Accent3 13 4 2 4 2" xfId="51671" xr:uid="{00000000-0005-0000-0000-0000757A0000}"/>
    <cellStyle name="40% - Accent3 13 4 2 5" xfId="30836" xr:uid="{00000000-0005-0000-0000-0000767A0000}"/>
    <cellStyle name="40% - Accent3 13 4 3" xfId="12759" xr:uid="{00000000-0005-0000-0000-0000777A0000}"/>
    <cellStyle name="40% - Accent3 13 4 3 2" xfId="20554" xr:uid="{00000000-0005-0000-0000-0000787A0000}"/>
    <cellStyle name="40% - Accent3 13 4 3 2 2" xfId="46548" xr:uid="{00000000-0005-0000-0000-0000797A0000}"/>
    <cellStyle name="40% - Accent3 13 4 3 3" xfId="38760" xr:uid="{00000000-0005-0000-0000-00007A7A0000}"/>
    <cellStyle name="40% - Accent3 13 4 4" xfId="7454" xr:uid="{00000000-0005-0000-0000-00007B7A0000}"/>
    <cellStyle name="40% - Accent3 13 4 4 2" xfId="33448" xr:uid="{00000000-0005-0000-0000-00007C7A0000}"/>
    <cellStyle name="40% - Accent3 13 4 5" xfId="15242" xr:uid="{00000000-0005-0000-0000-00007D7A0000}"/>
    <cellStyle name="40% - Accent3 13 4 5 2" xfId="41236" xr:uid="{00000000-0005-0000-0000-00007E7A0000}"/>
    <cellStyle name="40% - Accent3 13 4 6" xfId="22993" xr:uid="{00000000-0005-0000-0000-00007F7A0000}"/>
    <cellStyle name="40% - Accent3 13 4 6 2" xfId="48982" xr:uid="{00000000-0005-0000-0000-0000807A0000}"/>
    <cellStyle name="40% - Accent3 13 4 7" xfId="28147" xr:uid="{00000000-0005-0000-0000-0000817A0000}"/>
    <cellStyle name="40% - Accent3 13 5" xfId="2709" xr:uid="{00000000-0005-0000-0000-0000827A0000}"/>
    <cellStyle name="40% - Accent3 13 5 2" xfId="5395" xr:uid="{00000000-0005-0000-0000-0000837A0000}"/>
    <cellStyle name="40% - Accent3 13 5 2 2" xfId="10692" xr:uid="{00000000-0005-0000-0000-0000847A0000}"/>
    <cellStyle name="40% - Accent3 13 5 2 2 2" xfId="36693" xr:uid="{00000000-0005-0000-0000-0000857A0000}"/>
    <cellStyle name="40% - Accent3 13 5 2 3" xfId="18487" xr:uid="{00000000-0005-0000-0000-0000867A0000}"/>
    <cellStyle name="40% - Accent3 13 5 2 3 2" xfId="44481" xr:uid="{00000000-0005-0000-0000-0000877A0000}"/>
    <cellStyle name="40% - Accent3 13 5 2 4" xfId="26238" xr:uid="{00000000-0005-0000-0000-0000887A0000}"/>
    <cellStyle name="40% - Accent3 13 5 2 4 2" xfId="52227" xr:uid="{00000000-0005-0000-0000-0000897A0000}"/>
    <cellStyle name="40% - Accent3 13 5 2 5" xfId="31392" xr:uid="{00000000-0005-0000-0000-00008A7A0000}"/>
    <cellStyle name="40% - Accent3 13 5 3" xfId="13296" xr:uid="{00000000-0005-0000-0000-00008B7A0000}"/>
    <cellStyle name="40% - Accent3 13 5 3 2" xfId="21091" xr:uid="{00000000-0005-0000-0000-00008C7A0000}"/>
    <cellStyle name="40% - Accent3 13 5 3 2 2" xfId="47085" xr:uid="{00000000-0005-0000-0000-00008D7A0000}"/>
    <cellStyle name="40% - Accent3 13 5 3 3" xfId="39297" xr:uid="{00000000-0005-0000-0000-00008E7A0000}"/>
    <cellStyle name="40% - Accent3 13 5 4" xfId="8008" xr:uid="{00000000-0005-0000-0000-00008F7A0000}"/>
    <cellStyle name="40% - Accent3 13 5 4 2" xfId="34004" xr:uid="{00000000-0005-0000-0000-0000907A0000}"/>
    <cellStyle name="40% - Accent3 13 5 5" xfId="15798" xr:uid="{00000000-0005-0000-0000-0000917A0000}"/>
    <cellStyle name="40% - Accent3 13 5 5 2" xfId="41792" xr:uid="{00000000-0005-0000-0000-0000927A0000}"/>
    <cellStyle name="40% - Accent3 13 5 6" xfId="23549" xr:uid="{00000000-0005-0000-0000-0000937A0000}"/>
    <cellStyle name="40% - Accent3 13 5 6 2" xfId="49538" xr:uid="{00000000-0005-0000-0000-0000947A0000}"/>
    <cellStyle name="40% - Accent3 13 5 7" xfId="28703" xr:uid="{00000000-0005-0000-0000-0000957A0000}"/>
    <cellStyle name="40% - Accent3 13 6" xfId="3727" xr:uid="{00000000-0005-0000-0000-0000967A0000}"/>
    <cellStyle name="40% - Accent3 13 6 2" xfId="9025" xr:uid="{00000000-0005-0000-0000-0000977A0000}"/>
    <cellStyle name="40% - Accent3 13 6 2 2" xfId="35025" xr:uid="{00000000-0005-0000-0000-0000987A0000}"/>
    <cellStyle name="40% - Accent3 13 6 3" xfId="16819" xr:uid="{00000000-0005-0000-0000-0000997A0000}"/>
    <cellStyle name="40% - Accent3 13 6 3 2" xfId="42813" xr:uid="{00000000-0005-0000-0000-00009A7A0000}"/>
    <cellStyle name="40% - Accent3 13 6 4" xfId="24570" xr:uid="{00000000-0005-0000-0000-00009B7A0000}"/>
    <cellStyle name="40% - Accent3 13 6 4 2" xfId="50559" xr:uid="{00000000-0005-0000-0000-00009C7A0000}"/>
    <cellStyle name="40% - Accent3 13 6 5" xfId="29724" xr:uid="{00000000-0005-0000-0000-00009D7A0000}"/>
    <cellStyle name="40% - Accent3 13 7" xfId="11219" xr:uid="{00000000-0005-0000-0000-00009E7A0000}"/>
    <cellStyle name="40% - Accent3 13 7 2" xfId="19014" xr:uid="{00000000-0005-0000-0000-00009F7A0000}"/>
    <cellStyle name="40% - Accent3 13 7 2 2" xfId="45008" xr:uid="{00000000-0005-0000-0000-0000A07A0000}"/>
    <cellStyle name="40% - Accent3 13 7 3" xfId="37220" xr:uid="{00000000-0005-0000-0000-0000A17A0000}"/>
    <cellStyle name="40% - Accent3 13 8" xfId="11719" xr:uid="{00000000-0005-0000-0000-0000A27A0000}"/>
    <cellStyle name="40% - Accent3 13 8 2" xfId="19514" xr:uid="{00000000-0005-0000-0000-0000A37A0000}"/>
    <cellStyle name="40% - Accent3 13 8 2 2" xfId="45508" xr:uid="{00000000-0005-0000-0000-0000A47A0000}"/>
    <cellStyle name="40% - Accent3 13 8 3" xfId="37720" xr:uid="{00000000-0005-0000-0000-0000A57A0000}"/>
    <cellStyle name="40% - Accent3 13 9" xfId="6349" xr:uid="{00000000-0005-0000-0000-0000A67A0000}"/>
    <cellStyle name="40% - Accent3 13 9 2" xfId="32336" xr:uid="{00000000-0005-0000-0000-0000A77A0000}"/>
    <cellStyle name="40% - Accent3 14" xfId="1047" xr:uid="{00000000-0005-0000-0000-0000A87A0000}"/>
    <cellStyle name="40% - Accent3 14 10" xfId="14139" xr:uid="{00000000-0005-0000-0000-0000A97A0000}"/>
    <cellStyle name="40% - Accent3 14 10 2" xfId="40133" xr:uid="{00000000-0005-0000-0000-0000AA7A0000}"/>
    <cellStyle name="40% - Accent3 14 11" xfId="21890" xr:uid="{00000000-0005-0000-0000-0000AB7A0000}"/>
    <cellStyle name="40% - Accent3 14 11 2" xfId="47879" xr:uid="{00000000-0005-0000-0000-0000AC7A0000}"/>
    <cellStyle name="40% - Accent3 14 12" xfId="27044" xr:uid="{00000000-0005-0000-0000-0000AD7A0000}"/>
    <cellStyle name="40% - Accent3 14 2" xfId="1325" xr:uid="{00000000-0005-0000-0000-0000AE7A0000}"/>
    <cellStyle name="40% - Accent3 14 2 10" xfId="22167" xr:uid="{00000000-0005-0000-0000-0000AF7A0000}"/>
    <cellStyle name="40% - Accent3 14 2 10 2" xfId="48156" xr:uid="{00000000-0005-0000-0000-0000B07A0000}"/>
    <cellStyle name="40% - Accent3 14 2 11" xfId="27321" xr:uid="{00000000-0005-0000-0000-0000B17A0000}"/>
    <cellStyle name="40% - Accent3 14 2 2" xfId="1883" xr:uid="{00000000-0005-0000-0000-0000B27A0000}"/>
    <cellStyle name="40% - Accent3 14 2 2 2" xfId="4569" xr:uid="{00000000-0005-0000-0000-0000B37A0000}"/>
    <cellStyle name="40% - Accent3 14 2 2 2 2" xfId="9866" xr:uid="{00000000-0005-0000-0000-0000B47A0000}"/>
    <cellStyle name="40% - Accent3 14 2 2 2 2 2" xfId="35867" xr:uid="{00000000-0005-0000-0000-0000B57A0000}"/>
    <cellStyle name="40% - Accent3 14 2 2 2 3" xfId="17661" xr:uid="{00000000-0005-0000-0000-0000B67A0000}"/>
    <cellStyle name="40% - Accent3 14 2 2 2 3 2" xfId="43655" xr:uid="{00000000-0005-0000-0000-0000B77A0000}"/>
    <cellStyle name="40% - Accent3 14 2 2 2 4" xfId="25412" xr:uid="{00000000-0005-0000-0000-0000B87A0000}"/>
    <cellStyle name="40% - Accent3 14 2 2 2 4 2" xfId="51401" xr:uid="{00000000-0005-0000-0000-0000B97A0000}"/>
    <cellStyle name="40% - Accent3 14 2 2 2 5" xfId="30566" xr:uid="{00000000-0005-0000-0000-0000BA7A0000}"/>
    <cellStyle name="40% - Accent3 14 2 2 3" xfId="12508" xr:uid="{00000000-0005-0000-0000-0000BB7A0000}"/>
    <cellStyle name="40% - Accent3 14 2 2 3 2" xfId="20303" xr:uid="{00000000-0005-0000-0000-0000BC7A0000}"/>
    <cellStyle name="40% - Accent3 14 2 2 3 2 2" xfId="46297" xr:uid="{00000000-0005-0000-0000-0000BD7A0000}"/>
    <cellStyle name="40% - Accent3 14 2 2 3 3" xfId="38509" xr:uid="{00000000-0005-0000-0000-0000BE7A0000}"/>
    <cellStyle name="40% - Accent3 14 2 2 4" xfId="7186" xr:uid="{00000000-0005-0000-0000-0000BF7A0000}"/>
    <cellStyle name="40% - Accent3 14 2 2 4 2" xfId="33178" xr:uid="{00000000-0005-0000-0000-0000C07A0000}"/>
    <cellStyle name="40% - Accent3 14 2 2 5" xfId="14972" xr:uid="{00000000-0005-0000-0000-0000C17A0000}"/>
    <cellStyle name="40% - Accent3 14 2 2 5 2" xfId="40966" xr:uid="{00000000-0005-0000-0000-0000C27A0000}"/>
    <cellStyle name="40% - Accent3 14 2 2 6" xfId="22723" xr:uid="{00000000-0005-0000-0000-0000C37A0000}"/>
    <cellStyle name="40% - Accent3 14 2 2 6 2" xfId="48712" xr:uid="{00000000-0005-0000-0000-0000C47A0000}"/>
    <cellStyle name="40% - Accent3 14 2 2 7" xfId="27877" xr:uid="{00000000-0005-0000-0000-0000C57A0000}"/>
    <cellStyle name="40% - Accent3 14 2 3" xfId="2439" xr:uid="{00000000-0005-0000-0000-0000C67A0000}"/>
    <cellStyle name="40% - Accent3 14 2 3 2" xfId="5125" xr:uid="{00000000-0005-0000-0000-0000C77A0000}"/>
    <cellStyle name="40% - Accent3 14 2 3 2 2" xfId="10422" xr:uid="{00000000-0005-0000-0000-0000C87A0000}"/>
    <cellStyle name="40% - Accent3 14 2 3 2 2 2" xfId="36423" xr:uid="{00000000-0005-0000-0000-0000C97A0000}"/>
    <cellStyle name="40% - Accent3 14 2 3 2 3" xfId="18217" xr:uid="{00000000-0005-0000-0000-0000CA7A0000}"/>
    <cellStyle name="40% - Accent3 14 2 3 2 3 2" xfId="44211" xr:uid="{00000000-0005-0000-0000-0000CB7A0000}"/>
    <cellStyle name="40% - Accent3 14 2 3 2 4" xfId="25968" xr:uid="{00000000-0005-0000-0000-0000CC7A0000}"/>
    <cellStyle name="40% - Accent3 14 2 3 2 4 2" xfId="51957" xr:uid="{00000000-0005-0000-0000-0000CD7A0000}"/>
    <cellStyle name="40% - Accent3 14 2 3 2 5" xfId="31122" xr:uid="{00000000-0005-0000-0000-0000CE7A0000}"/>
    <cellStyle name="40% - Accent3 14 2 3 3" xfId="13043" xr:uid="{00000000-0005-0000-0000-0000CF7A0000}"/>
    <cellStyle name="40% - Accent3 14 2 3 3 2" xfId="20838" xr:uid="{00000000-0005-0000-0000-0000D07A0000}"/>
    <cellStyle name="40% - Accent3 14 2 3 3 2 2" xfId="46832" xr:uid="{00000000-0005-0000-0000-0000D17A0000}"/>
    <cellStyle name="40% - Accent3 14 2 3 3 3" xfId="39044" xr:uid="{00000000-0005-0000-0000-0000D27A0000}"/>
    <cellStyle name="40% - Accent3 14 2 3 4" xfId="7738" xr:uid="{00000000-0005-0000-0000-0000D37A0000}"/>
    <cellStyle name="40% - Accent3 14 2 3 4 2" xfId="33734" xr:uid="{00000000-0005-0000-0000-0000D47A0000}"/>
    <cellStyle name="40% - Accent3 14 2 3 5" xfId="15528" xr:uid="{00000000-0005-0000-0000-0000D57A0000}"/>
    <cellStyle name="40% - Accent3 14 2 3 5 2" xfId="41522" xr:uid="{00000000-0005-0000-0000-0000D67A0000}"/>
    <cellStyle name="40% - Accent3 14 2 3 6" xfId="23279" xr:uid="{00000000-0005-0000-0000-0000D77A0000}"/>
    <cellStyle name="40% - Accent3 14 2 3 6 2" xfId="49268" xr:uid="{00000000-0005-0000-0000-0000D87A0000}"/>
    <cellStyle name="40% - Accent3 14 2 3 7" xfId="28433" xr:uid="{00000000-0005-0000-0000-0000D97A0000}"/>
    <cellStyle name="40% - Accent3 14 2 4" xfId="2995" xr:uid="{00000000-0005-0000-0000-0000DA7A0000}"/>
    <cellStyle name="40% - Accent3 14 2 4 2" xfId="5681" xr:uid="{00000000-0005-0000-0000-0000DB7A0000}"/>
    <cellStyle name="40% - Accent3 14 2 4 2 2" xfId="10978" xr:uid="{00000000-0005-0000-0000-0000DC7A0000}"/>
    <cellStyle name="40% - Accent3 14 2 4 2 2 2" xfId="36979" xr:uid="{00000000-0005-0000-0000-0000DD7A0000}"/>
    <cellStyle name="40% - Accent3 14 2 4 2 3" xfId="18773" xr:uid="{00000000-0005-0000-0000-0000DE7A0000}"/>
    <cellStyle name="40% - Accent3 14 2 4 2 3 2" xfId="44767" xr:uid="{00000000-0005-0000-0000-0000DF7A0000}"/>
    <cellStyle name="40% - Accent3 14 2 4 2 4" xfId="26524" xr:uid="{00000000-0005-0000-0000-0000E07A0000}"/>
    <cellStyle name="40% - Accent3 14 2 4 2 4 2" xfId="52513" xr:uid="{00000000-0005-0000-0000-0000E17A0000}"/>
    <cellStyle name="40% - Accent3 14 2 4 2 5" xfId="31678" xr:uid="{00000000-0005-0000-0000-0000E27A0000}"/>
    <cellStyle name="40% - Accent3 14 2 4 3" xfId="13582" xr:uid="{00000000-0005-0000-0000-0000E37A0000}"/>
    <cellStyle name="40% - Accent3 14 2 4 3 2" xfId="21377" xr:uid="{00000000-0005-0000-0000-0000E47A0000}"/>
    <cellStyle name="40% - Accent3 14 2 4 3 2 2" xfId="47371" xr:uid="{00000000-0005-0000-0000-0000E57A0000}"/>
    <cellStyle name="40% - Accent3 14 2 4 3 3" xfId="39583" xr:uid="{00000000-0005-0000-0000-0000E67A0000}"/>
    <cellStyle name="40% - Accent3 14 2 4 4" xfId="8294" xr:uid="{00000000-0005-0000-0000-0000E77A0000}"/>
    <cellStyle name="40% - Accent3 14 2 4 4 2" xfId="34290" xr:uid="{00000000-0005-0000-0000-0000E87A0000}"/>
    <cellStyle name="40% - Accent3 14 2 4 5" xfId="16084" xr:uid="{00000000-0005-0000-0000-0000E97A0000}"/>
    <cellStyle name="40% - Accent3 14 2 4 5 2" xfId="42078" xr:uid="{00000000-0005-0000-0000-0000EA7A0000}"/>
    <cellStyle name="40% - Accent3 14 2 4 6" xfId="23835" xr:uid="{00000000-0005-0000-0000-0000EB7A0000}"/>
    <cellStyle name="40% - Accent3 14 2 4 6 2" xfId="49824" xr:uid="{00000000-0005-0000-0000-0000EC7A0000}"/>
    <cellStyle name="40% - Accent3 14 2 4 7" xfId="28989" xr:uid="{00000000-0005-0000-0000-0000ED7A0000}"/>
    <cellStyle name="40% - Accent3 14 2 5" xfId="4013" xr:uid="{00000000-0005-0000-0000-0000EE7A0000}"/>
    <cellStyle name="40% - Accent3 14 2 5 2" xfId="9311" xr:uid="{00000000-0005-0000-0000-0000EF7A0000}"/>
    <cellStyle name="40% - Accent3 14 2 5 2 2" xfId="35311" xr:uid="{00000000-0005-0000-0000-0000F07A0000}"/>
    <cellStyle name="40% - Accent3 14 2 5 3" xfId="17105" xr:uid="{00000000-0005-0000-0000-0000F17A0000}"/>
    <cellStyle name="40% - Accent3 14 2 5 3 2" xfId="43099" xr:uid="{00000000-0005-0000-0000-0000F27A0000}"/>
    <cellStyle name="40% - Accent3 14 2 5 4" xfId="24856" xr:uid="{00000000-0005-0000-0000-0000F37A0000}"/>
    <cellStyle name="40% - Accent3 14 2 5 4 2" xfId="50845" xr:uid="{00000000-0005-0000-0000-0000F47A0000}"/>
    <cellStyle name="40% - Accent3 14 2 5 5" xfId="30010" xr:uid="{00000000-0005-0000-0000-0000F57A0000}"/>
    <cellStyle name="40% - Accent3 14 2 6" xfId="11483" xr:uid="{00000000-0005-0000-0000-0000F67A0000}"/>
    <cellStyle name="40% - Accent3 14 2 6 2" xfId="19278" xr:uid="{00000000-0005-0000-0000-0000F77A0000}"/>
    <cellStyle name="40% - Accent3 14 2 6 2 2" xfId="45272" xr:uid="{00000000-0005-0000-0000-0000F87A0000}"/>
    <cellStyle name="40% - Accent3 14 2 6 3" xfId="37484" xr:uid="{00000000-0005-0000-0000-0000F97A0000}"/>
    <cellStyle name="40% - Accent3 14 2 7" xfId="11989" xr:uid="{00000000-0005-0000-0000-0000FA7A0000}"/>
    <cellStyle name="40% - Accent3 14 2 7 2" xfId="19784" xr:uid="{00000000-0005-0000-0000-0000FB7A0000}"/>
    <cellStyle name="40% - Accent3 14 2 7 2 2" xfId="45778" xr:uid="{00000000-0005-0000-0000-0000FC7A0000}"/>
    <cellStyle name="40% - Accent3 14 2 7 3" xfId="37990" xr:uid="{00000000-0005-0000-0000-0000FD7A0000}"/>
    <cellStyle name="40% - Accent3 14 2 8" xfId="6635" xr:uid="{00000000-0005-0000-0000-0000FE7A0000}"/>
    <cellStyle name="40% - Accent3 14 2 8 2" xfId="32622" xr:uid="{00000000-0005-0000-0000-0000FF7A0000}"/>
    <cellStyle name="40% - Accent3 14 2 9" xfId="14416" xr:uid="{00000000-0005-0000-0000-0000007B0000}"/>
    <cellStyle name="40% - Accent3 14 2 9 2" xfId="40410" xr:uid="{00000000-0005-0000-0000-0000017B0000}"/>
    <cellStyle name="40% - Accent3 14 3" xfId="1606" xr:uid="{00000000-0005-0000-0000-0000027B0000}"/>
    <cellStyle name="40% - Accent3 14 3 2" xfId="4292" xr:uid="{00000000-0005-0000-0000-0000037B0000}"/>
    <cellStyle name="40% - Accent3 14 3 2 2" xfId="9589" xr:uid="{00000000-0005-0000-0000-0000047B0000}"/>
    <cellStyle name="40% - Accent3 14 3 2 2 2" xfId="35590" xr:uid="{00000000-0005-0000-0000-0000057B0000}"/>
    <cellStyle name="40% - Accent3 14 3 2 3" xfId="17384" xr:uid="{00000000-0005-0000-0000-0000067B0000}"/>
    <cellStyle name="40% - Accent3 14 3 2 3 2" xfId="43378" xr:uid="{00000000-0005-0000-0000-0000077B0000}"/>
    <cellStyle name="40% - Accent3 14 3 2 4" xfId="25135" xr:uid="{00000000-0005-0000-0000-0000087B0000}"/>
    <cellStyle name="40% - Accent3 14 3 2 4 2" xfId="51124" xr:uid="{00000000-0005-0000-0000-0000097B0000}"/>
    <cellStyle name="40% - Accent3 14 3 2 5" xfId="30289" xr:uid="{00000000-0005-0000-0000-00000A7B0000}"/>
    <cellStyle name="40% - Accent3 14 3 3" xfId="12249" xr:uid="{00000000-0005-0000-0000-00000B7B0000}"/>
    <cellStyle name="40% - Accent3 14 3 3 2" xfId="20044" xr:uid="{00000000-0005-0000-0000-00000C7B0000}"/>
    <cellStyle name="40% - Accent3 14 3 3 2 2" xfId="46038" xr:uid="{00000000-0005-0000-0000-00000D7B0000}"/>
    <cellStyle name="40% - Accent3 14 3 3 3" xfId="38250" xr:uid="{00000000-0005-0000-0000-00000E7B0000}"/>
    <cellStyle name="40% - Accent3 14 3 4" xfId="6911" xr:uid="{00000000-0005-0000-0000-00000F7B0000}"/>
    <cellStyle name="40% - Accent3 14 3 4 2" xfId="32901" xr:uid="{00000000-0005-0000-0000-0000107B0000}"/>
    <cellStyle name="40% - Accent3 14 3 5" xfId="14695" xr:uid="{00000000-0005-0000-0000-0000117B0000}"/>
    <cellStyle name="40% - Accent3 14 3 5 2" xfId="40689" xr:uid="{00000000-0005-0000-0000-0000127B0000}"/>
    <cellStyle name="40% - Accent3 14 3 6" xfId="22446" xr:uid="{00000000-0005-0000-0000-0000137B0000}"/>
    <cellStyle name="40% - Accent3 14 3 6 2" xfId="48435" xr:uid="{00000000-0005-0000-0000-0000147B0000}"/>
    <cellStyle name="40% - Accent3 14 3 7" xfId="27600" xr:uid="{00000000-0005-0000-0000-0000157B0000}"/>
    <cellStyle name="40% - Accent3 14 4" xfId="2162" xr:uid="{00000000-0005-0000-0000-0000167B0000}"/>
    <cellStyle name="40% - Accent3 14 4 2" xfId="4848" xr:uid="{00000000-0005-0000-0000-0000177B0000}"/>
    <cellStyle name="40% - Accent3 14 4 2 2" xfId="10145" xr:uid="{00000000-0005-0000-0000-0000187B0000}"/>
    <cellStyle name="40% - Accent3 14 4 2 2 2" xfId="36146" xr:uid="{00000000-0005-0000-0000-0000197B0000}"/>
    <cellStyle name="40% - Accent3 14 4 2 3" xfId="17940" xr:uid="{00000000-0005-0000-0000-00001A7B0000}"/>
    <cellStyle name="40% - Accent3 14 4 2 3 2" xfId="43934" xr:uid="{00000000-0005-0000-0000-00001B7B0000}"/>
    <cellStyle name="40% - Accent3 14 4 2 4" xfId="25691" xr:uid="{00000000-0005-0000-0000-00001C7B0000}"/>
    <cellStyle name="40% - Accent3 14 4 2 4 2" xfId="51680" xr:uid="{00000000-0005-0000-0000-00001D7B0000}"/>
    <cellStyle name="40% - Accent3 14 4 2 5" xfId="30845" xr:uid="{00000000-0005-0000-0000-00001E7B0000}"/>
    <cellStyle name="40% - Accent3 14 4 3" xfId="12768" xr:uid="{00000000-0005-0000-0000-00001F7B0000}"/>
    <cellStyle name="40% - Accent3 14 4 3 2" xfId="20563" xr:uid="{00000000-0005-0000-0000-0000207B0000}"/>
    <cellStyle name="40% - Accent3 14 4 3 2 2" xfId="46557" xr:uid="{00000000-0005-0000-0000-0000217B0000}"/>
    <cellStyle name="40% - Accent3 14 4 3 3" xfId="38769" xr:uid="{00000000-0005-0000-0000-0000227B0000}"/>
    <cellStyle name="40% - Accent3 14 4 4" xfId="7463" xr:uid="{00000000-0005-0000-0000-0000237B0000}"/>
    <cellStyle name="40% - Accent3 14 4 4 2" xfId="33457" xr:uid="{00000000-0005-0000-0000-0000247B0000}"/>
    <cellStyle name="40% - Accent3 14 4 5" xfId="15251" xr:uid="{00000000-0005-0000-0000-0000257B0000}"/>
    <cellStyle name="40% - Accent3 14 4 5 2" xfId="41245" xr:uid="{00000000-0005-0000-0000-0000267B0000}"/>
    <cellStyle name="40% - Accent3 14 4 6" xfId="23002" xr:uid="{00000000-0005-0000-0000-0000277B0000}"/>
    <cellStyle name="40% - Accent3 14 4 6 2" xfId="48991" xr:uid="{00000000-0005-0000-0000-0000287B0000}"/>
    <cellStyle name="40% - Accent3 14 4 7" xfId="28156" xr:uid="{00000000-0005-0000-0000-0000297B0000}"/>
    <cellStyle name="40% - Accent3 14 5" xfId="2718" xr:uid="{00000000-0005-0000-0000-00002A7B0000}"/>
    <cellStyle name="40% - Accent3 14 5 2" xfId="5404" xr:uid="{00000000-0005-0000-0000-00002B7B0000}"/>
    <cellStyle name="40% - Accent3 14 5 2 2" xfId="10701" xr:uid="{00000000-0005-0000-0000-00002C7B0000}"/>
    <cellStyle name="40% - Accent3 14 5 2 2 2" xfId="36702" xr:uid="{00000000-0005-0000-0000-00002D7B0000}"/>
    <cellStyle name="40% - Accent3 14 5 2 3" xfId="18496" xr:uid="{00000000-0005-0000-0000-00002E7B0000}"/>
    <cellStyle name="40% - Accent3 14 5 2 3 2" xfId="44490" xr:uid="{00000000-0005-0000-0000-00002F7B0000}"/>
    <cellStyle name="40% - Accent3 14 5 2 4" xfId="26247" xr:uid="{00000000-0005-0000-0000-0000307B0000}"/>
    <cellStyle name="40% - Accent3 14 5 2 4 2" xfId="52236" xr:uid="{00000000-0005-0000-0000-0000317B0000}"/>
    <cellStyle name="40% - Accent3 14 5 2 5" xfId="31401" xr:uid="{00000000-0005-0000-0000-0000327B0000}"/>
    <cellStyle name="40% - Accent3 14 5 3" xfId="13305" xr:uid="{00000000-0005-0000-0000-0000337B0000}"/>
    <cellStyle name="40% - Accent3 14 5 3 2" xfId="21100" xr:uid="{00000000-0005-0000-0000-0000347B0000}"/>
    <cellStyle name="40% - Accent3 14 5 3 2 2" xfId="47094" xr:uid="{00000000-0005-0000-0000-0000357B0000}"/>
    <cellStyle name="40% - Accent3 14 5 3 3" xfId="39306" xr:uid="{00000000-0005-0000-0000-0000367B0000}"/>
    <cellStyle name="40% - Accent3 14 5 4" xfId="8017" xr:uid="{00000000-0005-0000-0000-0000377B0000}"/>
    <cellStyle name="40% - Accent3 14 5 4 2" xfId="34013" xr:uid="{00000000-0005-0000-0000-0000387B0000}"/>
    <cellStyle name="40% - Accent3 14 5 5" xfId="15807" xr:uid="{00000000-0005-0000-0000-0000397B0000}"/>
    <cellStyle name="40% - Accent3 14 5 5 2" xfId="41801" xr:uid="{00000000-0005-0000-0000-00003A7B0000}"/>
    <cellStyle name="40% - Accent3 14 5 6" xfId="23558" xr:uid="{00000000-0005-0000-0000-00003B7B0000}"/>
    <cellStyle name="40% - Accent3 14 5 6 2" xfId="49547" xr:uid="{00000000-0005-0000-0000-00003C7B0000}"/>
    <cellStyle name="40% - Accent3 14 5 7" xfId="28712" xr:uid="{00000000-0005-0000-0000-00003D7B0000}"/>
    <cellStyle name="40% - Accent3 14 6" xfId="3736" xr:uid="{00000000-0005-0000-0000-00003E7B0000}"/>
    <cellStyle name="40% - Accent3 14 6 2" xfId="9034" xr:uid="{00000000-0005-0000-0000-00003F7B0000}"/>
    <cellStyle name="40% - Accent3 14 6 2 2" xfId="35034" xr:uid="{00000000-0005-0000-0000-0000407B0000}"/>
    <cellStyle name="40% - Accent3 14 6 3" xfId="16828" xr:uid="{00000000-0005-0000-0000-0000417B0000}"/>
    <cellStyle name="40% - Accent3 14 6 3 2" xfId="42822" xr:uid="{00000000-0005-0000-0000-0000427B0000}"/>
    <cellStyle name="40% - Accent3 14 6 4" xfId="24579" xr:uid="{00000000-0005-0000-0000-0000437B0000}"/>
    <cellStyle name="40% - Accent3 14 6 4 2" xfId="50568" xr:uid="{00000000-0005-0000-0000-0000447B0000}"/>
    <cellStyle name="40% - Accent3 14 6 5" xfId="29733" xr:uid="{00000000-0005-0000-0000-0000457B0000}"/>
    <cellStyle name="40% - Accent3 14 7" xfId="11228" xr:uid="{00000000-0005-0000-0000-0000467B0000}"/>
    <cellStyle name="40% - Accent3 14 7 2" xfId="19023" xr:uid="{00000000-0005-0000-0000-0000477B0000}"/>
    <cellStyle name="40% - Accent3 14 7 2 2" xfId="45017" xr:uid="{00000000-0005-0000-0000-0000487B0000}"/>
    <cellStyle name="40% - Accent3 14 7 3" xfId="37229" xr:uid="{00000000-0005-0000-0000-0000497B0000}"/>
    <cellStyle name="40% - Accent3 14 8" xfId="11728" xr:uid="{00000000-0005-0000-0000-00004A7B0000}"/>
    <cellStyle name="40% - Accent3 14 8 2" xfId="19523" xr:uid="{00000000-0005-0000-0000-00004B7B0000}"/>
    <cellStyle name="40% - Accent3 14 8 2 2" xfId="45517" xr:uid="{00000000-0005-0000-0000-00004C7B0000}"/>
    <cellStyle name="40% - Accent3 14 8 3" xfId="37729" xr:uid="{00000000-0005-0000-0000-00004D7B0000}"/>
    <cellStyle name="40% - Accent3 14 9" xfId="6358" xr:uid="{00000000-0005-0000-0000-00004E7B0000}"/>
    <cellStyle name="40% - Accent3 14 9 2" xfId="32345" xr:uid="{00000000-0005-0000-0000-00004F7B0000}"/>
    <cellStyle name="40% - Accent3 15" xfId="1064" xr:uid="{00000000-0005-0000-0000-0000507B0000}"/>
    <cellStyle name="40% - Accent3 15 10" xfId="14156" xr:uid="{00000000-0005-0000-0000-0000517B0000}"/>
    <cellStyle name="40% - Accent3 15 10 2" xfId="40150" xr:uid="{00000000-0005-0000-0000-0000527B0000}"/>
    <cellStyle name="40% - Accent3 15 11" xfId="21907" xr:uid="{00000000-0005-0000-0000-0000537B0000}"/>
    <cellStyle name="40% - Accent3 15 11 2" xfId="47896" xr:uid="{00000000-0005-0000-0000-0000547B0000}"/>
    <cellStyle name="40% - Accent3 15 12" xfId="27061" xr:uid="{00000000-0005-0000-0000-0000557B0000}"/>
    <cellStyle name="40% - Accent3 15 2" xfId="1342" xr:uid="{00000000-0005-0000-0000-0000567B0000}"/>
    <cellStyle name="40% - Accent3 15 2 10" xfId="22184" xr:uid="{00000000-0005-0000-0000-0000577B0000}"/>
    <cellStyle name="40% - Accent3 15 2 10 2" xfId="48173" xr:uid="{00000000-0005-0000-0000-0000587B0000}"/>
    <cellStyle name="40% - Accent3 15 2 11" xfId="27338" xr:uid="{00000000-0005-0000-0000-0000597B0000}"/>
    <cellStyle name="40% - Accent3 15 2 2" xfId="1900" xr:uid="{00000000-0005-0000-0000-00005A7B0000}"/>
    <cellStyle name="40% - Accent3 15 2 2 2" xfId="4586" xr:uid="{00000000-0005-0000-0000-00005B7B0000}"/>
    <cellStyle name="40% - Accent3 15 2 2 2 2" xfId="9883" xr:uid="{00000000-0005-0000-0000-00005C7B0000}"/>
    <cellStyle name="40% - Accent3 15 2 2 2 2 2" xfId="35884" xr:uid="{00000000-0005-0000-0000-00005D7B0000}"/>
    <cellStyle name="40% - Accent3 15 2 2 2 3" xfId="17678" xr:uid="{00000000-0005-0000-0000-00005E7B0000}"/>
    <cellStyle name="40% - Accent3 15 2 2 2 3 2" xfId="43672" xr:uid="{00000000-0005-0000-0000-00005F7B0000}"/>
    <cellStyle name="40% - Accent3 15 2 2 2 4" xfId="25429" xr:uid="{00000000-0005-0000-0000-0000607B0000}"/>
    <cellStyle name="40% - Accent3 15 2 2 2 4 2" xfId="51418" xr:uid="{00000000-0005-0000-0000-0000617B0000}"/>
    <cellStyle name="40% - Accent3 15 2 2 2 5" xfId="30583" xr:uid="{00000000-0005-0000-0000-0000627B0000}"/>
    <cellStyle name="40% - Accent3 15 2 2 3" xfId="12525" xr:uid="{00000000-0005-0000-0000-0000637B0000}"/>
    <cellStyle name="40% - Accent3 15 2 2 3 2" xfId="20320" xr:uid="{00000000-0005-0000-0000-0000647B0000}"/>
    <cellStyle name="40% - Accent3 15 2 2 3 2 2" xfId="46314" xr:uid="{00000000-0005-0000-0000-0000657B0000}"/>
    <cellStyle name="40% - Accent3 15 2 2 3 3" xfId="38526" xr:uid="{00000000-0005-0000-0000-0000667B0000}"/>
    <cellStyle name="40% - Accent3 15 2 2 4" xfId="7203" xr:uid="{00000000-0005-0000-0000-0000677B0000}"/>
    <cellStyle name="40% - Accent3 15 2 2 4 2" xfId="33195" xr:uid="{00000000-0005-0000-0000-0000687B0000}"/>
    <cellStyle name="40% - Accent3 15 2 2 5" xfId="14989" xr:uid="{00000000-0005-0000-0000-0000697B0000}"/>
    <cellStyle name="40% - Accent3 15 2 2 5 2" xfId="40983" xr:uid="{00000000-0005-0000-0000-00006A7B0000}"/>
    <cellStyle name="40% - Accent3 15 2 2 6" xfId="22740" xr:uid="{00000000-0005-0000-0000-00006B7B0000}"/>
    <cellStyle name="40% - Accent3 15 2 2 6 2" xfId="48729" xr:uid="{00000000-0005-0000-0000-00006C7B0000}"/>
    <cellStyle name="40% - Accent3 15 2 2 7" xfId="27894" xr:uid="{00000000-0005-0000-0000-00006D7B0000}"/>
    <cellStyle name="40% - Accent3 15 2 3" xfId="2456" xr:uid="{00000000-0005-0000-0000-00006E7B0000}"/>
    <cellStyle name="40% - Accent3 15 2 3 2" xfId="5142" xr:uid="{00000000-0005-0000-0000-00006F7B0000}"/>
    <cellStyle name="40% - Accent3 15 2 3 2 2" xfId="10439" xr:uid="{00000000-0005-0000-0000-0000707B0000}"/>
    <cellStyle name="40% - Accent3 15 2 3 2 2 2" xfId="36440" xr:uid="{00000000-0005-0000-0000-0000717B0000}"/>
    <cellStyle name="40% - Accent3 15 2 3 2 3" xfId="18234" xr:uid="{00000000-0005-0000-0000-0000727B0000}"/>
    <cellStyle name="40% - Accent3 15 2 3 2 3 2" xfId="44228" xr:uid="{00000000-0005-0000-0000-0000737B0000}"/>
    <cellStyle name="40% - Accent3 15 2 3 2 4" xfId="25985" xr:uid="{00000000-0005-0000-0000-0000747B0000}"/>
    <cellStyle name="40% - Accent3 15 2 3 2 4 2" xfId="51974" xr:uid="{00000000-0005-0000-0000-0000757B0000}"/>
    <cellStyle name="40% - Accent3 15 2 3 2 5" xfId="31139" xr:uid="{00000000-0005-0000-0000-0000767B0000}"/>
    <cellStyle name="40% - Accent3 15 2 3 3" xfId="13060" xr:uid="{00000000-0005-0000-0000-0000777B0000}"/>
    <cellStyle name="40% - Accent3 15 2 3 3 2" xfId="20855" xr:uid="{00000000-0005-0000-0000-0000787B0000}"/>
    <cellStyle name="40% - Accent3 15 2 3 3 2 2" xfId="46849" xr:uid="{00000000-0005-0000-0000-0000797B0000}"/>
    <cellStyle name="40% - Accent3 15 2 3 3 3" xfId="39061" xr:uid="{00000000-0005-0000-0000-00007A7B0000}"/>
    <cellStyle name="40% - Accent3 15 2 3 4" xfId="7755" xr:uid="{00000000-0005-0000-0000-00007B7B0000}"/>
    <cellStyle name="40% - Accent3 15 2 3 4 2" xfId="33751" xr:uid="{00000000-0005-0000-0000-00007C7B0000}"/>
    <cellStyle name="40% - Accent3 15 2 3 5" xfId="15545" xr:uid="{00000000-0005-0000-0000-00007D7B0000}"/>
    <cellStyle name="40% - Accent3 15 2 3 5 2" xfId="41539" xr:uid="{00000000-0005-0000-0000-00007E7B0000}"/>
    <cellStyle name="40% - Accent3 15 2 3 6" xfId="23296" xr:uid="{00000000-0005-0000-0000-00007F7B0000}"/>
    <cellStyle name="40% - Accent3 15 2 3 6 2" xfId="49285" xr:uid="{00000000-0005-0000-0000-0000807B0000}"/>
    <cellStyle name="40% - Accent3 15 2 3 7" xfId="28450" xr:uid="{00000000-0005-0000-0000-0000817B0000}"/>
    <cellStyle name="40% - Accent3 15 2 4" xfId="3012" xr:uid="{00000000-0005-0000-0000-0000827B0000}"/>
    <cellStyle name="40% - Accent3 15 2 4 2" xfId="5698" xr:uid="{00000000-0005-0000-0000-0000837B0000}"/>
    <cellStyle name="40% - Accent3 15 2 4 2 2" xfId="10995" xr:uid="{00000000-0005-0000-0000-0000847B0000}"/>
    <cellStyle name="40% - Accent3 15 2 4 2 2 2" xfId="36996" xr:uid="{00000000-0005-0000-0000-0000857B0000}"/>
    <cellStyle name="40% - Accent3 15 2 4 2 3" xfId="18790" xr:uid="{00000000-0005-0000-0000-0000867B0000}"/>
    <cellStyle name="40% - Accent3 15 2 4 2 3 2" xfId="44784" xr:uid="{00000000-0005-0000-0000-0000877B0000}"/>
    <cellStyle name="40% - Accent3 15 2 4 2 4" xfId="26541" xr:uid="{00000000-0005-0000-0000-0000887B0000}"/>
    <cellStyle name="40% - Accent3 15 2 4 2 4 2" xfId="52530" xr:uid="{00000000-0005-0000-0000-0000897B0000}"/>
    <cellStyle name="40% - Accent3 15 2 4 2 5" xfId="31695" xr:uid="{00000000-0005-0000-0000-00008A7B0000}"/>
    <cellStyle name="40% - Accent3 15 2 4 3" xfId="13599" xr:uid="{00000000-0005-0000-0000-00008B7B0000}"/>
    <cellStyle name="40% - Accent3 15 2 4 3 2" xfId="21394" xr:uid="{00000000-0005-0000-0000-00008C7B0000}"/>
    <cellStyle name="40% - Accent3 15 2 4 3 2 2" xfId="47388" xr:uid="{00000000-0005-0000-0000-00008D7B0000}"/>
    <cellStyle name="40% - Accent3 15 2 4 3 3" xfId="39600" xr:uid="{00000000-0005-0000-0000-00008E7B0000}"/>
    <cellStyle name="40% - Accent3 15 2 4 4" xfId="8311" xr:uid="{00000000-0005-0000-0000-00008F7B0000}"/>
    <cellStyle name="40% - Accent3 15 2 4 4 2" xfId="34307" xr:uid="{00000000-0005-0000-0000-0000907B0000}"/>
    <cellStyle name="40% - Accent3 15 2 4 5" xfId="16101" xr:uid="{00000000-0005-0000-0000-0000917B0000}"/>
    <cellStyle name="40% - Accent3 15 2 4 5 2" xfId="42095" xr:uid="{00000000-0005-0000-0000-0000927B0000}"/>
    <cellStyle name="40% - Accent3 15 2 4 6" xfId="23852" xr:uid="{00000000-0005-0000-0000-0000937B0000}"/>
    <cellStyle name="40% - Accent3 15 2 4 6 2" xfId="49841" xr:uid="{00000000-0005-0000-0000-0000947B0000}"/>
    <cellStyle name="40% - Accent3 15 2 4 7" xfId="29006" xr:uid="{00000000-0005-0000-0000-0000957B0000}"/>
    <cellStyle name="40% - Accent3 15 2 5" xfId="4030" xr:uid="{00000000-0005-0000-0000-0000967B0000}"/>
    <cellStyle name="40% - Accent3 15 2 5 2" xfId="9328" xr:uid="{00000000-0005-0000-0000-0000977B0000}"/>
    <cellStyle name="40% - Accent3 15 2 5 2 2" xfId="35328" xr:uid="{00000000-0005-0000-0000-0000987B0000}"/>
    <cellStyle name="40% - Accent3 15 2 5 3" xfId="17122" xr:uid="{00000000-0005-0000-0000-0000997B0000}"/>
    <cellStyle name="40% - Accent3 15 2 5 3 2" xfId="43116" xr:uid="{00000000-0005-0000-0000-00009A7B0000}"/>
    <cellStyle name="40% - Accent3 15 2 5 4" xfId="24873" xr:uid="{00000000-0005-0000-0000-00009B7B0000}"/>
    <cellStyle name="40% - Accent3 15 2 5 4 2" xfId="50862" xr:uid="{00000000-0005-0000-0000-00009C7B0000}"/>
    <cellStyle name="40% - Accent3 15 2 5 5" xfId="30027" xr:uid="{00000000-0005-0000-0000-00009D7B0000}"/>
    <cellStyle name="40% - Accent3 15 2 6" xfId="11500" xr:uid="{00000000-0005-0000-0000-00009E7B0000}"/>
    <cellStyle name="40% - Accent3 15 2 6 2" xfId="19295" xr:uid="{00000000-0005-0000-0000-00009F7B0000}"/>
    <cellStyle name="40% - Accent3 15 2 6 2 2" xfId="45289" xr:uid="{00000000-0005-0000-0000-0000A07B0000}"/>
    <cellStyle name="40% - Accent3 15 2 6 3" xfId="37501" xr:uid="{00000000-0005-0000-0000-0000A17B0000}"/>
    <cellStyle name="40% - Accent3 15 2 7" xfId="12006" xr:uid="{00000000-0005-0000-0000-0000A27B0000}"/>
    <cellStyle name="40% - Accent3 15 2 7 2" xfId="19801" xr:uid="{00000000-0005-0000-0000-0000A37B0000}"/>
    <cellStyle name="40% - Accent3 15 2 7 2 2" xfId="45795" xr:uid="{00000000-0005-0000-0000-0000A47B0000}"/>
    <cellStyle name="40% - Accent3 15 2 7 3" xfId="38007" xr:uid="{00000000-0005-0000-0000-0000A57B0000}"/>
    <cellStyle name="40% - Accent3 15 2 8" xfId="6652" xr:uid="{00000000-0005-0000-0000-0000A67B0000}"/>
    <cellStyle name="40% - Accent3 15 2 8 2" xfId="32639" xr:uid="{00000000-0005-0000-0000-0000A77B0000}"/>
    <cellStyle name="40% - Accent3 15 2 9" xfId="14433" xr:uid="{00000000-0005-0000-0000-0000A87B0000}"/>
    <cellStyle name="40% - Accent3 15 2 9 2" xfId="40427" xr:uid="{00000000-0005-0000-0000-0000A97B0000}"/>
    <cellStyle name="40% - Accent3 15 3" xfId="1623" xr:uid="{00000000-0005-0000-0000-0000AA7B0000}"/>
    <cellStyle name="40% - Accent3 15 3 2" xfId="4309" xr:uid="{00000000-0005-0000-0000-0000AB7B0000}"/>
    <cellStyle name="40% - Accent3 15 3 2 2" xfId="9606" xr:uid="{00000000-0005-0000-0000-0000AC7B0000}"/>
    <cellStyle name="40% - Accent3 15 3 2 2 2" xfId="35607" xr:uid="{00000000-0005-0000-0000-0000AD7B0000}"/>
    <cellStyle name="40% - Accent3 15 3 2 3" xfId="17401" xr:uid="{00000000-0005-0000-0000-0000AE7B0000}"/>
    <cellStyle name="40% - Accent3 15 3 2 3 2" xfId="43395" xr:uid="{00000000-0005-0000-0000-0000AF7B0000}"/>
    <cellStyle name="40% - Accent3 15 3 2 4" xfId="25152" xr:uid="{00000000-0005-0000-0000-0000B07B0000}"/>
    <cellStyle name="40% - Accent3 15 3 2 4 2" xfId="51141" xr:uid="{00000000-0005-0000-0000-0000B17B0000}"/>
    <cellStyle name="40% - Accent3 15 3 2 5" xfId="30306" xr:uid="{00000000-0005-0000-0000-0000B27B0000}"/>
    <cellStyle name="40% - Accent3 15 3 3" xfId="12266" xr:uid="{00000000-0005-0000-0000-0000B37B0000}"/>
    <cellStyle name="40% - Accent3 15 3 3 2" xfId="20061" xr:uid="{00000000-0005-0000-0000-0000B47B0000}"/>
    <cellStyle name="40% - Accent3 15 3 3 2 2" xfId="46055" xr:uid="{00000000-0005-0000-0000-0000B57B0000}"/>
    <cellStyle name="40% - Accent3 15 3 3 3" xfId="38267" xr:uid="{00000000-0005-0000-0000-0000B67B0000}"/>
    <cellStyle name="40% - Accent3 15 3 4" xfId="6928" xr:uid="{00000000-0005-0000-0000-0000B77B0000}"/>
    <cellStyle name="40% - Accent3 15 3 4 2" xfId="32918" xr:uid="{00000000-0005-0000-0000-0000B87B0000}"/>
    <cellStyle name="40% - Accent3 15 3 5" xfId="14712" xr:uid="{00000000-0005-0000-0000-0000B97B0000}"/>
    <cellStyle name="40% - Accent3 15 3 5 2" xfId="40706" xr:uid="{00000000-0005-0000-0000-0000BA7B0000}"/>
    <cellStyle name="40% - Accent3 15 3 6" xfId="22463" xr:uid="{00000000-0005-0000-0000-0000BB7B0000}"/>
    <cellStyle name="40% - Accent3 15 3 6 2" xfId="48452" xr:uid="{00000000-0005-0000-0000-0000BC7B0000}"/>
    <cellStyle name="40% - Accent3 15 3 7" xfId="27617" xr:uid="{00000000-0005-0000-0000-0000BD7B0000}"/>
    <cellStyle name="40% - Accent3 15 4" xfId="2179" xr:uid="{00000000-0005-0000-0000-0000BE7B0000}"/>
    <cellStyle name="40% - Accent3 15 4 2" xfId="4865" xr:uid="{00000000-0005-0000-0000-0000BF7B0000}"/>
    <cellStyle name="40% - Accent3 15 4 2 2" xfId="10162" xr:uid="{00000000-0005-0000-0000-0000C07B0000}"/>
    <cellStyle name="40% - Accent3 15 4 2 2 2" xfId="36163" xr:uid="{00000000-0005-0000-0000-0000C17B0000}"/>
    <cellStyle name="40% - Accent3 15 4 2 3" xfId="17957" xr:uid="{00000000-0005-0000-0000-0000C27B0000}"/>
    <cellStyle name="40% - Accent3 15 4 2 3 2" xfId="43951" xr:uid="{00000000-0005-0000-0000-0000C37B0000}"/>
    <cellStyle name="40% - Accent3 15 4 2 4" xfId="25708" xr:uid="{00000000-0005-0000-0000-0000C47B0000}"/>
    <cellStyle name="40% - Accent3 15 4 2 4 2" xfId="51697" xr:uid="{00000000-0005-0000-0000-0000C57B0000}"/>
    <cellStyle name="40% - Accent3 15 4 2 5" xfId="30862" xr:uid="{00000000-0005-0000-0000-0000C67B0000}"/>
    <cellStyle name="40% - Accent3 15 4 3" xfId="12785" xr:uid="{00000000-0005-0000-0000-0000C77B0000}"/>
    <cellStyle name="40% - Accent3 15 4 3 2" xfId="20580" xr:uid="{00000000-0005-0000-0000-0000C87B0000}"/>
    <cellStyle name="40% - Accent3 15 4 3 2 2" xfId="46574" xr:uid="{00000000-0005-0000-0000-0000C97B0000}"/>
    <cellStyle name="40% - Accent3 15 4 3 3" xfId="38786" xr:uid="{00000000-0005-0000-0000-0000CA7B0000}"/>
    <cellStyle name="40% - Accent3 15 4 4" xfId="7480" xr:uid="{00000000-0005-0000-0000-0000CB7B0000}"/>
    <cellStyle name="40% - Accent3 15 4 4 2" xfId="33474" xr:uid="{00000000-0005-0000-0000-0000CC7B0000}"/>
    <cellStyle name="40% - Accent3 15 4 5" xfId="15268" xr:uid="{00000000-0005-0000-0000-0000CD7B0000}"/>
    <cellStyle name="40% - Accent3 15 4 5 2" xfId="41262" xr:uid="{00000000-0005-0000-0000-0000CE7B0000}"/>
    <cellStyle name="40% - Accent3 15 4 6" xfId="23019" xr:uid="{00000000-0005-0000-0000-0000CF7B0000}"/>
    <cellStyle name="40% - Accent3 15 4 6 2" xfId="49008" xr:uid="{00000000-0005-0000-0000-0000D07B0000}"/>
    <cellStyle name="40% - Accent3 15 4 7" xfId="28173" xr:uid="{00000000-0005-0000-0000-0000D17B0000}"/>
    <cellStyle name="40% - Accent3 15 5" xfId="2735" xr:uid="{00000000-0005-0000-0000-0000D27B0000}"/>
    <cellStyle name="40% - Accent3 15 5 2" xfId="5421" xr:uid="{00000000-0005-0000-0000-0000D37B0000}"/>
    <cellStyle name="40% - Accent3 15 5 2 2" xfId="10718" xr:uid="{00000000-0005-0000-0000-0000D47B0000}"/>
    <cellStyle name="40% - Accent3 15 5 2 2 2" xfId="36719" xr:uid="{00000000-0005-0000-0000-0000D57B0000}"/>
    <cellStyle name="40% - Accent3 15 5 2 3" xfId="18513" xr:uid="{00000000-0005-0000-0000-0000D67B0000}"/>
    <cellStyle name="40% - Accent3 15 5 2 3 2" xfId="44507" xr:uid="{00000000-0005-0000-0000-0000D77B0000}"/>
    <cellStyle name="40% - Accent3 15 5 2 4" xfId="26264" xr:uid="{00000000-0005-0000-0000-0000D87B0000}"/>
    <cellStyle name="40% - Accent3 15 5 2 4 2" xfId="52253" xr:uid="{00000000-0005-0000-0000-0000D97B0000}"/>
    <cellStyle name="40% - Accent3 15 5 2 5" xfId="31418" xr:uid="{00000000-0005-0000-0000-0000DA7B0000}"/>
    <cellStyle name="40% - Accent3 15 5 3" xfId="13322" xr:uid="{00000000-0005-0000-0000-0000DB7B0000}"/>
    <cellStyle name="40% - Accent3 15 5 3 2" xfId="21117" xr:uid="{00000000-0005-0000-0000-0000DC7B0000}"/>
    <cellStyle name="40% - Accent3 15 5 3 2 2" xfId="47111" xr:uid="{00000000-0005-0000-0000-0000DD7B0000}"/>
    <cellStyle name="40% - Accent3 15 5 3 3" xfId="39323" xr:uid="{00000000-0005-0000-0000-0000DE7B0000}"/>
    <cellStyle name="40% - Accent3 15 5 4" xfId="8034" xr:uid="{00000000-0005-0000-0000-0000DF7B0000}"/>
    <cellStyle name="40% - Accent3 15 5 4 2" xfId="34030" xr:uid="{00000000-0005-0000-0000-0000E07B0000}"/>
    <cellStyle name="40% - Accent3 15 5 5" xfId="15824" xr:uid="{00000000-0005-0000-0000-0000E17B0000}"/>
    <cellStyle name="40% - Accent3 15 5 5 2" xfId="41818" xr:uid="{00000000-0005-0000-0000-0000E27B0000}"/>
    <cellStyle name="40% - Accent3 15 5 6" xfId="23575" xr:uid="{00000000-0005-0000-0000-0000E37B0000}"/>
    <cellStyle name="40% - Accent3 15 5 6 2" xfId="49564" xr:uid="{00000000-0005-0000-0000-0000E47B0000}"/>
    <cellStyle name="40% - Accent3 15 5 7" xfId="28729" xr:uid="{00000000-0005-0000-0000-0000E57B0000}"/>
    <cellStyle name="40% - Accent3 15 6" xfId="3753" xr:uid="{00000000-0005-0000-0000-0000E67B0000}"/>
    <cellStyle name="40% - Accent3 15 6 2" xfId="9051" xr:uid="{00000000-0005-0000-0000-0000E77B0000}"/>
    <cellStyle name="40% - Accent3 15 6 2 2" xfId="35051" xr:uid="{00000000-0005-0000-0000-0000E87B0000}"/>
    <cellStyle name="40% - Accent3 15 6 3" xfId="16845" xr:uid="{00000000-0005-0000-0000-0000E97B0000}"/>
    <cellStyle name="40% - Accent3 15 6 3 2" xfId="42839" xr:uid="{00000000-0005-0000-0000-0000EA7B0000}"/>
    <cellStyle name="40% - Accent3 15 6 4" xfId="24596" xr:uid="{00000000-0005-0000-0000-0000EB7B0000}"/>
    <cellStyle name="40% - Accent3 15 6 4 2" xfId="50585" xr:uid="{00000000-0005-0000-0000-0000EC7B0000}"/>
    <cellStyle name="40% - Accent3 15 6 5" xfId="29750" xr:uid="{00000000-0005-0000-0000-0000ED7B0000}"/>
    <cellStyle name="40% - Accent3 15 7" xfId="11245" xr:uid="{00000000-0005-0000-0000-0000EE7B0000}"/>
    <cellStyle name="40% - Accent3 15 7 2" xfId="19040" xr:uid="{00000000-0005-0000-0000-0000EF7B0000}"/>
    <cellStyle name="40% - Accent3 15 7 2 2" xfId="45034" xr:uid="{00000000-0005-0000-0000-0000F07B0000}"/>
    <cellStyle name="40% - Accent3 15 7 3" xfId="37246" xr:uid="{00000000-0005-0000-0000-0000F17B0000}"/>
    <cellStyle name="40% - Accent3 15 8" xfId="11745" xr:uid="{00000000-0005-0000-0000-0000F27B0000}"/>
    <cellStyle name="40% - Accent3 15 8 2" xfId="19540" xr:uid="{00000000-0005-0000-0000-0000F37B0000}"/>
    <cellStyle name="40% - Accent3 15 8 2 2" xfId="45534" xr:uid="{00000000-0005-0000-0000-0000F47B0000}"/>
    <cellStyle name="40% - Accent3 15 8 3" xfId="37746" xr:uid="{00000000-0005-0000-0000-0000F57B0000}"/>
    <cellStyle name="40% - Accent3 15 9" xfId="6375" xr:uid="{00000000-0005-0000-0000-0000F67B0000}"/>
    <cellStyle name="40% - Accent3 15 9 2" xfId="32362" xr:uid="{00000000-0005-0000-0000-0000F77B0000}"/>
    <cellStyle name="40% - Accent3 16" xfId="1073" xr:uid="{00000000-0005-0000-0000-0000F87B0000}"/>
    <cellStyle name="40% - Accent3 16 10" xfId="14165" xr:uid="{00000000-0005-0000-0000-0000F97B0000}"/>
    <cellStyle name="40% - Accent3 16 10 2" xfId="40159" xr:uid="{00000000-0005-0000-0000-0000FA7B0000}"/>
    <cellStyle name="40% - Accent3 16 11" xfId="21916" xr:uid="{00000000-0005-0000-0000-0000FB7B0000}"/>
    <cellStyle name="40% - Accent3 16 11 2" xfId="47905" xr:uid="{00000000-0005-0000-0000-0000FC7B0000}"/>
    <cellStyle name="40% - Accent3 16 12" xfId="27070" xr:uid="{00000000-0005-0000-0000-0000FD7B0000}"/>
    <cellStyle name="40% - Accent3 16 2" xfId="1351" xr:uid="{00000000-0005-0000-0000-0000FE7B0000}"/>
    <cellStyle name="40% - Accent3 16 2 10" xfId="22193" xr:uid="{00000000-0005-0000-0000-0000FF7B0000}"/>
    <cellStyle name="40% - Accent3 16 2 10 2" xfId="48182" xr:uid="{00000000-0005-0000-0000-0000007C0000}"/>
    <cellStyle name="40% - Accent3 16 2 11" xfId="27347" xr:uid="{00000000-0005-0000-0000-0000017C0000}"/>
    <cellStyle name="40% - Accent3 16 2 2" xfId="1909" xr:uid="{00000000-0005-0000-0000-0000027C0000}"/>
    <cellStyle name="40% - Accent3 16 2 2 2" xfId="4595" xr:uid="{00000000-0005-0000-0000-0000037C0000}"/>
    <cellStyle name="40% - Accent3 16 2 2 2 2" xfId="9892" xr:uid="{00000000-0005-0000-0000-0000047C0000}"/>
    <cellStyle name="40% - Accent3 16 2 2 2 2 2" xfId="35893" xr:uid="{00000000-0005-0000-0000-0000057C0000}"/>
    <cellStyle name="40% - Accent3 16 2 2 2 3" xfId="17687" xr:uid="{00000000-0005-0000-0000-0000067C0000}"/>
    <cellStyle name="40% - Accent3 16 2 2 2 3 2" xfId="43681" xr:uid="{00000000-0005-0000-0000-0000077C0000}"/>
    <cellStyle name="40% - Accent3 16 2 2 2 4" xfId="25438" xr:uid="{00000000-0005-0000-0000-0000087C0000}"/>
    <cellStyle name="40% - Accent3 16 2 2 2 4 2" xfId="51427" xr:uid="{00000000-0005-0000-0000-0000097C0000}"/>
    <cellStyle name="40% - Accent3 16 2 2 2 5" xfId="30592" xr:uid="{00000000-0005-0000-0000-00000A7C0000}"/>
    <cellStyle name="40% - Accent3 16 2 2 3" xfId="12534" xr:uid="{00000000-0005-0000-0000-00000B7C0000}"/>
    <cellStyle name="40% - Accent3 16 2 2 3 2" xfId="20329" xr:uid="{00000000-0005-0000-0000-00000C7C0000}"/>
    <cellStyle name="40% - Accent3 16 2 2 3 2 2" xfId="46323" xr:uid="{00000000-0005-0000-0000-00000D7C0000}"/>
    <cellStyle name="40% - Accent3 16 2 2 3 3" xfId="38535" xr:uid="{00000000-0005-0000-0000-00000E7C0000}"/>
    <cellStyle name="40% - Accent3 16 2 2 4" xfId="7212" xr:uid="{00000000-0005-0000-0000-00000F7C0000}"/>
    <cellStyle name="40% - Accent3 16 2 2 4 2" xfId="33204" xr:uid="{00000000-0005-0000-0000-0000107C0000}"/>
    <cellStyle name="40% - Accent3 16 2 2 5" xfId="14998" xr:uid="{00000000-0005-0000-0000-0000117C0000}"/>
    <cellStyle name="40% - Accent3 16 2 2 5 2" xfId="40992" xr:uid="{00000000-0005-0000-0000-0000127C0000}"/>
    <cellStyle name="40% - Accent3 16 2 2 6" xfId="22749" xr:uid="{00000000-0005-0000-0000-0000137C0000}"/>
    <cellStyle name="40% - Accent3 16 2 2 6 2" xfId="48738" xr:uid="{00000000-0005-0000-0000-0000147C0000}"/>
    <cellStyle name="40% - Accent3 16 2 2 7" xfId="27903" xr:uid="{00000000-0005-0000-0000-0000157C0000}"/>
    <cellStyle name="40% - Accent3 16 2 3" xfId="2465" xr:uid="{00000000-0005-0000-0000-0000167C0000}"/>
    <cellStyle name="40% - Accent3 16 2 3 2" xfId="5151" xr:uid="{00000000-0005-0000-0000-0000177C0000}"/>
    <cellStyle name="40% - Accent3 16 2 3 2 2" xfId="10448" xr:uid="{00000000-0005-0000-0000-0000187C0000}"/>
    <cellStyle name="40% - Accent3 16 2 3 2 2 2" xfId="36449" xr:uid="{00000000-0005-0000-0000-0000197C0000}"/>
    <cellStyle name="40% - Accent3 16 2 3 2 3" xfId="18243" xr:uid="{00000000-0005-0000-0000-00001A7C0000}"/>
    <cellStyle name="40% - Accent3 16 2 3 2 3 2" xfId="44237" xr:uid="{00000000-0005-0000-0000-00001B7C0000}"/>
    <cellStyle name="40% - Accent3 16 2 3 2 4" xfId="25994" xr:uid="{00000000-0005-0000-0000-00001C7C0000}"/>
    <cellStyle name="40% - Accent3 16 2 3 2 4 2" xfId="51983" xr:uid="{00000000-0005-0000-0000-00001D7C0000}"/>
    <cellStyle name="40% - Accent3 16 2 3 2 5" xfId="31148" xr:uid="{00000000-0005-0000-0000-00001E7C0000}"/>
    <cellStyle name="40% - Accent3 16 2 3 3" xfId="13069" xr:uid="{00000000-0005-0000-0000-00001F7C0000}"/>
    <cellStyle name="40% - Accent3 16 2 3 3 2" xfId="20864" xr:uid="{00000000-0005-0000-0000-0000207C0000}"/>
    <cellStyle name="40% - Accent3 16 2 3 3 2 2" xfId="46858" xr:uid="{00000000-0005-0000-0000-0000217C0000}"/>
    <cellStyle name="40% - Accent3 16 2 3 3 3" xfId="39070" xr:uid="{00000000-0005-0000-0000-0000227C0000}"/>
    <cellStyle name="40% - Accent3 16 2 3 4" xfId="7764" xr:uid="{00000000-0005-0000-0000-0000237C0000}"/>
    <cellStyle name="40% - Accent3 16 2 3 4 2" xfId="33760" xr:uid="{00000000-0005-0000-0000-0000247C0000}"/>
    <cellStyle name="40% - Accent3 16 2 3 5" xfId="15554" xr:uid="{00000000-0005-0000-0000-0000257C0000}"/>
    <cellStyle name="40% - Accent3 16 2 3 5 2" xfId="41548" xr:uid="{00000000-0005-0000-0000-0000267C0000}"/>
    <cellStyle name="40% - Accent3 16 2 3 6" xfId="23305" xr:uid="{00000000-0005-0000-0000-0000277C0000}"/>
    <cellStyle name="40% - Accent3 16 2 3 6 2" xfId="49294" xr:uid="{00000000-0005-0000-0000-0000287C0000}"/>
    <cellStyle name="40% - Accent3 16 2 3 7" xfId="28459" xr:uid="{00000000-0005-0000-0000-0000297C0000}"/>
    <cellStyle name="40% - Accent3 16 2 4" xfId="3021" xr:uid="{00000000-0005-0000-0000-00002A7C0000}"/>
    <cellStyle name="40% - Accent3 16 2 4 2" xfId="5707" xr:uid="{00000000-0005-0000-0000-00002B7C0000}"/>
    <cellStyle name="40% - Accent3 16 2 4 2 2" xfId="11004" xr:uid="{00000000-0005-0000-0000-00002C7C0000}"/>
    <cellStyle name="40% - Accent3 16 2 4 2 2 2" xfId="37005" xr:uid="{00000000-0005-0000-0000-00002D7C0000}"/>
    <cellStyle name="40% - Accent3 16 2 4 2 3" xfId="18799" xr:uid="{00000000-0005-0000-0000-00002E7C0000}"/>
    <cellStyle name="40% - Accent3 16 2 4 2 3 2" xfId="44793" xr:uid="{00000000-0005-0000-0000-00002F7C0000}"/>
    <cellStyle name="40% - Accent3 16 2 4 2 4" xfId="26550" xr:uid="{00000000-0005-0000-0000-0000307C0000}"/>
    <cellStyle name="40% - Accent3 16 2 4 2 4 2" xfId="52539" xr:uid="{00000000-0005-0000-0000-0000317C0000}"/>
    <cellStyle name="40% - Accent3 16 2 4 2 5" xfId="31704" xr:uid="{00000000-0005-0000-0000-0000327C0000}"/>
    <cellStyle name="40% - Accent3 16 2 4 3" xfId="13608" xr:uid="{00000000-0005-0000-0000-0000337C0000}"/>
    <cellStyle name="40% - Accent3 16 2 4 3 2" xfId="21403" xr:uid="{00000000-0005-0000-0000-0000347C0000}"/>
    <cellStyle name="40% - Accent3 16 2 4 3 2 2" xfId="47397" xr:uid="{00000000-0005-0000-0000-0000357C0000}"/>
    <cellStyle name="40% - Accent3 16 2 4 3 3" xfId="39609" xr:uid="{00000000-0005-0000-0000-0000367C0000}"/>
    <cellStyle name="40% - Accent3 16 2 4 4" xfId="8320" xr:uid="{00000000-0005-0000-0000-0000377C0000}"/>
    <cellStyle name="40% - Accent3 16 2 4 4 2" xfId="34316" xr:uid="{00000000-0005-0000-0000-0000387C0000}"/>
    <cellStyle name="40% - Accent3 16 2 4 5" xfId="16110" xr:uid="{00000000-0005-0000-0000-0000397C0000}"/>
    <cellStyle name="40% - Accent3 16 2 4 5 2" xfId="42104" xr:uid="{00000000-0005-0000-0000-00003A7C0000}"/>
    <cellStyle name="40% - Accent3 16 2 4 6" xfId="23861" xr:uid="{00000000-0005-0000-0000-00003B7C0000}"/>
    <cellStyle name="40% - Accent3 16 2 4 6 2" xfId="49850" xr:uid="{00000000-0005-0000-0000-00003C7C0000}"/>
    <cellStyle name="40% - Accent3 16 2 4 7" xfId="29015" xr:uid="{00000000-0005-0000-0000-00003D7C0000}"/>
    <cellStyle name="40% - Accent3 16 2 5" xfId="4039" xr:uid="{00000000-0005-0000-0000-00003E7C0000}"/>
    <cellStyle name="40% - Accent3 16 2 5 2" xfId="9337" xr:uid="{00000000-0005-0000-0000-00003F7C0000}"/>
    <cellStyle name="40% - Accent3 16 2 5 2 2" xfId="35337" xr:uid="{00000000-0005-0000-0000-0000407C0000}"/>
    <cellStyle name="40% - Accent3 16 2 5 3" xfId="17131" xr:uid="{00000000-0005-0000-0000-0000417C0000}"/>
    <cellStyle name="40% - Accent3 16 2 5 3 2" xfId="43125" xr:uid="{00000000-0005-0000-0000-0000427C0000}"/>
    <cellStyle name="40% - Accent3 16 2 5 4" xfId="24882" xr:uid="{00000000-0005-0000-0000-0000437C0000}"/>
    <cellStyle name="40% - Accent3 16 2 5 4 2" xfId="50871" xr:uid="{00000000-0005-0000-0000-0000447C0000}"/>
    <cellStyle name="40% - Accent3 16 2 5 5" xfId="30036" xr:uid="{00000000-0005-0000-0000-0000457C0000}"/>
    <cellStyle name="40% - Accent3 16 2 6" xfId="11509" xr:uid="{00000000-0005-0000-0000-0000467C0000}"/>
    <cellStyle name="40% - Accent3 16 2 6 2" xfId="19304" xr:uid="{00000000-0005-0000-0000-0000477C0000}"/>
    <cellStyle name="40% - Accent3 16 2 6 2 2" xfId="45298" xr:uid="{00000000-0005-0000-0000-0000487C0000}"/>
    <cellStyle name="40% - Accent3 16 2 6 3" xfId="37510" xr:uid="{00000000-0005-0000-0000-0000497C0000}"/>
    <cellStyle name="40% - Accent3 16 2 7" xfId="12015" xr:uid="{00000000-0005-0000-0000-00004A7C0000}"/>
    <cellStyle name="40% - Accent3 16 2 7 2" xfId="19810" xr:uid="{00000000-0005-0000-0000-00004B7C0000}"/>
    <cellStyle name="40% - Accent3 16 2 7 2 2" xfId="45804" xr:uid="{00000000-0005-0000-0000-00004C7C0000}"/>
    <cellStyle name="40% - Accent3 16 2 7 3" xfId="38016" xr:uid="{00000000-0005-0000-0000-00004D7C0000}"/>
    <cellStyle name="40% - Accent3 16 2 8" xfId="6661" xr:uid="{00000000-0005-0000-0000-00004E7C0000}"/>
    <cellStyle name="40% - Accent3 16 2 8 2" xfId="32648" xr:uid="{00000000-0005-0000-0000-00004F7C0000}"/>
    <cellStyle name="40% - Accent3 16 2 9" xfId="14442" xr:uid="{00000000-0005-0000-0000-0000507C0000}"/>
    <cellStyle name="40% - Accent3 16 2 9 2" xfId="40436" xr:uid="{00000000-0005-0000-0000-0000517C0000}"/>
    <cellStyle name="40% - Accent3 16 3" xfId="1632" xr:uid="{00000000-0005-0000-0000-0000527C0000}"/>
    <cellStyle name="40% - Accent3 16 3 2" xfId="4318" xr:uid="{00000000-0005-0000-0000-0000537C0000}"/>
    <cellStyle name="40% - Accent3 16 3 2 2" xfId="9615" xr:uid="{00000000-0005-0000-0000-0000547C0000}"/>
    <cellStyle name="40% - Accent3 16 3 2 2 2" xfId="35616" xr:uid="{00000000-0005-0000-0000-0000557C0000}"/>
    <cellStyle name="40% - Accent3 16 3 2 3" xfId="17410" xr:uid="{00000000-0005-0000-0000-0000567C0000}"/>
    <cellStyle name="40% - Accent3 16 3 2 3 2" xfId="43404" xr:uid="{00000000-0005-0000-0000-0000577C0000}"/>
    <cellStyle name="40% - Accent3 16 3 2 4" xfId="25161" xr:uid="{00000000-0005-0000-0000-0000587C0000}"/>
    <cellStyle name="40% - Accent3 16 3 2 4 2" xfId="51150" xr:uid="{00000000-0005-0000-0000-0000597C0000}"/>
    <cellStyle name="40% - Accent3 16 3 2 5" xfId="30315" xr:uid="{00000000-0005-0000-0000-00005A7C0000}"/>
    <cellStyle name="40% - Accent3 16 3 3" xfId="12275" xr:uid="{00000000-0005-0000-0000-00005B7C0000}"/>
    <cellStyle name="40% - Accent3 16 3 3 2" xfId="20070" xr:uid="{00000000-0005-0000-0000-00005C7C0000}"/>
    <cellStyle name="40% - Accent3 16 3 3 2 2" xfId="46064" xr:uid="{00000000-0005-0000-0000-00005D7C0000}"/>
    <cellStyle name="40% - Accent3 16 3 3 3" xfId="38276" xr:uid="{00000000-0005-0000-0000-00005E7C0000}"/>
    <cellStyle name="40% - Accent3 16 3 4" xfId="6937" xr:uid="{00000000-0005-0000-0000-00005F7C0000}"/>
    <cellStyle name="40% - Accent3 16 3 4 2" xfId="32927" xr:uid="{00000000-0005-0000-0000-0000607C0000}"/>
    <cellStyle name="40% - Accent3 16 3 5" xfId="14721" xr:uid="{00000000-0005-0000-0000-0000617C0000}"/>
    <cellStyle name="40% - Accent3 16 3 5 2" xfId="40715" xr:uid="{00000000-0005-0000-0000-0000627C0000}"/>
    <cellStyle name="40% - Accent3 16 3 6" xfId="22472" xr:uid="{00000000-0005-0000-0000-0000637C0000}"/>
    <cellStyle name="40% - Accent3 16 3 6 2" xfId="48461" xr:uid="{00000000-0005-0000-0000-0000647C0000}"/>
    <cellStyle name="40% - Accent3 16 3 7" xfId="27626" xr:uid="{00000000-0005-0000-0000-0000657C0000}"/>
    <cellStyle name="40% - Accent3 16 4" xfId="2188" xr:uid="{00000000-0005-0000-0000-0000667C0000}"/>
    <cellStyle name="40% - Accent3 16 4 2" xfId="4874" xr:uid="{00000000-0005-0000-0000-0000677C0000}"/>
    <cellStyle name="40% - Accent3 16 4 2 2" xfId="10171" xr:uid="{00000000-0005-0000-0000-0000687C0000}"/>
    <cellStyle name="40% - Accent3 16 4 2 2 2" xfId="36172" xr:uid="{00000000-0005-0000-0000-0000697C0000}"/>
    <cellStyle name="40% - Accent3 16 4 2 3" xfId="17966" xr:uid="{00000000-0005-0000-0000-00006A7C0000}"/>
    <cellStyle name="40% - Accent3 16 4 2 3 2" xfId="43960" xr:uid="{00000000-0005-0000-0000-00006B7C0000}"/>
    <cellStyle name="40% - Accent3 16 4 2 4" xfId="25717" xr:uid="{00000000-0005-0000-0000-00006C7C0000}"/>
    <cellStyle name="40% - Accent3 16 4 2 4 2" xfId="51706" xr:uid="{00000000-0005-0000-0000-00006D7C0000}"/>
    <cellStyle name="40% - Accent3 16 4 2 5" xfId="30871" xr:uid="{00000000-0005-0000-0000-00006E7C0000}"/>
    <cellStyle name="40% - Accent3 16 4 3" xfId="12794" xr:uid="{00000000-0005-0000-0000-00006F7C0000}"/>
    <cellStyle name="40% - Accent3 16 4 3 2" xfId="20589" xr:uid="{00000000-0005-0000-0000-0000707C0000}"/>
    <cellStyle name="40% - Accent3 16 4 3 2 2" xfId="46583" xr:uid="{00000000-0005-0000-0000-0000717C0000}"/>
    <cellStyle name="40% - Accent3 16 4 3 3" xfId="38795" xr:uid="{00000000-0005-0000-0000-0000727C0000}"/>
    <cellStyle name="40% - Accent3 16 4 4" xfId="7489" xr:uid="{00000000-0005-0000-0000-0000737C0000}"/>
    <cellStyle name="40% - Accent3 16 4 4 2" xfId="33483" xr:uid="{00000000-0005-0000-0000-0000747C0000}"/>
    <cellStyle name="40% - Accent3 16 4 5" xfId="15277" xr:uid="{00000000-0005-0000-0000-0000757C0000}"/>
    <cellStyle name="40% - Accent3 16 4 5 2" xfId="41271" xr:uid="{00000000-0005-0000-0000-0000767C0000}"/>
    <cellStyle name="40% - Accent3 16 4 6" xfId="23028" xr:uid="{00000000-0005-0000-0000-0000777C0000}"/>
    <cellStyle name="40% - Accent3 16 4 6 2" xfId="49017" xr:uid="{00000000-0005-0000-0000-0000787C0000}"/>
    <cellStyle name="40% - Accent3 16 4 7" xfId="28182" xr:uid="{00000000-0005-0000-0000-0000797C0000}"/>
    <cellStyle name="40% - Accent3 16 5" xfId="2744" xr:uid="{00000000-0005-0000-0000-00007A7C0000}"/>
    <cellStyle name="40% - Accent3 16 5 2" xfId="5430" xr:uid="{00000000-0005-0000-0000-00007B7C0000}"/>
    <cellStyle name="40% - Accent3 16 5 2 2" xfId="10727" xr:uid="{00000000-0005-0000-0000-00007C7C0000}"/>
    <cellStyle name="40% - Accent3 16 5 2 2 2" xfId="36728" xr:uid="{00000000-0005-0000-0000-00007D7C0000}"/>
    <cellStyle name="40% - Accent3 16 5 2 3" xfId="18522" xr:uid="{00000000-0005-0000-0000-00007E7C0000}"/>
    <cellStyle name="40% - Accent3 16 5 2 3 2" xfId="44516" xr:uid="{00000000-0005-0000-0000-00007F7C0000}"/>
    <cellStyle name="40% - Accent3 16 5 2 4" xfId="26273" xr:uid="{00000000-0005-0000-0000-0000807C0000}"/>
    <cellStyle name="40% - Accent3 16 5 2 4 2" xfId="52262" xr:uid="{00000000-0005-0000-0000-0000817C0000}"/>
    <cellStyle name="40% - Accent3 16 5 2 5" xfId="31427" xr:uid="{00000000-0005-0000-0000-0000827C0000}"/>
    <cellStyle name="40% - Accent3 16 5 3" xfId="13331" xr:uid="{00000000-0005-0000-0000-0000837C0000}"/>
    <cellStyle name="40% - Accent3 16 5 3 2" xfId="21126" xr:uid="{00000000-0005-0000-0000-0000847C0000}"/>
    <cellStyle name="40% - Accent3 16 5 3 2 2" xfId="47120" xr:uid="{00000000-0005-0000-0000-0000857C0000}"/>
    <cellStyle name="40% - Accent3 16 5 3 3" xfId="39332" xr:uid="{00000000-0005-0000-0000-0000867C0000}"/>
    <cellStyle name="40% - Accent3 16 5 4" xfId="8043" xr:uid="{00000000-0005-0000-0000-0000877C0000}"/>
    <cellStyle name="40% - Accent3 16 5 4 2" xfId="34039" xr:uid="{00000000-0005-0000-0000-0000887C0000}"/>
    <cellStyle name="40% - Accent3 16 5 5" xfId="15833" xr:uid="{00000000-0005-0000-0000-0000897C0000}"/>
    <cellStyle name="40% - Accent3 16 5 5 2" xfId="41827" xr:uid="{00000000-0005-0000-0000-00008A7C0000}"/>
    <cellStyle name="40% - Accent3 16 5 6" xfId="23584" xr:uid="{00000000-0005-0000-0000-00008B7C0000}"/>
    <cellStyle name="40% - Accent3 16 5 6 2" xfId="49573" xr:uid="{00000000-0005-0000-0000-00008C7C0000}"/>
    <cellStyle name="40% - Accent3 16 5 7" xfId="28738" xr:uid="{00000000-0005-0000-0000-00008D7C0000}"/>
    <cellStyle name="40% - Accent3 16 6" xfId="3762" xr:uid="{00000000-0005-0000-0000-00008E7C0000}"/>
    <cellStyle name="40% - Accent3 16 6 2" xfId="9060" xr:uid="{00000000-0005-0000-0000-00008F7C0000}"/>
    <cellStyle name="40% - Accent3 16 6 2 2" xfId="35060" xr:uid="{00000000-0005-0000-0000-0000907C0000}"/>
    <cellStyle name="40% - Accent3 16 6 3" xfId="16854" xr:uid="{00000000-0005-0000-0000-0000917C0000}"/>
    <cellStyle name="40% - Accent3 16 6 3 2" xfId="42848" xr:uid="{00000000-0005-0000-0000-0000927C0000}"/>
    <cellStyle name="40% - Accent3 16 6 4" xfId="24605" xr:uid="{00000000-0005-0000-0000-0000937C0000}"/>
    <cellStyle name="40% - Accent3 16 6 4 2" xfId="50594" xr:uid="{00000000-0005-0000-0000-0000947C0000}"/>
    <cellStyle name="40% - Accent3 16 6 5" xfId="29759" xr:uid="{00000000-0005-0000-0000-0000957C0000}"/>
    <cellStyle name="40% - Accent3 16 7" xfId="11254" xr:uid="{00000000-0005-0000-0000-0000967C0000}"/>
    <cellStyle name="40% - Accent3 16 7 2" xfId="19049" xr:uid="{00000000-0005-0000-0000-0000977C0000}"/>
    <cellStyle name="40% - Accent3 16 7 2 2" xfId="45043" xr:uid="{00000000-0005-0000-0000-0000987C0000}"/>
    <cellStyle name="40% - Accent3 16 7 3" xfId="37255" xr:uid="{00000000-0005-0000-0000-0000997C0000}"/>
    <cellStyle name="40% - Accent3 16 8" xfId="11754" xr:uid="{00000000-0005-0000-0000-00009A7C0000}"/>
    <cellStyle name="40% - Accent3 16 8 2" xfId="19549" xr:uid="{00000000-0005-0000-0000-00009B7C0000}"/>
    <cellStyle name="40% - Accent3 16 8 2 2" xfId="45543" xr:uid="{00000000-0005-0000-0000-00009C7C0000}"/>
    <cellStyle name="40% - Accent3 16 8 3" xfId="37755" xr:uid="{00000000-0005-0000-0000-00009D7C0000}"/>
    <cellStyle name="40% - Accent3 16 9" xfId="6384" xr:uid="{00000000-0005-0000-0000-00009E7C0000}"/>
    <cellStyle name="40% - Accent3 16 9 2" xfId="32371" xr:uid="{00000000-0005-0000-0000-00009F7C0000}"/>
    <cellStyle name="40% - Accent3 17" xfId="1090" xr:uid="{00000000-0005-0000-0000-0000A07C0000}"/>
    <cellStyle name="40% - Accent3 17 10" xfId="14182" xr:uid="{00000000-0005-0000-0000-0000A17C0000}"/>
    <cellStyle name="40% - Accent3 17 10 2" xfId="40176" xr:uid="{00000000-0005-0000-0000-0000A27C0000}"/>
    <cellStyle name="40% - Accent3 17 11" xfId="21933" xr:uid="{00000000-0005-0000-0000-0000A37C0000}"/>
    <cellStyle name="40% - Accent3 17 11 2" xfId="47922" xr:uid="{00000000-0005-0000-0000-0000A47C0000}"/>
    <cellStyle name="40% - Accent3 17 12" xfId="27087" xr:uid="{00000000-0005-0000-0000-0000A57C0000}"/>
    <cellStyle name="40% - Accent3 17 2" xfId="1368" xr:uid="{00000000-0005-0000-0000-0000A67C0000}"/>
    <cellStyle name="40% - Accent3 17 2 10" xfId="22210" xr:uid="{00000000-0005-0000-0000-0000A77C0000}"/>
    <cellStyle name="40% - Accent3 17 2 10 2" xfId="48199" xr:uid="{00000000-0005-0000-0000-0000A87C0000}"/>
    <cellStyle name="40% - Accent3 17 2 11" xfId="27364" xr:uid="{00000000-0005-0000-0000-0000A97C0000}"/>
    <cellStyle name="40% - Accent3 17 2 2" xfId="1926" xr:uid="{00000000-0005-0000-0000-0000AA7C0000}"/>
    <cellStyle name="40% - Accent3 17 2 2 2" xfId="4612" xr:uid="{00000000-0005-0000-0000-0000AB7C0000}"/>
    <cellStyle name="40% - Accent3 17 2 2 2 2" xfId="9909" xr:uid="{00000000-0005-0000-0000-0000AC7C0000}"/>
    <cellStyle name="40% - Accent3 17 2 2 2 2 2" xfId="35910" xr:uid="{00000000-0005-0000-0000-0000AD7C0000}"/>
    <cellStyle name="40% - Accent3 17 2 2 2 3" xfId="17704" xr:uid="{00000000-0005-0000-0000-0000AE7C0000}"/>
    <cellStyle name="40% - Accent3 17 2 2 2 3 2" xfId="43698" xr:uid="{00000000-0005-0000-0000-0000AF7C0000}"/>
    <cellStyle name="40% - Accent3 17 2 2 2 4" xfId="25455" xr:uid="{00000000-0005-0000-0000-0000B07C0000}"/>
    <cellStyle name="40% - Accent3 17 2 2 2 4 2" xfId="51444" xr:uid="{00000000-0005-0000-0000-0000B17C0000}"/>
    <cellStyle name="40% - Accent3 17 2 2 2 5" xfId="30609" xr:uid="{00000000-0005-0000-0000-0000B27C0000}"/>
    <cellStyle name="40% - Accent3 17 2 2 3" xfId="12551" xr:uid="{00000000-0005-0000-0000-0000B37C0000}"/>
    <cellStyle name="40% - Accent3 17 2 2 3 2" xfId="20346" xr:uid="{00000000-0005-0000-0000-0000B47C0000}"/>
    <cellStyle name="40% - Accent3 17 2 2 3 2 2" xfId="46340" xr:uid="{00000000-0005-0000-0000-0000B57C0000}"/>
    <cellStyle name="40% - Accent3 17 2 2 3 3" xfId="38552" xr:uid="{00000000-0005-0000-0000-0000B67C0000}"/>
    <cellStyle name="40% - Accent3 17 2 2 4" xfId="7229" xr:uid="{00000000-0005-0000-0000-0000B77C0000}"/>
    <cellStyle name="40% - Accent3 17 2 2 4 2" xfId="33221" xr:uid="{00000000-0005-0000-0000-0000B87C0000}"/>
    <cellStyle name="40% - Accent3 17 2 2 5" xfId="15015" xr:uid="{00000000-0005-0000-0000-0000B97C0000}"/>
    <cellStyle name="40% - Accent3 17 2 2 5 2" xfId="41009" xr:uid="{00000000-0005-0000-0000-0000BA7C0000}"/>
    <cellStyle name="40% - Accent3 17 2 2 6" xfId="22766" xr:uid="{00000000-0005-0000-0000-0000BB7C0000}"/>
    <cellStyle name="40% - Accent3 17 2 2 6 2" xfId="48755" xr:uid="{00000000-0005-0000-0000-0000BC7C0000}"/>
    <cellStyle name="40% - Accent3 17 2 2 7" xfId="27920" xr:uid="{00000000-0005-0000-0000-0000BD7C0000}"/>
    <cellStyle name="40% - Accent3 17 2 3" xfId="2482" xr:uid="{00000000-0005-0000-0000-0000BE7C0000}"/>
    <cellStyle name="40% - Accent3 17 2 3 2" xfId="5168" xr:uid="{00000000-0005-0000-0000-0000BF7C0000}"/>
    <cellStyle name="40% - Accent3 17 2 3 2 2" xfId="10465" xr:uid="{00000000-0005-0000-0000-0000C07C0000}"/>
    <cellStyle name="40% - Accent3 17 2 3 2 2 2" xfId="36466" xr:uid="{00000000-0005-0000-0000-0000C17C0000}"/>
    <cellStyle name="40% - Accent3 17 2 3 2 3" xfId="18260" xr:uid="{00000000-0005-0000-0000-0000C27C0000}"/>
    <cellStyle name="40% - Accent3 17 2 3 2 3 2" xfId="44254" xr:uid="{00000000-0005-0000-0000-0000C37C0000}"/>
    <cellStyle name="40% - Accent3 17 2 3 2 4" xfId="26011" xr:uid="{00000000-0005-0000-0000-0000C47C0000}"/>
    <cellStyle name="40% - Accent3 17 2 3 2 4 2" xfId="52000" xr:uid="{00000000-0005-0000-0000-0000C57C0000}"/>
    <cellStyle name="40% - Accent3 17 2 3 2 5" xfId="31165" xr:uid="{00000000-0005-0000-0000-0000C67C0000}"/>
    <cellStyle name="40% - Accent3 17 2 3 3" xfId="13086" xr:uid="{00000000-0005-0000-0000-0000C77C0000}"/>
    <cellStyle name="40% - Accent3 17 2 3 3 2" xfId="20881" xr:uid="{00000000-0005-0000-0000-0000C87C0000}"/>
    <cellStyle name="40% - Accent3 17 2 3 3 2 2" xfId="46875" xr:uid="{00000000-0005-0000-0000-0000C97C0000}"/>
    <cellStyle name="40% - Accent3 17 2 3 3 3" xfId="39087" xr:uid="{00000000-0005-0000-0000-0000CA7C0000}"/>
    <cellStyle name="40% - Accent3 17 2 3 4" xfId="7781" xr:uid="{00000000-0005-0000-0000-0000CB7C0000}"/>
    <cellStyle name="40% - Accent3 17 2 3 4 2" xfId="33777" xr:uid="{00000000-0005-0000-0000-0000CC7C0000}"/>
    <cellStyle name="40% - Accent3 17 2 3 5" xfId="15571" xr:uid="{00000000-0005-0000-0000-0000CD7C0000}"/>
    <cellStyle name="40% - Accent3 17 2 3 5 2" xfId="41565" xr:uid="{00000000-0005-0000-0000-0000CE7C0000}"/>
    <cellStyle name="40% - Accent3 17 2 3 6" xfId="23322" xr:uid="{00000000-0005-0000-0000-0000CF7C0000}"/>
    <cellStyle name="40% - Accent3 17 2 3 6 2" xfId="49311" xr:uid="{00000000-0005-0000-0000-0000D07C0000}"/>
    <cellStyle name="40% - Accent3 17 2 3 7" xfId="28476" xr:uid="{00000000-0005-0000-0000-0000D17C0000}"/>
    <cellStyle name="40% - Accent3 17 2 4" xfId="3038" xr:uid="{00000000-0005-0000-0000-0000D27C0000}"/>
    <cellStyle name="40% - Accent3 17 2 4 2" xfId="5724" xr:uid="{00000000-0005-0000-0000-0000D37C0000}"/>
    <cellStyle name="40% - Accent3 17 2 4 2 2" xfId="11021" xr:uid="{00000000-0005-0000-0000-0000D47C0000}"/>
    <cellStyle name="40% - Accent3 17 2 4 2 2 2" xfId="37022" xr:uid="{00000000-0005-0000-0000-0000D57C0000}"/>
    <cellStyle name="40% - Accent3 17 2 4 2 3" xfId="18816" xr:uid="{00000000-0005-0000-0000-0000D67C0000}"/>
    <cellStyle name="40% - Accent3 17 2 4 2 3 2" xfId="44810" xr:uid="{00000000-0005-0000-0000-0000D77C0000}"/>
    <cellStyle name="40% - Accent3 17 2 4 2 4" xfId="26567" xr:uid="{00000000-0005-0000-0000-0000D87C0000}"/>
    <cellStyle name="40% - Accent3 17 2 4 2 4 2" xfId="52556" xr:uid="{00000000-0005-0000-0000-0000D97C0000}"/>
    <cellStyle name="40% - Accent3 17 2 4 2 5" xfId="31721" xr:uid="{00000000-0005-0000-0000-0000DA7C0000}"/>
    <cellStyle name="40% - Accent3 17 2 4 3" xfId="13625" xr:uid="{00000000-0005-0000-0000-0000DB7C0000}"/>
    <cellStyle name="40% - Accent3 17 2 4 3 2" xfId="21420" xr:uid="{00000000-0005-0000-0000-0000DC7C0000}"/>
    <cellStyle name="40% - Accent3 17 2 4 3 2 2" xfId="47414" xr:uid="{00000000-0005-0000-0000-0000DD7C0000}"/>
    <cellStyle name="40% - Accent3 17 2 4 3 3" xfId="39626" xr:uid="{00000000-0005-0000-0000-0000DE7C0000}"/>
    <cellStyle name="40% - Accent3 17 2 4 4" xfId="8337" xr:uid="{00000000-0005-0000-0000-0000DF7C0000}"/>
    <cellStyle name="40% - Accent3 17 2 4 4 2" xfId="34333" xr:uid="{00000000-0005-0000-0000-0000E07C0000}"/>
    <cellStyle name="40% - Accent3 17 2 4 5" xfId="16127" xr:uid="{00000000-0005-0000-0000-0000E17C0000}"/>
    <cellStyle name="40% - Accent3 17 2 4 5 2" xfId="42121" xr:uid="{00000000-0005-0000-0000-0000E27C0000}"/>
    <cellStyle name="40% - Accent3 17 2 4 6" xfId="23878" xr:uid="{00000000-0005-0000-0000-0000E37C0000}"/>
    <cellStyle name="40% - Accent3 17 2 4 6 2" xfId="49867" xr:uid="{00000000-0005-0000-0000-0000E47C0000}"/>
    <cellStyle name="40% - Accent3 17 2 4 7" xfId="29032" xr:uid="{00000000-0005-0000-0000-0000E57C0000}"/>
    <cellStyle name="40% - Accent3 17 2 5" xfId="4056" xr:uid="{00000000-0005-0000-0000-0000E67C0000}"/>
    <cellStyle name="40% - Accent3 17 2 5 2" xfId="9354" xr:uid="{00000000-0005-0000-0000-0000E77C0000}"/>
    <cellStyle name="40% - Accent3 17 2 5 2 2" xfId="35354" xr:uid="{00000000-0005-0000-0000-0000E87C0000}"/>
    <cellStyle name="40% - Accent3 17 2 5 3" xfId="17148" xr:uid="{00000000-0005-0000-0000-0000E97C0000}"/>
    <cellStyle name="40% - Accent3 17 2 5 3 2" xfId="43142" xr:uid="{00000000-0005-0000-0000-0000EA7C0000}"/>
    <cellStyle name="40% - Accent3 17 2 5 4" xfId="24899" xr:uid="{00000000-0005-0000-0000-0000EB7C0000}"/>
    <cellStyle name="40% - Accent3 17 2 5 4 2" xfId="50888" xr:uid="{00000000-0005-0000-0000-0000EC7C0000}"/>
    <cellStyle name="40% - Accent3 17 2 5 5" xfId="30053" xr:uid="{00000000-0005-0000-0000-0000ED7C0000}"/>
    <cellStyle name="40% - Accent3 17 2 6" xfId="11526" xr:uid="{00000000-0005-0000-0000-0000EE7C0000}"/>
    <cellStyle name="40% - Accent3 17 2 6 2" xfId="19321" xr:uid="{00000000-0005-0000-0000-0000EF7C0000}"/>
    <cellStyle name="40% - Accent3 17 2 6 2 2" xfId="45315" xr:uid="{00000000-0005-0000-0000-0000F07C0000}"/>
    <cellStyle name="40% - Accent3 17 2 6 3" xfId="37527" xr:uid="{00000000-0005-0000-0000-0000F17C0000}"/>
    <cellStyle name="40% - Accent3 17 2 7" xfId="12032" xr:uid="{00000000-0005-0000-0000-0000F27C0000}"/>
    <cellStyle name="40% - Accent3 17 2 7 2" xfId="19827" xr:uid="{00000000-0005-0000-0000-0000F37C0000}"/>
    <cellStyle name="40% - Accent3 17 2 7 2 2" xfId="45821" xr:uid="{00000000-0005-0000-0000-0000F47C0000}"/>
    <cellStyle name="40% - Accent3 17 2 7 3" xfId="38033" xr:uid="{00000000-0005-0000-0000-0000F57C0000}"/>
    <cellStyle name="40% - Accent3 17 2 8" xfId="6678" xr:uid="{00000000-0005-0000-0000-0000F67C0000}"/>
    <cellStyle name="40% - Accent3 17 2 8 2" xfId="32665" xr:uid="{00000000-0005-0000-0000-0000F77C0000}"/>
    <cellStyle name="40% - Accent3 17 2 9" xfId="14459" xr:uid="{00000000-0005-0000-0000-0000F87C0000}"/>
    <cellStyle name="40% - Accent3 17 2 9 2" xfId="40453" xr:uid="{00000000-0005-0000-0000-0000F97C0000}"/>
    <cellStyle name="40% - Accent3 17 3" xfId="1649" xr:uid="{00000000-0005-0000-0000-0000FA7C0000}"/>
    <cellStyle name="40% - Accent3 17 3 2" xfId="4335" xr:uid="{00000000-0005-0000-0000-0000FB7C0000}"/>
    <cellStyle name="40% - Accent3 17 3 2 2" xfId="9632" xr:uid="{00000000-0005-0000-0000-0000FC7C0000}"/>
    <cellStyle name="40% - Accent3 17 3 2 2 2" xfId="35633" xr:uid="{00000000-0005-0000-0000-0000FD7C0000}"/>
    <cellStyle name="40% - Accent3 17 3 2 3" xfId="17427" xr:uid="{00000000-0005-0000-0000-0000FE7C0000}"/>
    <cellStyle name="40% - Accent3 17 3 2 3 2" xfId="43421" xr:uid="{00000000-0005-0000-0000-0000FF7C0000}"/>
    <cellStyle name="40% - Accent3 17 3 2 4" xfId="25178" xr:uid="{00000000-0005-0000-0000-0000007D0000}"/>
    <cellStyle name="40% - Accent3 17 3 2 4 2" xfId="51167" xr:uid="{00000000-0005-0000-0000-0000017D0000}"/>
    <cellStyle name="40% - Accent3 17 3 2 5" xfId="30332" xr:uid="{00000000-0005-0000-0000-0000027D0000}"/>
    <cellStyle name="40% - Accent3 17 3 3" xfId="12292" xr:uid="{00000000-0005-0000-0000-0000037D0000}"/>
    <cellStyle name="40% - Accent3 17 3 3 2" xfId="20087" xr:uid="{00000000-0005-0000-0000-0000047D0000}"/>
    <cellStyle name="40% - Accent3 17 3 3 2 2" xfId="46081" xr:uid="{00000000-0005-0000-0000-0000057D0000}"/>
    <cellStyle name="40% - Accent3 17 3 3 3" xfId="38293" xr:uid="{00000000-0005-0000-0000-0000067D0000}"/>
    <cellStyle name="40% - Accent3 17 3 4" xfId="6954" xr:uid="{00000000-0005-0000-0000-0000077D0000}"/>
    <cellStyle name="40% - Accent3 17 3 4 2" xfId="32944" xr:uid="{00000000-0005-0000-0000-0000087D0000}"/>
    <cellStyle name="40% - Accent3 17 3 5" xfId="14738" xr:uid="{00000000-0005-0000-0000-0000097D0000}"/>
    <cellStyle name="40% - Accent3 17 3 5 2" xfId="40732" xr:uid="{00000000-0005-0000-0000-00000A7D0000}"/>
    <cellStyle name="40% - Accent3 17 3 6" xfId="22489" xr:uid="{00000000-0005-0000-0000-00000B7D0000}"/>
    <cellStyle name="40% - Accent3 17 3 6 2" xfId="48478" xr:uid="{00000000-0005-0000-0000-00000C7D0000}"/>
    <cellStyle name="40% - Accent3 17 3 7" xfId="27643" xr:uid="{00000000-0005-0000-0000-00000D7D0000}"/>
    <cellStyle name="40% - Accent3 17 4" xfId="2205" xr:uid="{00000000-0005-0000-0000-00000E7D0000}"/>
    <cellStyle name="40% - Accent3 17 4 2" xfId="4891" xr:uid="{00000000-0005-0000-0000-00000F7D0000}"/>
    <cellStyle name="40% - Accent3 17 4 2 2" xfId="10188" xr:uid="{00000000-0005-0000-0000-0000107D0000}"/>
    <cellStyle name="40% - Accent3 17 4 2 2 2" xfId="36189" xr:uid="{00000000-0005-0000-0000-0000117D0000}"/>
    <cellStyle name="40% - Accent3 17 4 2 3" xfId="17983" xr:uid="{00000000-0005-0000-0000-0000127D0000}"/>
    <cellStyle name="40% - Accent3 17 4 2 3 2" xfId="43977" xr:uid="{00000000-0005-0000-0000-0000137D0000}"/>
    <cellStyle name="40% - Accent3 17 4 2 4" xfId="25734" xr:uid="{00000000-0005-0000-0000-0000147D0000}"/>
    <cellStyle name="40% - Accent3 17 4 2 4 2" xfId="51723" xr:uid="{00000000-0005-0000-0000-0000157D0000}"/>
    <cellStyle name="40% - Accent3 17 4 2 5" xfId="30888" xr:uid="{00000000-0005-0000-0000-0000167D0000}"/>
    <cellStyle name="40% - Accent3 17 4 3" xfId="12811" xr:uid="{00000000-0005-0000-0000-0000177D0000}"/>
    <cellStyle name="40% - Accent3 17 4 3 2" xfId="20606" xr:uid="{00000000-0005-0000-0000-0000187D0000}"/>
    <cellStyle name="40% - Accent3 17 4 3 2 2" xfId="46600" xr:uid="{00000000-0005-0000-0000-0000197D0000}"/>
    <cellStyle name="40% - Accent3 17 4 3 3" xfId="38812" xr:uid="{00000000-0005-0000-0000-00001A7D0000}"/>
    <cellStyle name="40% - Accent3 17 4 4" xfId="7506" xr:uid="{00000000-0005-0000-0000-00001B7D0000}"/>
    <cellStyle name="40% - Accent3 17 4 4 2" xfId="33500" xr:uid="{00000000-0005-0000-0000-00001C7D0000}"/>
    <cellStyle name="40% - Accent3 17 4 5" xfId="15294" xr:uid="{00000000-0005-0000-0000-00001D7D0000}"/>
    <cellStyle name="40% - Accent3 17 4 5 2" xfId="41288" xr:uid="{00000000-0005-0000-0000-00001E7D0000}"/>
    <cellStyle name="40% - Accent3 17 4 6" xfId="23045" xr:uid="{00000000-0005-0000-0000-00001F7D0000}"/>
    <cellStyle name="40% - Accent3 17 4 6 2" xfId="49034" xr:uid="{00000000-0005-0000-0000-0000207D0000}"/>
    <cellStyle name="40% - Accent3 17 4 7" xfId="28199" xr:uid="{00000000-0005-0000-0000-0000217D0000}"/>
    <cellStyle name="40% - Accent3 17 5" xfId="2761" xr:uid="{00000000-0005-0000-0000-0000227D0000}"/>
    <cellStyle name="40% - Accent3 17 5 2" xfId="5447" xr:uid="{00000000-0005-0000-0000-0000237D0000}"/>
    <cellStyle name="40% - Accent3 17 5 2 2" xfId="10744" xr:uid="{00000000-0005-0000-0000-0000247D0000}"/>
    <cellStyle name="40% - Accent3 17 5 2 2 2" xfId="36745" xr:uid="{00000000-0005-0000-0000-0000257D0000}"/>
    <cellStyle name="40% - Accent3 17 5 2 3" xfId="18539" xr:uid="{00000000-0005-0000-0000-0000267D0000}"/>
    <cellStyle name="40% - Accent3 17 5 2 3 2" xfId="44533" xr:uid="{00000000-0005-0000-0000-0000277D0000}"/>
    <cellStyle name="40% - Accent3 17 5 2 4" xfId="26290" xr:uid="{00000000-0005-0000-0000-0000287D0000}"/>
    <cellStyle name="40% - Accent3 17 5 2 4 2" xfId="52279" xr:uid="{00000000-0005-0000-0000-0000297D0000}"/>
    <cellStyle name="40% - Accent3 17 5 2 5" xfId="31444" xr:uid="{00000000-0005-0000-0000-00002A7D0000}"/>
    <cellStyle name="40% - Accent3 17 5 3" xfId="13348" xr:uid="{00000000-0005-0000-0000-00002B7D0000}"/>
    <cellStyle name="40% - Accent3 17 5 3 2" xfId="21143" xr:uid="{00000000-0005-0000-0000-00002C7D0000}"/>
    <cellStyle name="40% - Accent3 17 5 3 2 2" xfId="47137" xr:uid="{00000000-0005-0000-0000-00002D7D0000}"/>
    <cellStyle name="40% - Accent3 17 5 3 3" xfId="39349" xr:uid="{00000000-0005-0000-0000-00002E7D0000}"/>
    <cellStyle name="40% - Accent3 17 5 4" xfId="8060" xr:uid="{00000000-0005-0000-0000-00002F7D0000}"/>
    <cellStyle name="40% - Accent3 17 5 4 2" xfId="34056" xr:uid="{00000000-0005-0000-0000-0000307D0000}"/>
    <cellStyle name="40% - Accent3 17 5 5" xfId="15850" xr:uid="{00000000-0005-0000-0000-0000317D0000}"/>
    <cellStyle name="40% - Accent3 17 5 5 2" xfId="41844" xr:uid="{00000000-0005-0000-0000-0000327D0000}"/>
    <cellStyle name="40% - Accent3 17 5 6" xfId="23601" xr:uid="{00000000-0005-0000-0000-0000337D0000}"/>
    <cellStyle name="40% - Accent3 17 5 6 2" xfId="49590" xr:uid="{00000000-0005-0000-0000-0000347D0000}"/>
    <cellStyle name="40% - Accent3 17 5 7" xfId="28755" xr:uid="{00000000-0005-0000-0000-0000357D0000}"/>
    <cellStyle name="40% - Accent3 17 6" xfId="3779" xr:uid="{00000000-0005-0000-0000-0000367D0000}"/>
    <cellStyle name="40% - Accent3 17 6 2" xfId="9077" xr:uid="{00000000-0005-0000-0000-0000377D0000}"/>
    <cellStyle name="40% - Accent3 17 6 2 2" xfId="35077" xr:uid="{00000000-0005-0000-0000-0000387D0000}"/>
    <cellStyle name="40% - Accent3 17 6 3" xfId="16871" xr:uid="{00000000-0005-0000-0000-0000397D0000}"/>
    <cellStyle name="40% - Accent3 17 6 3 2" xfId="42865" xr:uid="{00000000-0005-0000-0000-00003A7D0000}"/>
    <cellStyle name="40% - Accent3 17 6 4" xfId="24622" xr:uid="{00000000-0005-0000-0000-00003B7D0000}"/>
    <cellStyle name="40% - Accent3 17 6 4 2" xfId="50611" xr:uid="{00000000-0005-0000-0000-00003C7D0000}"/>
    <cellStyle name="40% - Accent3 17 6 5" xfId="29776" xr:uid="{00000000-0005-0000-0000-00003D7D0000}"/>
    <cellStyle name="40% - Accent3 17 7" xfId="11271" xr:uid="{00000000-0005-0000-0000-00003E7D0000}"/>
    <cellStyle name="40% - Accent3 17 7 2" xfId="19066" xr:uid="{00000000-0005-0000-0000-00003F7D0000}"/>
    <cellStyle name="40% - Accent3 17 7 2 2" xfId="45060" xr:uid="{00000000-0005-0000-0000-0000407D0000}"/>
    <cellStyle name="40% - Accent3 17 7 3" xfId="37272" xr:uid="{00000000-0005-0000-0000-0000417D0000}"/>
    <cellStyle name="40% - Accent3 17 8" xfId="11771" xr:uid="{00000000-0005-0000-0000-0000427D0000}"/>
    <cellStyle name="40% - Accent3 17 8 2" xfId="19566" xr:uid="{00000000-0005-0000-0000-0000437D0000}"/>
    <cellStyle name="40% - Accent3 17 8 2 2" xfId="45560" xr:uid="{00000000-0005-0000-0000-0000447D0000}"/>
    <cellStyle name="40% - Accent3 17 8 3" xfId="37772" xr:uid="{00000000-0005-0000-0000-0000457D0000}"/>
    <cellStyle name="40% - Accent3 17 9" xfId="6401" xr:uid="{00000000-0005-0000-0000-0000467D0000}"/>
    <cellStyle name="40% - Accent3 17 9 2" xfId="32388" xr:uid="{00000000-0005-0000-0000-0000477D0000}"/>
    <cellStyle name="40% - Accent3 18" xfId="1099" xr:uid="{00000000-0005-0000-0000-0000487D0000}"/>
    <cellStyle name="40% - Accent3 18 10" xfId="14191" xr:uid="{00000000-0005-0000-0000-0000497D0000}"/>
    <cellStyle name="40% - Accent3 18 10 2" xfId="40185" xr:uid="{00000000-0005-0000-0000-00004A7D0000}"/>
    <cellStyle name="40% - Accent3 18 11" xfId="21942" xr:uid="{00000000-0005-0000-0000-00004B7D0000}"/>
    <cellStyle name="40% - Accent3 18 11 2" xfId="47931" xr:uid="{00000000-0005-0000-0000-00004C7D0000}"/>
    <cellStyle name="40% - Accent3 18 12" xfId="27096" xr:uid="{00000000-0005-0000-0000-00004D7D0000}"/>
    <cellStyle name="40% - Accent3 18 2" xfId="1377" xr:uid="{00000000-0005-0000-0000-00004E7D0000}"/>
    <cellStyle name="40% - Accent3 18 2 10" xfId="22219" xr:uid="{00000000-0005-0000-0000-00004F7D0000}"/>
    <cellStyle name="40% - Accent3 18 2 10 2" xfId="48208" xr:uid="{00000000-0005-0000-0000-0000507D0000}"/>
    <cellStyle name="40% - Accent3 18 2 11" xfId="27373" xr:uid="{00000000-0005-0000-0000-0000517D0000}"/>
    <cellStyle name="40% - Accent3 18 2 2" xfId="1935" xr:uid="{00000000-0005-0000-0000-0000527D0000}"/>
    <cellStyle name="40% - Accent3 18 2 2 2" xfId="4621" xr:uid="{00000000-0005-0000-0000-0000537D0000}"/>
    <cellStyle name="40% - Accent3 18 2 2 2 2" xfId="9918" xr:uid="{00000000-0005-0000-0000-0000547D0000}"/>
    <cellStyle name="40% - Accent3 18 2 2 2 2 2" xfId="35919" xr:uid="{00000000-0005-0000-0000-0000557D0000}"/>
    <cellStyle name="40% - Accent3 18 2 2 2 3" xfId="17713" xr:uid="{00000000-0005-0000-0000-0000567D0000}"/>
    <cellStyle name="40% - Accent3 18 2 2 2 3 2" xfId="43707" xr:uid="{00000000-0005-0000-0000-0000577D0000}"/>
    <cellStyle name="40% - Accent3 18 2 2 2 4" xfId="25464" xr:uid="{00000000-0005-0000-0000-0000587D0000}"/>
    <cellStyle name="40% - Accent3 18 2 2 2 4 2" xfId="51453" xr:uid="{00000000-0005-0000-0000-0000597D0000}"/>
    <cellStyle name="40% - Accent3 18 2 2 2 5" xfId="30618" xr:uid="{00000000-0005-0000-0000-00005A7D0000}"/>
    <cellStyle name="40% - Accent3 18 2 2 3" xfId="12560" xr:uid="{00000000-0005-0000-0000-00005B7D0000}"/>
    <cellStyle name="40% - Accent3 18 2 2 3 2" xfId="20355" xr:uid="{00000000-0005-0000-0000-00005C7D0000}"/>
    <cellStyle name="40% - Accent3 18 2 2 3 2 2" xfId="46349" xr:uid="{00000000-0005-0000-0000-00005D7D0000}"/>
    <cellStyle name="40% - Accent3 18 2 2 3 3" xfId="38561" xr:uid="{00000000-0005-0000-0000-00005E7D0000}"/>
    <cellStyle name="40% - Accent3 18 2 2 4" xfId="7238" xr:uid="{00000000-0005-0000-0000-00005F7D0000}"/>
    <cellStyle name="40% - Accent3 18 2 2 4 2" xfId="33230" xr:uid="{00000000-0005-0000-0000-0000607D0000}"/>
    <cellStyle name="40% - Accent3 18 2 2 5" xfId="15024" xr:uid="{00000000-0005-0000-0000-0000617D0000}"/>
    <cellStyle name="40% - Accent3 18 2 2 5 2" xfId="41018" xr:uid="{00000000-0005-0000-0000-0000627D0000}"/>
    <cellStyle name="40% - Accent3 18 2 2 6" xfId="22775" xr:uid="{00000000-0005-0000-0000-0000637D0000}"/>
    <cellStyle name="40% - Accent3 18 2 2 6 2" xfId="48764" xr:uid="{00000000-0005-0000-0000-0000647D0000}"/>
    <cellStyle name="40% - Accent3 18 2 2 7" xfId="27929" xr:uid="{00000000-0005-0000-0000-0000657D0000}"/>
    <cellStyle name="40% - Accent3 18 2 3" xfId="2491" xr:uid="{00000000-0005-0000-0000-0000667D0000}"/>
    <cellStyle name="40% - Accent3 18 2 3 2" xfId="5177" xr:uid="{00000000-0005-0000-0000-0000677D0000}"/>
    <cellStyle name="40% - Accent3 18 2 3 2 2" xfId="10474" xr:uid="{00000000-0005-0000-0000-0000687D0000}"/>
    <cellStyle name="40% - Accent3 18 2 3 2 2 2" xfId="36475" xr:uid="{00000000-0005-0000-0000-0000697D0000}"/>
    <cellStyle name="40% - Accent3 18 2 3 2 3" xfId="18269" xr:uid="{00000000-0005-0000-0000-00006A7D0000}"/>
    <cellStyle name="40% - Accent3 18 2 3 2 3 2" xfId="44263" xr:uid="{00000000-0005-0000-0000-00006B7D0000}"/>
    <cellStyle name="40% - Accent3 18 2 3 2 4" xfId="26020" xr:uid="{00000000-0005-0000-0000-00006C7D0000}"/>
    <cellStyle name="40% - Accent3 18 2 3 2 4 2" xfId="52009" xr:uid="{00000000-0005-0000-0000-00006D7D0000}"/>
    <cellStyle name="40% - Accent3 18 2 3 2 5" xfId="31174" xr:uid="{00000000-0005-0000-0000-00006E7D0000}"/>
    <cellStyle name="40% - Accent3 18 2 3 3" xfId="13095" xr:uid="{00000000-0005-0000-0000-00006F7D0000}"/>
    <cellStyle name="40% - Accent3 18 2 3 3 2" xfId="20890" xr:uid="{00000000-0005-0000-0000-0000707D0000}"/>
    <cellStyle name="40% - Accent3 18 2 3 3 2 2" xfId="46884" xr:uid="{00000000-0005-0000-0000-0000717D0000}"/>
    <cellStyle name="40% - Accent3 18 2 3 3 3" xfId="39096" xr:uid="{00000000-0005-0000-0000-0000727D0000}"/>
    <cellStyle name="40% - Accent3 18 2 3 4" xfId="7790" xr:uid="{00000000-0005-0000-0000-0000737D0000}"/>
    <cellStyle name="40% - Accent3 18 2 3 4 2" xfId="33786" xr:uid="{00000000-0005-0000-0000-0000747D0000}"/>
    <cellStyle name="40% - Accent3 18 2 3 5" xfId="15580" xr:uid="{00000000-0005-0000-0000-0000757D0000}"/>
    <cellStyle name="40% - Accent3 18 2 3 5 2" xfId="41574" xr:uid="{00000000-0005-0000-0000-0000767D0000}"/>
    <cellStyle name="40% - Accent3 18 2 3 6" xfId="23331" xr:uid="{00000000-0005-0000-0000-0000777D0000}"/>
    <cellStyle name="40% - Accent3 18 2 3 6 2" xfId="49320" xr:uid="{00000000-0005-0000-0000-0000787D0000}"/>
    <cellStyle name="40% - Accent3 18 2 3 7" xfId="28485" xr:uid="{00000000-0005-0000-0000-0000797D0000}"/>
    <cellStyle name="40% - Accent3 18 2 4" xfId="3047" xr:uid="{00000000-0005-0000-0000-00007A7D0000}"/>
    <cellStyle name="40% - Accent3 18 2 4 2" xfId="5733" xr:uid="{00000000-0005-0000-0000-00007B7D0000}"/>
    <cellStyle name="40% - Accent3 18 2 4 2 2" xfId="11030" xr:uid="{00000000-0005-0000-0000-00007C7D0000}"/>
    <cellStyle name="40% - Accent3 18 2 4 2 2 2" xfId="37031" xr:uid="{00000000-0005-0000-0000-00007D7D0000}"/>
    <cellStyle name="40% - Accent3 18 2 4 2 3" xfId="18825" xr:uid="{00000000-0005-0000-0000-00007E7D0000}"/>
    <cellStyle name="40% - Accent3 18 2 4 2 3 2" xfId="44819" xr:uid="{00000000-0005-0000-0000-00007F7D0000}"/>
    <cellStyle name="40% - Accent3 18 2 4 2 4" xfId="26576" xr:uid="{00000000-0005-0000-0000-0000807D0000}"/>
    <cellStyle name="40% - Accent3 18 2 4 2 4 2" xfId="52565" xr:uid="{00000000-0005-0000-0000-0000817D0000}"/>
    <cellStyle name="40% - Accent3 18 2 4 2 5" xfId="31730" xr:uid="{00000000-0005-0000-0000-0000827D0000}"/>
    <cellStyle name="40% - Accent3 18 2 4 3" xfId="13634" xr:uid="{00000000-0005-0000-0000-0000837D0000}"/>
    <cellStyle name="40% - Accent3 18 2 4 3 2" xfId="21429" xr:uid="{00000000-0005-0000-0000-0000847D0000}"/>
    <cellStyle name="40% - Accent3 18 2 4 3 2 2" xfId="47423" xr:uid="{00000000-0005-0000-0000-0000857D0000}"/>
    <cellStyle name="40% - Accent3 18 2 4 3 3" xfId="39635" xr:uid="{00000000-0005-0000-0000-0000867D0000}"/>
    <cellStyle name="40% - Accent3 18 2 4 4" xfId="8346" xr:uid="{00000000-0005-0000-0000-0000877D0000}"/>
    <cellStyle name="40% - Accent3 18 2 4 4 2" xfId="34342" xr:uid="{00000000-0005-0000-0000-0000887D0000}"/>
    <cellStyle name="40% - Accent3 18 2 4 5" xfId="16136" xr:uid="{00000000-0005-0000-0000-0000897D0000}"/>
    <cellStyle name="40% - Accent3 18 2 4 5 2" xfId="42130" xr:uid="{00000000-0005-0000-0000-00008A7D0000}"/>
    <cellStyle name="40% - Accent3 18 2 4 6" xfId="23887" xr:uid="{00000000-0005-0000-0000-00008B7D0000}"/>
    <cellStyle name="40% - Accent3 18 2 4 6 2" xfId="49876" xr:uid="{00000000-0005-0000-0000-00008C7D0000}"/>
    <cellStyle name="40% - Accent3 18 2 4 7" xfId="29041" xr:uid="{00000000-0005-0000-0000-00008D7D0000}"/>
    <cellStyle name="40% - Accent3 18 2 5" xfId="4065" xr:uid="{00000000-0005-0000-0000-00008E7D0000}"/>
    <cellStyle name="40% - Accent3 18 2 5 2" xfId="9363" xr:uid="{00000000-0005-0000-0000-00008F7D0000}"/>
    <cellStyle name="40% - Accent3 18 2 5 2 2" xfId="35363" xr:uid="{00000000-0005-0000-0000-0000907D0000}"/>
    <cellStyle name="40% - Accent3 18 2 5 3" xfId="17157" xr:uid="{00000000-0005-0000-0000-0000917D0000}"/>
    <cellStyle name="40% - Accent3 18 2 5 3 2" xfId="43151" xr:uid="{00000000-0005-0000-0000-0000927D0000}"/>
    <cellStyle name="40% - Accent3 18 2 5 4" xfId="24908" xr:uid="{00000000-0005-0000-0000-0000937D0000}"/>
    <cellStyle name="40% - Accent3 18 2 5 4 2" xfId="50897" xr:uid="{00000000-0005-0000-0000-0000947D0000}"/>
    <cellStyle name="40% - Accent3 18 2 5 5" xfId="30062" xr:uid="{00000000-0005-0000-0000-0000957D0000}"/>
    <cellStyle name="40% - Accent3 18 2 6" xfId="11535" xr:uid="{00000000-0005-0000-0000-0000967D0000}"/>
    <cellStyle name="40% - Accent3 18 2 6 2" xfId="19330" xr:uid="{00000000-0005-0000-0000-0000977D0000}"/>
    <cellStyle name="40% - Accent3 18 2 6 2 2" xfId="45324" xr:uid="{00000000-0005-0000-0000-0000987D0000}"/>
    <cellStyle name="40% - Accent3 18 2 6 3" xfId="37536" xr:uid="{00000000-0005-0000-0000-0000997D0000}"/>
    <cellStyle name="40% - Accent3 18 2 7" xfId="12041" xr:uid="{00000000-0005-0000-0000-00009A7D0000}"/>
    <cellStyle name="40% - Accent3 18 2 7 2" xfId="19836" xr:uid="{00000000-0005-0000-0000-00009B7D0000}"/>
    <cellStyle name="40% - Accent3 18 2 7 2 2" xfId="45830" xr:uid="{00000000-0005-0000-0000-00009C7D0000}"/>
    <cellStyle name="40% - Accent3 18 2 7 3" xfId="38042" xr:uid="{00000000-0005-0000-0000-00009D7D0000}"/>
    <cellStyle name="40% - Accent3 18 2 8" xfId="6687" xr:uid="{00000000-0005-0000-0000-00009E7D0000}"/>
    <cellStyle name="40% - Accent3 18 2 8 2" xfId="32674" xr:uid="{00000000-0005-0000-0000-00009F7D0000}"/>
    <cellStyle name="40% - Accent3 18 2 9" xfId="14468" xr:uid="{00000000-0005-0000-0000-0000A07D0000}"/>
    <cellStyle name="40% - Accent3 18 2 9 2" xfId="40462" xr:uid="{00000000-0005-0000-0000-0000A17D0000}"/>
    <cellStyle name="40% - Accent3 18 3" xfId="1658" xr:uid="{00000000-0005-0000-0000-0000A27D0000}"/>
    <cellStyle name="40% - Accent3 18 3 2" xfId="4344" xr:uid="{00000000-0005-0000-0000-0000A37D0000}"/>
    <cellStyle name="40% - Accent3 18 3 2 2" xfId="9641" xr:uid="{00000000-0005-0000-0000-0000A47D0000}"/>
    <cellStyle name="40% - Accent3 18 3 2 2 2" xfId="35642" xr:uid="{00000000-0005-0000-0000-0000A57D0000}"/>
    <cellStyle name="40% - Accent3 18 3 2 3" xfId="17436" xr:uid="{00000000-0005-0000-0000-0000A67D0000}"/>
    <cellStyle name="40% - Accent3 18 3 2 3 2" xfId="43430" xr:uid="{00000000-0005-0000-0000-0000A77D0000}"/>
    <cellStyle name="40% - Accent3 18 3 2 4" xfId="25187" xr:uid="{00000000-0005-0000-0000-0000A87D0000}"/>
    <cellStyle name="40% - Accent3 18 3 2 4 2" xfId="51176" xr:uid="{00000000-0005-0000-0000-0000A97D0000}"/>
    <cellStyle name="40% - Accent3 18 3 2 5" xfId="30341" xr:uid="{00000000-0005-0000-0000-0000AA7D0000}"/>
    <cellStyle name="40% - Accent3 18 3 3" xfId="12301" xr:uid="{00000000-0005-0000-0000-0000AB7D0000}"/>
    <cellStyle name="40% - Accent3 18 3 3 2" xfId="20096" xr:uid="{00000000-0005-0000-0000-0000AC7D0000}"/>
    <cellStyle name="40% - Accent3 18 3 3 2 2" xfId="46090" xr:uid="{00000000-0005-0000-0000-0000AD7D0000}"/>
    <cellStyle name="40% - Accent3 18 3 3 3" xfId="38302" xr:uid="{00000000-0005-0000-0000-0000AE7D0000}"/>
    <cellStyle name="40% - Accent3 18 3 4" xfId="6963" xr:uid="{00000000-0005-0000-0000-0000AF7D0000}"/>
    <cellStyle name="40% - Accent3 18 3 4 2" xfId="32953" xr:uid="{00000000-0005-0000-0000-0000B07D0000}"/>
    <cellStyle name="40% - Accent3 18 3 5" xfId="14747" xr:uid="{00000000-0005-0000-0000-0000B17D0000}"/>
    <cellStyle name="40% - Accent3 18 3 5 2" xfId="40741" xr:uid="{00000000-0005-0000-0000-0000B27D0000}"/>
    <cellStyle name="40% - Accent3 18 3 6" xfId="22498" xr:uid="{00000000-0005-0000-0000-0000B37D0000}"/>
    <cellStyle name="40% - Accent3 18 3 6 2" xfId="48487" xr:uid="{00000000-0005-0000-0000-0000B47D0000}"/>
    <cellStyle name="40% - Accent3 18 3 7" xfId="27652" xr:uid="{00000000-0005-0000-0000-0000B57D0000}"/>
    <cellStyle name="40% - Accent3 18 4" xfId="2214" xr:uid="{00000000-0005-0000-0000-0000B67D0000}"/>
    <cellStyle name="40% - Accent3 18 4 2" xfId="4900" xr:uid="{00000000-0005-0000-0000-0000B77D0000}"/>
    <cellStyle name="40% - Accent3 18 4 2 2" xfId="10197" xr:uid="{00000000-0005-0000-0000-0000B87D0000}"/>
    <cellStyle name="40% - Accent3 18 4 2 2 2" xfId="36198" xr:uid="{00000000-0005-0000-0000-0000B97D0000}"/>
    <cellStyle name="40% - Accent3 18 4 2 3" xfId="17992" xr:uid="{00000000-0005-0000-0000-0000BA7D0000}"/>
    <cellStyle name="40% - Accent3 18 4 2 3 2" xfId="43986" xr:uid="{00000000-0005-0000-0000-0000BB7D0000}"/>
    <cellStyle name="40% - Accent3 18 4 2 4" xfId="25743" xr:uid="{00000000-0005-0000-0000-0000BC7D0000}"/>
    <cellStyle name="40% - Accent3 18 4 2 4 2" xfId="51732" xr:uid="{00000000-0005-0000-0000-0000BD7D0000}"/>
    <cellStyle name="40% - Accent3 18 4 2 5" xfId="30897" xr:uid="{00000000-0005-0000-0000-0000BE7D0000}"/>
    <cellStyle name="40% - Accent3 18 4 3" xfId="12820" xr:uid="{00000000-0005-0000-0000-0000BF7D0000}"/>
    <cellStyle name="40% - Accent3 18 4 3 2" xfId="20615" xr:uid="{00000000-0005-0000-0000-0000C07D0000}"/>
    <cellStyle name="40% - Accent3 18 4 3 2 2" xfId="46609" xr:uid="{00000000-0005-0000-0000-0000C17D0000}"/>
    <cellStyle name="40% - Accent3 18 4 3 3" xfId="38821" xr:uid="{00000000-0005-0000-0000-0000C27D0000}"/>
    <cellStyle name="40% - Accent3 18 4 4" xfId="7515" xr:uid="{00000000-0005-0000-0000-0000C37D0000}"/>
    <cellStyle name="40% - Accent3 18 4 4 2" xfId="33509" xr:uid="{00000000-0005-0000-0000-0000C47D0000}"/>
    <cellStyle name="40% - Accent3 18 4 5" xfId="15303" xr:uid="{00000000-0005-0000-0000-0000C57D0000}"/>
    <cellStyle name="40% - Accent3 18 4 5 2" xfId="41297" xr:uid="{00000000-0005-0000-0000-0000C67D0000}"/>
    <cellStyle name="40% - Accent3 18 4 6" xfId="23054" xr:uid="{00000000-0005-0000-0000-0000C77D0000}"/>
    <cellStyle name="40% - Accent3 18 4 6 2" xfId="49043" xr:uid="{00000000-0005-0000-0000-0000C87D0000}"/>
    <cellStyle name="40% - Accent3 18 4 7" xfId="28208" xr:uid="{00000000-0005-0000-0000-0000C97D0000}"/>
    <cellStyle name="40% - Accent3 18 5" xfId="2770" xr:uid="{00000000-0005-0000-0000-0000CA7D0000}"/>
    <cellStyle name="40% - Accent3 18 5 2" xfId="5456" xr:uid="{00000000-0005-0000-0000-0000CB7D0000}"/>
    <cellStyle name="40% - Accent3 18 5 2 2" xfId="10753" xr:uid="{00000000-0005-0000-0000-0000CC7D0000}"/>
    <cellStyle name="40% - Accent3 18 5 2 2 2" xfId="36754" xr:uid="{00000000-0005-0000-0000-0000CD7D0000}"/>
    <cellStyle name="40% - Accent3 18 5 2 3" xfId="18548" xr:uid="{00000000-0005-0000-0000-0000CE7D0000}"/>
    <cellStyle name="40% - Accent3 18 5 2 3 2" xfId="44542" xr:uid="{00000000-0005-0000-0000-0000CF7D0000}"/>
    <cellStyle name="40% - Accent3 18 5 2 4" xfId="26299" xr:uid="{00000000-0005-0000-0000-0000D07D0000}"/>
    <cellStyle name="40% - Accent3 18 5 2 4 2" xfId="52288" xr:uid="{00000000-0005-0000-0000-0000D17D0000}"/>
    <cellStyle name="40% - Accent3 18 5 2 5" xfId="31453" xr:uid="{00000000-0005-0000-0000-0000D27D0000}"/>
    <cellStyle name="40% - Accent3 18 5 3" xfId="13357" xr:uid="{00000000-0005-0000-0000-0000D37D0000}"/>
    <cellStyle name="40% - Accent3 18 5 3 2" xfId="21152" xr:uid="{00000000-0005-0000-0000-0000D47D0000}"/>
    <cellStyle name="40% - Accent3 18 5 3 2 2" xfId="47146" xr:uid="{00000000-0005-0000-0000-0000D57D0000}"/>
    <cellStyle name="40% - Accent3 18 5 3 3" xfId="39358" xr:uid="{00000000-0005-0000-0000-0000D67D0000}"/>
    <cellStyle name="40% - Accent3 18 5 4" xfId="8069" xr:uid="{00000000-0005-0000-0000-0000D77D0000}"/>
    <cellStyle name="40% - Accent3 18 5 4 2" xfId="34065" xr:uid="{00000000-0005-0000-0000-0000D87D0000}"/>
    <cellStyle name="40% - Accent3 18 5 5" xfId="15859" xr:uid="{00000000-0005-0000-0000-0000D97D0000}"/>
    <cellStyle name="40% - Accent3 18 5 5 2" xfId="41853" xr:uid="{00000000-0005-0000-0000-0000DA7D0000}"/>
    <cellStyle name="40% - Accent3 18 5 6" xfId="23610" xr:uid="{00000000-0005-0000-0000-0000DB7D0000}"/>
    <cellStyle name="40% - Accent3 18 5 6 2" xfId="49599" xr:uid="{00000000-0005-0000-0000-0000DC7D0000}"/>
    <cellStyle name="40% - Accent3 18 5 7" xfId="28764" xr:uid="{00000000-0005-0000-0000-0000DD7D0000}"/>
    <cellStyle name="40% - Accent3 18 6" xfId="3788" xr:uid="{00000000-0005-0000-0000-0000DE7D0000}"/>
    <cellStyle name="40% - Accent3 18 6 2" xfId="9086" xr:uid="{00000000-0005-0000-0000-0000DF7D0000}"/>
    <cellStyle name="40% - Accent3 18 6 2 2" xfId="35086" xr:uid="{00000000-0005-0000-0000-0000E07D0000}"/>
    <cellStyle name="40% - Accent3 18 6 3" xfId="16880" xr:uid="{00000000-0005-0000-0000-0000E17D0000}"/>
    <cellStyle name="40% - Accent3 18 6 3 2" xfId="42874" xr:uid="{00000000-0005-0000-0000-0000E27D0000}"/>
    <cellStyle name="40% - Accent3 18 6 4" xfId="24631" xr:uid="{00000000-0005-0000-0000-0000E37D0000}"/>
    <cellStyle name="40% - Accent3 18 6 4 2" xfId="50620" xr:uid="{00000000-0005-0000-0000-0000E47D0000}"/>
    <cellStyle name="40% - Accent3 18 6 5" xfId="29785" xr:uid="{00000000-0005-0000-0000-0000E57D0000}"/>
    <cellStyle name="40% - Accent3 18 7" xfId="11280" xr:uid="{00000000-0005-0000-0000-0000E67D0000}"/>
    <cellStyle name="40% - Accent3 18 7 2" xfId="19075" xr:uid="{00000000-0005-0000-0000-0000E77D0000}"/>
    <cellStyle name="40% - Accent3 18 7 2 2" xfId="45069" xr:uid="{00000000-0005-0000-0000-0000E87D0000}"/>
    <cellStyle name="40% - Accent3 18 7 3" xfId="37281" xr:uid="{00000000-0005-0000-0000-0000E97D0000}"/>
    <cellStyle name="40% - Accent3 18 8" xfId="11780" xr:uid="{00000000-0005-0000-0000-0000EA7D0000}"/>
    <cellStyle name="40% - Accent3 18 8 2" xfId="19575" xr:uid="{00000000-0005-0000-0000-0000EB7D0000}"/>
    <cellStyle name="40% - Accent3 18 8 2 2" xfId="45569" xr:uid="{00000000-0005-0000-0000-0000EC7D0000}"/>
    <cellStyle name="40% - Accent3 18 8 3" xfId="37781" xr:uid="{00000000-0005-0000-0000-0000ED7D0000}"/>
    <cellStyle name="40% - Accent3 18 9" xfId="6410" xr:uid="{00000000-0005-0000-0000-0000EE7D0000}"/>
    <cellStyle name="40% - Accent3 18 9 2" xfId="32397" xr:uid="{00000000-0005-0000-0000-0000EF7D0000}"/>
    <cellStyle name="40% - Accent3 19" xfId="1112" xr:uid="{00000000-0005-0000-0000-0000F07D0000}"/>
    <cellStyle name="40% - Accent3 19 10" xfId="14204" xr:uid="{00000000-0005-0000-0000-0000F17D0000}"/>
    <cellStyle name="40% - Accent3 19 10 2" xfId="40198" xr:uid="{00000000-0005-0000-0000-0000F27D0000}"/>
    <cellStyle name="40% - Accent3 19 11" xfId="21955" xr:uid="{00000000-0005-0000-0000-0000F37D0000}"/>
    <cellStyle name="40% - Accent3 19 11 2" xfId="47944" xr:uid="{00000000-0005-0000-0000-0000F47D0000}"/>
    <cellStyle name="40% - Accent3 19 12" xfId="27109" xr:uid="{00000000-0005-0000-0000-0000F57D0000}"/>
    <cellStyle name="40% - Accent3 19 2" xfId="1390" xr:uid="{00000000-0005-0000-0000-0000F67D0000}"/>
    <cellStyle name="40% - Accent3 19 2 10" xfId="22232" xr:uid="{00000000-0005-0000-0000-0000F77D0000}"/>
    <cellStyle name="40% - Accent3 19 2 10 2" xfId="48221" xr:uid="{00000000-0005-0000-0000-0000F87D0000}"/>
    <cellStyle name="40% - Accent3 19 2 11" xfId="27386" xr:uid="{00000000-0005-0000-0000-0000F97D0000}"/>
    <cellStyle name="40% - Accent3 19 2 2" xfId="1948" xr:uid="{00000000-0005-0000-0000-0000FA7D0000}"/>
    <cellStyle name="40% - Accent3 19 2 2 2" xfId="4634" xr:uid="{00000000-0005-0000-0000-0000FB7D0000}"/>
    <cellStyle name="40% - Accent3 19 2 2 2 2" xfId="9931" xr:uid="{00000000-0005-0000-0000-0000FC7D0000}"/>
    <cellStyle name="40% - Accent3 19 2 2 2 2 2" xfId="35932" xr:uid="{00000000-0005-0000-0000-0000FD7D0000}"/>
    <cellStyle name="40% - Accent3 19 2 2 2 3" xfId="17726" xr:uid="{00000000-0005-0000-0000-0000FE7D0000}"/>
    <cellStyle name="40% - Accent3 19 2 2 2 3 2" xfId="43720" xr:uid="{00000000-0005-0000-0000-0000FF7D0000}"/>
    <cellStyle name="40% - Accent3 19 2 2 2 4" xfId="25477" xr:uid="{00000000-0005-0000-0000-0000007E0000}"/>
    <cellStyle name="40% - Accent3 19 2 2 2 4 2" xfId="51466" xr:uid="{00000000-0005-0000-0000-0000017E0000}"/>
    <cellStyle name="40% - Accent3 19 2 2 2 5" xfId="30631" xr:uid="{00000000-0005-0000-0000-0000027E0000}"/>
    <cellStyle name="40% - Accent3 19 2 2 3" xfId="12573" xr:uid="{00000000-0005-0000-0000-0000037E0000}"/>
    <cellStyle name="40% - Accent3 19 2 2 3 2" xfId="20368" xr:uid="{00000000-0005-0000-0000-0000047E0000}"/>
    <cellStyle name="40% - Accent3 19 2 2 3 2 2" xfId="46362" xr:uid="{00000000-0005-0000-0000-0000057E0000}"/>
    <cellStyle name="40% - Accent3 19 2 2 3 3" xfId="38574" xr:uid="{00000000-0005-0000-0000-0000067E0000}"/>
    <cellStyle name="40% - Accent3 19 2 2 4" xfId="7251" xr:uid="{00000000-0005-0000-0000-0000077E0000}"/>
    <cellStyle name="40% - Accent3 19 2 2 4 2" xfId="33243" xr:uid="{00000000-0005-0000-0000-0000087E0000}"/>
    <cellStyle name="40% - Accent3 19 2 2 5" xfId="15037" xr:uid="{00000000-0005-0000-0000-0000097E0000}"/>
    <cellStyle name="40% - Accent3 19 2 2 5 2" xfId="41031" xr:uid="{00000000-0005-0000-0000-00000A7E0000}"/>
    <cellStyle name="40% - Accent3 19 2 2 6" xfId="22788" xr:uid="{00000000-0005-0000-0000-00000B7E0000}"/>
    <cellStyle name="40% - Accent3 19 2 2 6 2" xfId="48777" xr:uid="{00000000-0005-0000-0000-00000C7E0000}"/>
    <cellStyle name="40% - Accent3 19 2 2 7" xfId="27942" xr:uid="{00000000-0005-0000-0000-00000D7E0000}"/>
    <cellStyle name="40% - Accent3 19 2 3" xfId="2504" xr:uid="{00000000-0005-0000-0000-00000E7E0000}"/>
    <cellStyle name="40% - Accent3 19 2 3 2" xfId="5190" xr:uid="{00000000-0005-0000-0000-00000F7E0000}"/>
    <cellStyle name="40% - Accent3 19 2 3 2 2" xfId="10487" xr:uid="{00000000-0005-0000-0000-0000107E0000}"/>
    <cellStyle name="40% - Accent3 19 2 3 2 2 2" xfId="36488" xr:uid="{00000000-0005-0000-0000-0000117E0000}"/>
    <cellStyle name="40% - Accent3 19 2 3 2 3" xfId="18282" xr:uid="{00000000-0005-0000-0000-0000127E0000}"/>
    <cellStyle name="40% - Accent3 19 2 3 2 3 2" xfId="44276" xr:uid="{00000000-0005-0000-0000-0000137E0000}"/>
    <cellStyle name="40% - Accent3 19 2 3 2 4" xfId="26033" xr:uid="{00000000-0005-0000-0000-0000147E0000}"/>
    <cellStyle name="40% - Accent3 19 2 3 2 4 2" xfId="52022" xr:uid="{00000000-0005-0000-0000-0000157E0000}"/>
    <cellStyle name="40% - Accent3 19 2 3 2 5" xfId="31187" xr:uid="{00000000-0005-0000-0000-0000167E0000}"/>
    <cellStyle name="40% - Accent3 19 2 3 3" xfId="13108" xr:uid="{00000000-0005-0000-0000-0000177E0000}"/>
    <cellStyle name="40% - Accent3 19 2 3 3 2" xfId="20903" xr:uid="{00000000-0005-0000-0000-0000187E0000}"/>
    <cellStyle name="40% - Accent3 19 2 3 3 2 2" xfId="46897" xr:uid="{00000000-0005-0000-0000-0000197E0000}"/>
    <cellStyle name="40% - Accent3 19 2 3 3 3" xfId="39109" xr:uid="{00000000-0005-0000-0000-00001A7E0000}"/>
    <cellStyle name="40% - Accent3 19 2 3 4" xfId="7803" xr:uid="{00000000-0005-0000-0000-00001B7E0000}"/>
    <cellStyle name="40% - Accent3 19 2 3 4 2" xfId="33799" xr:uid="{00000000-0005-0000-0000-00001C7E0000}"/>
    <cellStyle name="40% - Accent3 19 2 3 5" xfId="15593" xr:uid="{00000000-0005-0000-0000-00001D7E0000}"/>
    <cellStyle name="40% - Accent3 19 2 3 5 2" xfId="41587" xr:uid="{00000000-0005-0000-0000-00001E7E0000}"/>
    <cellStyle name="40% - Accent3 19 2 3 6" xfId="23344" xr:uid="{00000000-0005-0000-0000-00001F7E0000}"/>
    <cellStyle name="40% - Accent3 19 2 3 6 2" xfId="49333" xr:uid="{00000000-0005-0000-0000-0000207E0000}"/>
    <cellStyle name="40% - Accent3 19 2 3 7" xfId="28498" xr:uid="{00000000-0005-0000-0000-0000217E0000}"/>
    <cellStyle name="40% - Accent3 19 2 4" xfId="3060" xr:uid="{00000000-0005-0000-0000-0000227E0000}"/>
    <cellStyle name="40% - Accent3 19 2 4 2" xfId="5746" xr:uid="{00000000-0005-0000-0000-0000237E0000}"/>
    <cellStyle name="40% - Accent3 19 2 4 2 2" xfId="11043" xr:uid="{00000000-0005-0000-0000-0000247E0000}"/>
    <cellStyle name="40% - Accent3 19 2 4 2 2 2" xfId="37044" xr:uid="{00000000-0005-0000-0000-0000257E0000}"/>
    <cellStyle name="40% - Accent3 19 2 4 2 3" xfId="18838" xr:uid="{00000000-0005-0000-0000-0000267E0000}"/>
    <cellStyle name="40% - Accent3 19 2 4 2 3 2" xfId="44832" xr:uid="{00000000-0005-0000-0000-0000277E0000}"/>
    <cellStyle name="40% - Accent3 19 2 4 2 4" xfId="26589" xr:uid="{00000000-0005-0000-0000-0000287E0000}"/>
    <cellStyle name="40% - Accent3 19 2 4 2 4 2" xfId="52578" xr:uid="{00000000-0005-0000-0000-0000297E0000}"/>
    <cellStyle name="40% - Accent3 19 2 4 2 5" xfId="31743" xr:uid="{00000000-0005-0000-0000-00002A7E0000}"/>
    <cellStyle name="40% - Accent3 19 2 4 3" xfId="13647" xr:uid="{00000000-0005-0000-0000-00002B7E0000}"/>
    <cellStyle name="40% - Accent3 19 2 4 3 2" xfId="21442" xr:uid="{00000000-0005-0000-0000-00002C7E0000}"/>
    <cellStyle name="40% - Accent3 19 2 4 3 2 2" xfId="47436" xr:uid="{00000000-0005-0000-0000-00002D7E0000}"/>
    <cellStyle name="40% - Accent3 19 2 4 3 3" xfId="39648" xr:uid="{00000000-0005-0000-0000-00002E7E0000}"/>
    <cellStyle name="40% - Accent3 19 2 4 4" xfId="8359" xr:uid="{00000000-0005-0000-0000-00002F7E0000}"/>
    <cellStyle name="40% - Accent3 19 2 4 4 2" xfId="34355" xr:uid="{00000000-0005-0000-0000-0000307E0000}"/>
    <cellStyle name="40% - Accent3 19 2 4 5" xfId="16149" xr:uid="{00000000-0005-0000-0000-0000317E0000}"/>
    <cellStyle name="40% - Accent3 19 2 4 5 2" xfId="42143" xr:uid="{00000000-0005-0000-0000-0000327E0000}"/>
    <cellStyle name="40% - Accent3 19 2 4 6" xfId="23900" xr:uid="{00000000-0005-0000-0000-0000337E0000}"/>
    <cellStyle name="40% - Accent3 19 2 4 6 2" xfId="49889" xr:uid="{00000000-0005-0000-0000-0000347E0000}"/>
    <cellStyle name="40% - Accent3 19 2 4 7" xfId="29054" xr:uid="{00000000-0005-0000-0000-0000357E0000}"/>
    <cellStyle name="40% - Accent3 19 2 5" xfId="4078" xr:uid="{00000000-0005-0000-0000-0000367E0000}"/>
    <cellStyle name="40% - Accent3 19 2 5 2" xfId="9376" xr:uid="{00000000-0005-0000-0000-0000377E0000}"/>
    <cellStyle name="40% - Accent3 19 2 5 2 2" xfId="35376" xr:uid="{00000000-0005-0000-0000-0000387E0000}"/>
    <cellStyle name="40% - Accent3 19 2 5 3" xfId="17170" xr:uid="{00000000-0005-0000-0000-0000397E0000}"/>
    <cellStyle name="40% - Accent3 19 2 5 3 2" xfId="43164" xr:uid="{00000000-0005-0000-0000-00003A7E0000}"/>
    <cellStyle name="40% - Accent3 19 2 5 4" xfId="24921" xr:uid="{00000000-0005-0000-0000-00003B7E0000}"/>
    <cellStyle name="40% - Accent3 19 2 5 4 2" xfId="50910" xr:uid="{00000000-0005-0000-0000-00003C7E0000}"/>
    <cellStyle name="40% - Accent3 19 2 5 5" xfId="30075" xr:uid="{00000000-0005-0000-0000-00003D7E0000}"/>
    <cellStyle name="40% - Accent3 19 2 6" xfId="11548" xr:uid="{00000000-0005-0000-0000-00003E7E0000}"/>
    <cellStyle name="40% - Accent3 19 2 6 2" xfId="19343" xr:uid="{00000000-0005-0000-0000-00003F7E0000}"/>
    <cellStyle name="40% - Accent3 19 2 6 2 2" xfId="45337" xr:uid="{00000000-0005-0000-0000-0000407E0000}"/>
    <cellStyle name="40% - Accent3 19 2 6 3" xfId="37549" xr:uid="{00000000-0005-0000-0000-0000417E0000}"/>
    <cellStyle name="40% - Accent3 19 2 7" xfId="12054" xr:uid="{00000000-0005-0000-0000-0000427E0000}"/>
    <cellStyle name="40% - Accent3 19 2 7 2" xfId="19849" xr:uid="{00000000-0005-0000-0000-0000437E0000}"/>
    <cellStyle name="40% - Accent3 19 2 7 2 2" xfId="45843" xr:uid="{00000000-0005-0000-0000-0000447E0000}"/>
    <cellStyle name="40% - Accent3 19 2 7 3" xfId="38055" xr:uid="{00000000-0005-0000-0000-0000457E0000}"/>
    <cellStyle name="40% - Accent3 19 2 8" xfId="6700" xr:uid="{00000000-0005-0000-0000-0000467E0000}"/>
    <cellStyle name="40% - Accent3 19 2 8 2" xfId="32687" xr:uid="{00000000-0005-0000-0000-0000477E0000}"/>
    <cellStyle name="40% - Accent3 19 2 9" xfId="14481" xr:uid="{00000000-0005-0000-0000-0000487E0000}"/>
    <cellStyle name="40% - Accent3 19 2 9 2" xfId="40475" xr:uid="{00000000-0005-0000-0000-0000497E0000}"/>
    <cellStyle name="40% - Accent3 19 3" xfId="1671" xr:uid="{00000000-0005-0000-0000-00004A7E0000}"/>
    <cellStyle name="40% - Accent3 19 3 2" xfId="4357" xr:uid="{00000000-0005-0000-0000-00004B7E0000}"/>
    <cellStyle name="40% - Accent3 19 3 2 2" xfId="9654" xr:uid="{00000000-0005-0000-0000-00004C7E0000}"/>
    <cellStyle name="40% - Accent3 19 3 2 2 2" xfId="35655" xr:uid="{00000000-0005-0000-0000-00004D7E0000}"/>
    <cellStyle name="40% - Accent3 19 3 2 3" xfId="17449" xr:uid="{00000000-0005-0000-0000-00004E7E0000}"/>
    <cellStyle name="40% - Accent3 19 3 2 3 2" xfId="43443" xr:uid="{00000000-0005-0000-0000-00004F7E0000}"/>
    <cellStyle name="40% - Accent3 19 3 2 4" xfId="25200" xr:uid="{00000000-0005-0000-0000-0000507E0000}"/>
    <cellStyle name="40% - Accent3 19 3 2 4 2" xfId="51189" xr:uid="{00000000-0005-0000-0000-0000517E0000}"/>
    <cellStyle name="40% - Accent3 19 3 2 5" xfId="30354" xr:uid="{00000000-0005-0000-0000-0000527E0000}"/>
    <cellStyle name="40% - Accent3 19 3 3" xfId="12314" xr:uid="{00000000-0005-0000-0000-0000537E0000}"/>
    <cellStyle name="40% - Accent3 19 3 3 2" xfId="20109" xr:uid="{00000000-0005-0000-0000-0000547E0000}"/>
    <cellStyle name="40% - Accent3 19 3 3 2 2" xfId="46103" xr:uid="{00000000-0005-0000-0000-0000557E0000}"/>
    <cellStyle name="40% - Accent3 19 3 3 3" xfId="38315" xr:uid="{00000000-0005-0000-0000-0000567E0000}"/>
    <cellStyle name="40% - Accent3 19 3 4" xfId="6976" xr:uid="{00000000-0005-0000-0000-0000577E0000}"/>
    <cellStyle name="40% - Accent3 19 3 4 2" xfId="32966" xr:uid="{00000000-0005-0000-0000-0000587E0000}"/>
    <cellStyle name="40% - Accent3 19 3 5" xfId="14760" xr:uid="{00000000-0005-0000-0000-0000597E0000}"/>
    <cellStyle name="40% - Accent3 19 3 5 2" xfId="40754" xr:uid="{00000000-0005-0000-0000-00005A7E0000}"/>
    <cellStyle name="40% - Accent3 19 3 6" xfId="22511" xr:uid="{00000000-0005-0000-0000-00005B7E0000}"/>
    <cellStyle name="40% - Accent3 19 3 6 2" xfId="48500" xr:uid="{00000000-0005-0000-0000-00005C7E0000}"/>
    <cellStyle name="40% - Accent3 19 3 7" xfId="27665" xr:uid="{00000000-0005-0000-0000-00005D7E0000}"/>
    <cellStyle name="40% - Accent3 19 4" xfId="2227" xr:uid="{00000000-0005-0000-0000-00005E7E0000}"/>
    <cellStyle name="40% - Accent3 19 4 2" xfId="4913" xr:uid="{00000000-0005-0000-0000-00005F7E0000}"/>
    <cellStyle name="40% - Accent3 19 4 2 2" xfId="10210" xr:uid="{00000000-0005-0000-0000-0000607E0000}"/>
    <cellStyle name="40% - Accent3 19 4 2 2 2" xfId="36211" xr:uid="{00000000-0005-0000-0000-0000617E0000}"/>
    <cellStyle name="40% - Accent3 19 4 2 3" xfId="18005" xr:uid="{00000000-0005-0000-0000-0000627E0000}"/>
    <cellStyle name="40% - Accent3 19 4 2 3 2" xfId="43999" xr:uid="{00000000-0005-0000-0000-0000637E0000}"/>
    <cellStyle name="40% - Accent3 19 4 2 4" xfId="25756" xr:uid="{00000000-0005-0000-0000-0000647E0000}"/>
    <cellStyle name="40% - Accent3 19 4 2 4 2" xfId="51745" xr:uid="{00000000-0005-0000-0000-0000657E0000}"/>
    <cellStyle name="40% - Accent3 19 4 2 5" xfId="30910" xr:uid="{00000000-0005-0000-0000-0000667E0000}"/>
    <cellStyle name="40% - Accent3 19 4 3" xfId="12833" xr:uid="{00000000-0005-0000-0000-0000677E0000}"/>
    <cellStyle name="40% - Accent3 19 4 3 2" xfId="20628" xr:uid="{00000000-0005-0000-0000-0000687E0000}"/>
    <cellStyle name="40% - Accent3 19 4 3 2 2" xfId="46622" xr:uid="{00000000-0005-0000-0000-0000697E0000}"/>
    <cellStyle name="40% - Accent3 19 4 3 3" xfId="38834" xr:uid="{00000000-0005-0000-0000-00006A7E0000}"/>
    <cellStyle name="40% - Accent3 19 4 4" xfId="7528" xr:uid="{00000000-0005-0000-0000-00006B7E0000}"/>
    <cellStyle name="40% - Accent3 19 4 4 2" xfId="33522" xr:uid="{00000000-0005-0000-0000-00006C7E0000}"/>
    <cellStyle name="40% - Accent3 19 4 5" xfId="15316" xr:uid="{00000000-0005-0000-0000-00006D7E0000}"/>
    <cellStyle name="40% - Accent3 19 4 5 2" xfId="41310" xr:uid="{00000000-0005-0000-0000-00006E7E0000}"/>
    <cellStyle name="40% - Accent3 19 4 6" xfId="23067" xr:uid="{00000000-0005-0000-0000-00006F7E0000}"/>
    <cellStyle name="40% - Accent3 19 4 6 2" xfId="49056" xr:uid="{00000000-0005-0000-0000-0000707E0000}"/>
    <cellStyle name="40% - Accent3 19 4 7" xfId="28221" xr:uid="{00000000-0005-0000-0000-0000717E0000}"/>
    <cellStyle name="40% - Accent3 19 5" xfId="2783" xr:uid="{00000000-0005-0000-0000-0000727E0000}"/>
    <cellStyle name="40% - Accent3 19 5 2" xfId="5469" xr:uid="{00000000-0005-0000-0000-0000737E0000}"/>
    <cellStyle name="40% - Accent3 19 5 2 2" xfId="10766" xr:uid="{00000000-0005-0000-0000-0000747E0000}"/>
    <cellStyle name="40% - Accent3 19 5 2 2 2" xfId="36767" xr:uid="{00000000-0005-0000-0000-0000757E0000}"/>
    <cellStyle name="40% - Accent3 19 5 2 3" xfId="18561" xr:uid="{00000000-0005-0000-0000-0000767E0000}"/>
    <cellStyle name="40% - Accent3 19 5 2 3 2" xfId="44555" xr:uid="{00000000-0005-0000-0000-0000777E0000}"/>
    <cellStyle name="40% - Accent3 19 5 2 4" xfId="26312" xr:uid="{00000000-0005-0000-0000-0000787E0000}"/>
    <cellStyle name="40% - Accent3 19 5 2 4 2" xfId="52301" xr:uid="{00000000-0005-0000-0000-0000797E0000}"/>
    <cellStyle name="40% - Accent3 19 5 2 5" xfId="31466" xr:uid="{00000000-0005-0000-0000-00007A7E0000}"/>
    <cellStyle name="40% - Accent3 19 5 3" xfId="13370" xr:uid="{00000000-0005-0000-0000-00007B7E0000}"/>
    <cellStyle name="40% - Accent3 19 5 3 2" xfId="21165" xr:uid="{00000000-0005-0000-0000-00007C7E0000}"/>
    <cellStyle name="40% - Accent3 19 5 3 2 2" xfId="47159" xr:uid="{00000000-0005-0000-0000-00007D7E0000}"/>
    <cellStyle name="40% - Accent3 19 5 3 3" xfId="39371" xr:uid="{00000000-0005-0000-0000-00007E7E0000}"/>
    <cellStyle name="40% - Accent3 19 5 4" xfId="8082" xr:uid="{00000000-0005-0000-0000-00007F7E0000}"/>
    <cellStyle name="40% - Accent3 19 5 4 2" xfId="34078" xr:uid="{00000000-0005-0000-0000-0000807E0000}"/>
    <cellStyle name="40% - Accent3 19 5 5" xfId="15872" xr:uid="{00000000-0005-0000-0000-0000817E0000}"/>
    <cellStyle name="40% - Accent3 19 5 5 2" xfId="41866" xr:uid="{00000000-0005-0000-0000-0000827E0000}"/>
    <cellStyle name="40% - Accent3 19 5 6" xfId="23623" xr:uid="{00000000-0005-0000-0000-0000837E0000}"/>
    <cellStyle name="40% - Accent3 19 5 6 2" xfId="49612" xr:uid="{00000000-0005-0000-0000-0000847E0000}"/>
    <cellStyle name="40% - Accent3 19 5 7" xfId="28777" xr:uid="{00000000-0005-0000-0000-0000857E0000}"/>
    <cellStyle name="40% - Accent3 19 6" xfId="3801" xr:uid="{00000000-0005-0000-0000-0000867E0000}"/>
    <cellStyle name="40% - Accent3 19 6 2" xfId="9099" xr:uid="{00000000-0005-0000-0000-0000877E0000}"/>
    <cellStyle name="40% - Accent3 19 6 2 2" xfId="35099" xr:uid="{00000000-0005-0000-0000-0000887E0000}"/>
    <cellStyle name="40% - Accent3 19 6 3" xfId="16893" xr:uid="{00000000-0005-0000-0000-0000897E0000}"/>
    <cellStyle name="40% - Accent3 19 6 3 2" xfId="42887" xr:uid="{00000000-0005-0000-0000-00008A7E0000}"/>
    <cellStyle name="40% - Accent3 19 6 4" xfId="24644" xr:uid="{00000000-0005-0000-0000-00008B7E0000}"/>
    <cellStyle name="40% - Accent3 19 6 4 2" xfId="50633" xr:uid="{00000000-0005-0000-0000-00008C7E0000}"/>
    <cellStyle name="40% - Accent3 19 6 5" xfId="29798" xr:uid="{00000000-0005-0000-0000-00008D7E0000}"/>
    <cellStyle name="40% - Accent3 19 7" xfId="11293" xr:uid="{00000000-0005-0000-0000-00008E7E0000}"/>
    <cellStyle name="40% - Accent3 19 7 2" xfId="19088" xr:uid="{00000000-0005-0000-0000-00008F7E0000}"/>
    <cellStyle name="40% - Accent3 19 7 2 2" xfId="45082" xr:uid="{00000000-0005-0000-0000-0000907E0000}"/>
    <cellStyle name="40% - Accent3 19 7 3" xfId="37294" xr:uid="{00000000-0005-0000-0000-0000917E0000}"/>
    <cellStyle name="40% - Accent3 19 8" xfId="11793" xr:uid="{00000000-0005-0000-0000-0000927E0000}"/>
    <cellStyle name="40% - Accent3 19 8 2" xfId="19588" xr:uid="{00000000-0005-0000-0000-0000937E0000}"/>
    <cellStyle name="40% - Accent3 19 8 2 2" xfId="45582" xr:uid="{00000000-0005-0000-0000-0000947E0000}"/>
    <cellStyle name="40% - Accent3 19 8 3" xfId="37794" xr:uid="{00000000-0005-0000-0000-0000957E0000}"/>
    <cellStyle name="40% - Accent3 19 9" xfId="6423" xr:uid="{00000000-0005-0000-0000-0000967E0000}"/>
    <cellStyle name="40% - Accent3 19 9 2" xfId="32410" xr:uid="{00000000-0005-0000-0000-0000977E0000}"/>
    <cellStyle name="40% - Accent3 2" xfId="95" xr:uid="{00000000-0005-0000-0000-0000987E0000}"/>
    <cellStyle name="40% - Accent3 2 10" xfId="3264" xr:uid="{00000000-0005-0000-0000-0000997E0000}"/>
    <cellStyle name="40% - Accent3 2 10 2" xfId="8565" xr:uid="{00000000-0005-0000-0000-00009A7E0000}"/>
    <cellStyle name="40% - Accent3 2 10 2 2" xfId="34562" xr:uid="{00000000-0005-0000-0000-00009B7E0000}"/>
    <cellStyle name="40% - Accent3 2 10 3" xfId="16356" xr:uid="{00000000-0005-0000-0000-00009C7E0000}"/>
    <cellStyle name="40% - Accent3 2 10 3 2" xfId="42350" xr:uid="{00000000-0005-0000-0000-00009D7E0000}"/>
    <cellStyle name="40% - Accent3 2 10 4" xfId="24107" xr:uid="{00000000-0005-0000-0000-00009E7E0000}"/>
    <cellStyle name="40% - Accent3 2 10 4 2" xfId="50096" xr:uid="{00000000-0005-0000-0000-00009F7E0000}"/>
    <cellStyle name="40% - Accent3 2 10 5" xfId="29261" xr:uid="{00000000-0005-0000-0000-0000A07E0000}"/>
    <cellStyle name="40% - Accent3 2 11" xfId="3378" xr:uid="{00000000-0005-0000-0000-0000A17E0000}"/>
    <cellStyle name="40% - Accent3 2 11 2" xfId="8678" xr:uid="{00000000-0005-0000-0000-0000A27E0000}"/>
    <cellStyle name="40% - Accent3 2 11 2 2" xfId="34676" xr:uid="{00000000-0005-0000-0000-0000A37E0000}"/>
    <cellStyle name="40% - Accent3 2 11 3" xfId="16470" xr:uid="{00000000-0005-0000-0000-0000A47E0000}"/>
    <cellStyle name="40% - Accent3 2 11 3 2" xfId="42464" xr:uid="{00000000-0005-0000-0000-0000A57E0000}"/>
    <cellStyle name="40% - Accent3 2 11 4" xfId="24221" xr:uid="{00000000-0005-0000-0000-0000A67E0000}"/>
    <cellStyle name="40% - Accent3 2 11 4 2" xfId="50210" xr:uid="{00000000-0005-0000-0000-0000A77E0000}"/>
    <cellStyle name="40% - Accent3 2 11 5" xfId="29375" xr:uid="{00000000-0005-0000-0000-0000A87E0000}"/>
    <cellStyle name="40% - Accent3 2 12" xfId="3492" xr:uid="{00000000-0005-0000-0000-0000A97E0000}"/>
    <cellStyle name="40% - Accent3 2 12 2" xfId="8791" xr:uid="{00000000-0005-0000-0000-0000AA7E0000}"/>
    <cellStyle name="40% - Accent3 2 12 2 2" xfId="34790" xr:uid="{00000000-0005-0000-0000-0000AB7E0000}"/>
    <cellStyle name="40% - Accent3 2 12 3" xfId="16584" xr:uid="{00000000-0005-0000-0000-0000AC7E0000}"/>
    <cellStyle name="40% - Accent3 2 12 3 2" xfId="42578" xr:uid="{00000000-0005-0000-0000-0000AD7E0000}"/>
    <cellStyle name="40% - Accent3 2 12 4" xfId="24335" xr:uid="{00000000-0005-0000-0000-0000AE7E0000}"/>
    <cellStyle name="40% - Accent3 2 12 4 2" xfId="50324" xr:uid="{00000000-0005-0000-0000-0000AF7E0000}"/>
    <cellStyle name="40% - Accent3 2 12 5" xfId="29489" xr:uid="{00000000-0005-0000-0000-0000B07E0000}"/>
    <cellStyle name="40% - Accent3 2 13" xfId="3577" xr:uid="{00000000-0005-0000-0000-0000B17E0000}"/>
    <cellStyle name="40% - Accent3 2 13 2" xfId="8875" xr:uid="{00000000-0005-0000-0000-0000B27E0000}"/>
    <cellStyle name="40% - Accent3 2 13 2 2" xfId="34875" xr:uid="{00000000-0005-0000-0000-0000B37E0000}"/>
    <cellStyle name="40% - Accent3 2 13 3" xfId="16669" xr:uid="{00000000-0005-0000-0000-0000B47E0000}"/>
    <cellStyle name="40% - Accent3 2 13 3 2" xfId="42663" xr:uid="{00000000-0005-0000-0000-0000B57E0000}"/>
    <cellStyle name="40% - Accent3 2 13 4" xfId="24420" xr:uid="{00000000-0005-0000-0000-0000B67E0000}"/>
    <cellStyle name="40% - Accent3 2 13 4 2" xfId="50409" xr:uid="{00000000-0005-0000-0000-0000B77E0000}"/>
    <cellStyle name="40% - Accent3 2 13 5" xfId="29574" xr:uid="{00000000-0005-0000-0000-0000B87E0000}"/>
    <cellStyle name="40% - Accent3 2 14" xfId="5850" xr:uid="{00000000-0005-0000-0000-0000B97E0000}"/>
    <cellStyle name="40% - Accent3 2 14 2" xfId="31848" xr:uid="{00000000-0005-0000-0000-0000BA7E0000}"/>
    <cellStyle name="40% - Accent3 2 15" xfId="5987" xr:uid="{00000000-0005-0000-0000-0000BB7E0000}"/>
    <cellStyle name="40% - Accent3 2 15 2" xfId="31973" xr:uid="{00000000-0005-0000-0000-0000BC7E0000}"/>
    <cellStyle name="40% - Accent3 2 16" xfId="13761" xr:uid="{00000000-0005-0000-0000-0000BD7E0000}"/>
    <cellStyle name="40% - Accent3 2 16 2" xfId="39755" xr:uid="{00000000-0005-0000-0000-0000BE7E0000}"/>
    <cellStyle name="40% - Accent3 2 17" xfId="21541" xr:uid="{00000000-0005-0000-0000-0000BF7E0000}"/>
    <cellStyle name="40% - Accent3 2 17 2" xfId="47530" xr:uid="{00000000-0005-0000-0000-0000C07E0000}"/>
    <cellStyle name="40% - Accent3 2 18" xfId="26695" xr:uid="{00000000-0005-0000-0000-0000C17E0000}"/>
    <cellStyle name="40% - Accent3 2 2" xfId="96" xr:uid="{00000000-0005-0000-0000-0000C27E0000}"/>
    <cellStyle name="40% - Accent3 2 2 10" xfId="3854" xr:uid="{00000000-0005-0000-0000-0000C37E0000}"/>
    <cellStyle name="40% - Accent3 2 2 10 2" xfId="9152" xr:uid="{00000000-0005-0000-0000-0000C47E0000}"/>
    <cellStyle name="40% - Accent3 2 2 10 2 2" xfId="35152" xr:uid="{00000000-0005-0000-0000-0000C57E0000}"/>
    <cellStyle name="40% - Accent3 2 2 10 3" xfId="16946" xr:uid="{00000000-0005-0000-0000-0000C67E0000}"/>
    <cellStyle name="40% - Accent3 2 2 10 3 2" xfId="42940" xr:uid="{00000000-0005-0000-0000-0000C77E0000}"/>
    <cellStyle name="40% - Accent3 2 2 10 4" xfId="24697" xr:uid="{00000000-0005-0000-0000-0000C87E0000}"/>
    <cellStyle name="40% - Accent3 2 2 10 4 2" xfId="50686" xr:uid="{00000000-0005-0000-0000-0000C97E0000}"/>
    <cellStyle name="40% - Accent3 2 2 10 5" xfId="29851" xr:uid="{00000000-0005-0000-0000-0000CA7E0000}"/>
    <cellStyle name="40% - Accent3 2 2 11" xfId="5851" xr:uid="{00000000-0005-0000-0000-0000CB7E0000}"/>
    <cellStyle name="40% - Accent3 2 2 11 2" xfId="31849" xr:uid="{00000000-0005-0000-0000-0000CC7E0000}"/>
    <cellStyle name="40% - Accent3 2 2 12" xfId="5988" xr:uid="{00000000-0005-0000-0000-0000CD7E0000}"/>
    <cellStyle name="40% - Accent3 2 2 12 2" xfId="31974" xr:uid="{00000000-0005-0000-0000-0000CE7E0000}"/>
    <cellStyle name="40% - Accent3 2 2 13" xfId="13762" xr:uid="{00000000-0005-0000-0000-0000CF7E0000}"/>
    <cellStyle name="40% - Accent3 2 2 13 2" xfId="39756" xr:uid="{00000000-0005-0000-0000-0000D07E0000}"/>
    <cellStyle name="40% - Accent3 2 2 14" xfId="21542" xr:uid="{00000000-0005-0000-0000-0000D17E0000}"/>
    <cellStyle name="40% - Accent3 2 2 14 2" xfId="47531" xr:uid="{00000000-0005-0000-0000-0000D27E0000}"/>
    <cellStyle name="40% - Accent3 2 2 15" xfId="26696" xr:uid="{00000000-0005-0000-0000-0000D37E0000}"/>
    <cellStyle name="40% - Accent3 2 2 2" xfId="803" xr:uid="{00000000-0005-0000-0000-0000D47E0000}"/>
    <cellStyle name="40% - Accent3 2 2 2 2" xfId="1724" xr:uid="{00000000-0005-0000-0000-0000D57E0000}"/>
    <cellStyle name="40% - Accent3 2 2 2 2 2" xfId="7029" xr:uid="{00000000-0005-0000-0000-0000D67E0000}"/>
    <cellStyle name="40% - Accent3 2 2 2 2 2 2" xfId="33019" xr:uid="{00000000-0005-0000-0000-0000D77E0000}"/>
    <cellStyle name="40% - Accent3 2 2 2 2 3" xfId="14813" xr:uid="{00000000-0005-0000-0000-0000D87E0000}"/>
    <cellStyle name="40% - Accent3 2 2 2 2 3 2" xfId="40807" xr:uid="{00000000-0005-0000-0000-0000D97E0000}"/>
    <cellStyle name="40% - Accent3 2 2 2 2 4" xfId="22564" xr:uid="{00000000-0005-0000-0000-0000DA7E0000}"/>
    <cellStyle name="40% - Accent3 2 2 2 2 4 2" xfId="48553" xr:uid="{00000000-0005-0000-0000-0000DB7E0000}"/>
    <cellStyle name="40% - Accent3 2 2 2 2 5" xfId="27718" xr:uid="{00000000-0005-0000-0000-0000DC7E0000}"/>
    <cellStyle name="40% - Accent3 2 2 2 3" xfId="4410" xr:uid="{00000000-0005-0000-0000-0000DD7E0000}"/>
    <cellStyle name="40% - Accent3 2 2 2 3 2" xfId="9707" xr:uid="{00000000-0005-0000-0000-0000DE7E0000}"/>
    <cellStyle name="40% - Accent3 2 2 2 3 2 2" xfId="35708" xr:uid="{00000000-0005-0000-0000-0000DF7E0000}"/>
    <cellStyle name="40% - Accent3 2 2 2 3 3" xfId="17502" xr:uid="{00000000-0005-0000-0000-0000E07E0000}"/>
    <cellStyle name="40% - Accent3 2 2 2 3 3 2" xfId="43496" xr:uid="{00000000-0005-0000-0000-0000E17E0000}"/>
    <cellStyle name="40% - Accent3 2 2 2 3 4" xfId="25253" xr:uid="{00000000-0005-0000-0000-0000E27E0000}"/>
    <cellStyle name="40% - Accent3 2 2 2 3 4 2" xfId="51242" xr:uid="{00000000-0005-0000-0000-0000E37E0000}"/>
    <cellStyle name="40% - Accent3 2 2 2 3 5" xfId="30407" xr:uid="{00000000-0005-0000-0000-0000E47E0000}"/>
    <cellStyle name="40% - Accent3 2 2 2 4" xfId="6131" xr:uid="{00000000-0005-0000-0000-0000E57E0000}"/>
    <cellStyle name="40% - Accent3 2 2 2 4 2" xfId="32112" xr:uid="{00000000-0005-0000-0000-0000E67E0000}"/>
    <cellStyle name="40% - Accent3 2 2 2 5" xfId="13906" xr:uid="{00000000-0005-0000-0000-0000E77E0000}"/>
    <cellStyle name="40% - Accent3 2 2 2 5 2" xfId="39900" xr:uid="{00000000-0005-0000-0000-0000E87E0000}"/>
    <cellStyle name="40% - Accent3 2 2 2 6" xfId="21656" xr:uid="{00000000-0005-0000-0000-0000E97E0000}"/>
    <cellStyle name="40% - Accent3 2 2 2 6 2" xfId="47645" xr:uid="{00000000-0005-0000-0000-0000EA7E0000}"/>
    <cellStyle name="40% - Accent3 2 2 2 7" xfId="26810" xr:uid="{00000000-0005-0000-0000-0000EB7E0000}"/>
    <cellStyle name="40% - Accent3 2 2 3" xfId="2280" xr:uid="{00000000-0005-0000-0000-0000EC7E0000}"/>
    <cellStyle name="40% - Accent3 2 2 3 2" xfId="4966" xr:uid="{00000000-0005-0000-0000-0000ED7E0000}"/>
    <cellStyle name="40% - Accent3 2 2 3 2 2" xfId="10263" xr:uid="{00000000-0005-0000-0000-0000EE7E0000}"/>
    <cellStyle name="40% - Accent3 2 2 3 2 2 2" xfId="36264" xr:uid="{00000000-0005-0000-0000-0000EF7E0000}"/>
    <cellStyle name="40% - Accent3 2 2 3 2 3" xfId="18058" xr:uid="{00000000-0005-0000-0000-0000F07E0000}"/>
    <cellStyle name="40% - Accent3 2 2 3 2 3 2" xfId="44052" xr:uid="{00000000-0005-0000-0000-0000F17E0000}"/>
    <cellStyle name="40% - Accent3 2 2 3 2 4" xfId="25809" xr:uid="{00000000-0005-0000-0000-0000F27E0000}"/>
    <cellStyle name="40% - Accent3 2 2 3 2 4 2" xfId="51798" xr:uid="{00000000-0005-0000-0000-0000F37E0000}"/>
    <cellStyle name="40% - Accent3 2 2 3 2 5" xfId="30963" xr:uid="{00000000-0005-0000-0000-0000F47E0000}"/>
    <cellStyle name="40% - Accent3 2 2 3 3" xfId="12886" xr:uid="{00000000-0005-0000-0000-0000F57E0000}"/>
    <cellStyle name="40% - Accent3 2 2 3 3 2" xfId="20681" xr:uid="{00000000-0005-0000-0000-0000F67E0000}"/>
    <cellStyle name="40% - Accent3 2 2 3 3 2 2" xfId="46675" xr:uid="{00000000-0005-0000-0000-0000F77E0000}"/>
    <cellStyle name="40% - Accent3 2 2 3 3 3" xfId="38887" xr:uid="{00000000-0005-0000-0000-0000F87E0000}"/>
    <cellStyle name="40% - Accent3 2 2 3 4" xfId="7581" xr:uid="{00000000-0005-0000-0000-0000F97E0000}"/>
    <cellStyle name="40% - Accent3 2 2 3 4 2" xfId="33575" xr:uid="{00000000-0005-0000-0000-0000FA7E0000}"/>
    <cellStyle name="40% - Accent3 2 2 3 5" xfId="15369" xr:uid="{00000000-0005-0000-0000-0000FB7E0000}"/>
    <cellStyle name="40% - Accent3 2 2 3 5 2" xfId="41363" xr:uid="{00000000-0005-0000-0000-0000FC7E0000}"/>
    <cellStyle name="40% - Accent3 2 2 3 6" xfId="23120" xr:uid="{00000000-0005-0000-0000-0000FD7E0000}"/>
    <cellStyle name="40% - Accent3 2 2 3 6 2" xfId="49109" xr:uid="{00000000-0005-0000-0000-0000FE7E0000}"/>
    <cellStyle name="40% - Accent3 2 2 3 7" xfId="28274" xr:uid="{00000000-0005-0000-0000-0000FF7E0000}"/>
    <cellStyle name="40% - Accent3 2 2 4" xfId="2836" xr:uid="{00000000-0005-0000-0000-0000007F0000}"/>
    <cellStyle name="40% - Accent3 2 2 4 2" xfId="5522" xr:uid="{00000000-0005-0000-0000-0000017F0000}"/>
    <cellStyle name="40% - Accent3 2 2 4 2 2" xfId="10819" xr:uid="{00000000-0005-0000-0000-0000027F0000}"/>
    <cellStyle name="40% - Accent3 2 2 4 2 2 2" xfId="36820" xr:uid="{00000000-0005-0000-0000-0000037F0000}"/>
    <cellStyle name="40% - Accent3 2 2 4 2 3" xfId="18614" xr:uid="{00000000-0005-0000-0000-0000047F0000}"/>
    <cellStyle name="40% - Accent3 2 2 4 2 3 2" xfId="44608" xr:uid="{00000000-0005-0000-0000-0000057F0000}"/>
    <cellStyle name="40% - Accent3 2 2 4 2 4" xfId="26365" xr:uid="{00000000-0005-0000-0000-0000067F0000}"/>
    <cellStyle name="40% - Accent3 2 2 4 2 4 2" xfId="52354" xr:uid="{00000000-0005-0000-0000-0000077F0000}"/>
    <cellStyle name="40% - Accent3 2 2 4 2 5" xfId="31519" xr:uid="{00000000-0005-0000-0000-0000087F0000}"/>
    <cellStyle name="40% - Accent3 2 2 4 3" xfId="13423" xr:uid="{00000000-0005-0000-0000-0000097F0000}"/>
    <cellStyle name="40% - Accent3 2 2 4 3 2" xfId="21218" xr:uid="{00000000-0005-0000-0000-00000A7F0000}"/>
    <cellStyle name="40% - Accent3 2 2 4 3 2 2" xfId="47212" xr:uid="{00000000-0005-0000-0000-00000B7F0000}"/>
    <cellStyle name="40% - Accent3 2 2 4 3 3" xfId="39424" xr:uid="{00000000-0005-0000-0000-00000C7F0000}"/>
    <cellStyle name="40% - Accent3 2 2 4 4" xfId="8135" xr:uid="{00000000-0005-0000-0000-00000D7F0000}"/>
    <cellStyle name="40% - Accent3 2 2 4 4 2" xfId="34131" xr:uid="{00000000-0005-0000-0000-00000E7F0000}"/>
    <cellStyle name="40% - Accent3 2 2 4 5" xfId="15925" xr:uid="{00000000-0005-0000-0000-00000F7F0000}"/>
    <cellStyle name="40% - Accent3 2 2 4 5 2" xfId="41919" xr:uid="{00000000-0005-0000-0000-0000107F0000}"/>
    <cellStyle name="40% - Accent3 2 2 4 6" xfId="23676" xr:uid="{00000000-0005-0000-0000-0000117F0000}"/>
    <cellStyle name="40% - Accent3 2 2 4 6 2" xfId="49665" xr:uid="{00000000-0005-0000-0000-0000127F0000}"/>
    <cellStyle name="40% - Accent3 2 2 4 7" xfId="28830" xr:uid="{00000000-0005-0000-0000-0000137F0000}"/>
    <cellStyle name="40% - Accent3 2 2 5" xfId="1166" xr:uid="{00000000-0005-0000-0000-0000147F0000}"/>
    <cellStyle name="40% - Accent3 2 2 5 2" xfId="6476" xr:uid="{00000000-0005-0000-0000-0000157F0000}"/>
    <cellStyle name="40% - Accent3 2 2 5 2 2" xfId="32463" xr:uid="{00000000-0005-0000-0000-0000167F0000}"/>
    <cellStyle name="40% - Accent3 2 2 5 3" xfId="14257" xr:uid="{00000000-0005-0000-0000-0000177F0000}"/>
    <cellStyle name="40% - Accent3 2 2 5 3 2" xfId="40251" xr:uid="{00000000-0005-0000-0000-0000187F0000}"/>
    <cellStyle name="40% - Accent3 2 2 5 4" xfId="22008" xr:uid="{00000000-0005-0000-0000-0000197F0000}"/>
    <cellStyle name="40% - Accent3 2 2 5 4 2" xfId="47997" xr:uid="{00000000-0005-0000-0000-00001A7F0000}"/>
    <cellStyle name="40% - Accent3 2 2 5 5" xfId="27162" xr:uid="{00000000-0005-0000-0000-00001B7F0000}"/>
    <cellStyle name="40% - Accent3 2 2 6" xfId="3154" xr:uid="{00000000-0005-0000-0000-00001C7F0000}"/>
    <cellStyle name="40% - Accent3 2 2 6 2" xfId="8453" xr:uid="{00000000-0005-0000-0000-00001D7F0000}"/>
    <cellStyle name="40% - Accent3 2 2 6 2 2" xfId="34449" xr:uid="{00000000-0005-0000-0000-00001E7F0000}"/>
    <cellStyle name="40% - Accent3 2 2 6 3" xfId="16243" xr:uid="{00000000-0005-0000-0000-00001F7F0000}"/>
    <cellStyle name="40% - Accent3 2 2 6 3 2" xfId="42237" xr:uid="{00000000-0005-0000-0000-0000207F0000}"/>
    <cellStyle name="40% - Accent3 2 2 6 4" xfId="23994" xr:uid="{00000000-0005-0000-0000-0000217F0000}"/>
    <cellStyle name="40% - Accent3 2 2 6 4 2" xfId="49983" xr:uid="{00000000-0005-0000-0000-0000227F0000}"/>
    <cellStyle name="40% - Accent3 2 2 6 5" xfId="29148" xr:uid="{00000000-0005-0000-0000-0000237F0000}"/>
    <cellStyle name="40% - Accent3 2 2 7" xfId="3265" xr:uid="{00000000-0005-0000-0000-0000247F0000}"/>
    <cellStyle name="40% - Accent3 2 2 7 2" xfId="8566" xr:uid="{00000000-0005-0000-0000-0000257F0000}"/>
    <cellStyle name="40% - Accent3 2 2 7 2 2" xfId="34563" xr:uid="{00000000-0005-0000-0000-0000267F0000}"/>
    <cellStyle name="40% - Accent3 2 2 7 3" xfId="16357" xr:uid="{00000000-0005-0000-0000-0000277F0000}"/>
    <cellStyle name="40% - Accent3 2 2 7 3 2" xfId="42351" xr:uid="{00000000-0005-0000-0000-0000287F0000}"/>
    <cellStyle name="40% - Accent3 2 2 7 4" xfId="24108" xr:uid="{00000000-0005-0000-0000-0000297F0000}"/>
    <cellStyle name="40% - Accent3 2 2 7 4 2" xfId="50097" xr:uid="{00000000-0005-0000-0000-00002A7F0000}"/>
    <cellStyle name="40% - Accent3 2 2 7 5" xfId="29262" xr:uid="{00000000-0005-0000-0000-00002B7F0000}"/>
    <cellStyle name="40% - Accent3 2 2 8" xfId="3379" xr:uid="{00000000-0005-0000-0000-00002C7F0000}"/>
    <cellStyle name="40% - Accent3 2 2 8 2" xfId="8679" xr:uid="{00000000-0005-0000-0000-00002D7F0000}"/>
    <cellStyle name="40% - Accent3 2 2 8 2 2" xfId="34677" xr:uid="{00000000-0005-0000-0000-00002E7F0000}"/>
    <cellStyle name="40% - Accent3 2 2 8 3" xfId="16471" xr:uid="{00000000-0005-0000-0000-00002F7F0000}"/>
    <cellStyle name="40% - Accent3 2 2 8 3 2" xfId="42465" xr:uid="{00000000-0005-0000-0000-0000307F0000}"/>
    <cellStyle name="40% - Accent3 2 2 8 4" xfId="24222" xr:uid="{00000000-0005-0000-0000-0000317F0000}"/>
    <cellStyle name="40% - Accent3 2 2 8 4 2" xfId="50211" xr:uid="{00000000-0005-0000-0000-0000327F0000}"/>
    <cellStyle name="40% - Accent3 2 2 8 5" xfId="29376" xr:uid="{00000000-0005-0000-0000-0000337F0000}"/>
    <cellStyle name="40% - Accent3 2 2 9" xfId="3493" xr:uid="{00000000-0005-0000-0000-0000347F0000}"/>
    <cellStyle name="40% - Accent3 2 2 9 2" xfId="8792" xr:uid="{00000000-0005-0000-0000-0000357F0000}"/>
    <cellStyle name="40% - Accent3 2 2 9 2 2" xfId="34791" xr:uid="{00000000-0005-0000-0000-0000367F0000}"/>
    <cellStyle name="40% - Accent3 2 2 9 3" xfId="16585" xr:uid="{00000000-0005-0000-0000-0000377F0000}"/>
    <cellStyle name="40% - Accent3 2 2 9 3 2" xfId="42579" xr:uid="{00000000-0005-0000-0000-0000387F0000}"/>
    <cellStyle name="40% - Accent3 2 2 9 4" xfId="24336" xr:uid="{00000000-0005-0000-0000-0000397F0000}"/>
    <cellStyle name="40% - Accent3 2 2 9 4 2" xfId="50325" xr:uid="{00000000-0005-0000-0000-00003A7F0000}"/>
    <cellStyle name="40% - Accent3 2 2 9 5" xfId="29490" xr:uid="{00000000-0005-0000-0000-00003B7F0000}"/>
    <cellStyle name="40% - Accent3 2 3" xfId="97" xr:uid="{00000000-0005-0000-0000-00003C7F0000}"/>
    <cellStyle name="40% - Accent3 2 3 10" xfId="5989" xr:uid="{00000000-0005-0000-0000-00003D7F0000}"/>
    <cellStyle name="40% - Accent3 2 3 10 2" xfId="31975" xr:uid="{00000000-0005-0000-0000-00003E7F0000}"/>
    <cellStyle name="40% - Accent3 2 3 11" xfId="13763" xr:uid="{00000000-0005-0000-0000-00003F7F0000}"/>
    <cellStyle name="40% - Accent3 2 3 11 2" xfId="39757" xr:uid="{00000000-0005-0000-0000-0000407F0000}"/>
    <cellStyle name="40% - Accent3 2 3 12" xfId="21543" xr:uid="{00000000-0005-0000-0000-0000417F0000}"/>
    <cellStyle name="40% - Accent3 2 3 12 2" xfId="47532" xr:uid="{00000000-0005-0000-0000-0000427F0000}"/>
    <cellStyle name="40% - Accent3 2 3 13" xfId="26697" xr:uid="{00000000-0005-0000-0000-0000437F0000}"/>
    <cellStyle name="40% - Accent3 2 3 2" xfId="804" xr:uid="{00000000-0005-0000-0000-0000447F0000}"/>
    <cellStyle name="40% - Accent3 2 3 2 2" xfId="6132" xr:uid="{00000000-0005-0000-0000-0000457F0000}"/>
    <cellStyle name="40% - Accent3 2 3 2 2 2" xfId="32113" xr:uid="{00000000-0005-0000-0000-0000467F0000}"/>
    <cellStyle name="40% - Accent3 2 3 2 3" xfId="13907" xr:uid="{00000000-0005-0000-0000-0000477F0000}"/>
    <cellStyle name="40% - Accent3 2 3 2 3 2" xfId="39901" xr:uid="{00000000-0005-0000-0000-0000487F0000}"/>
    <cellStyle name="40% - Accent3 2 3 2 4" xfId="21657" xr:uid="{00000000-0005-0000-0000-0000497F0000}"/>
    <cellStyle name="40% - Accent3 2 3 2 4 2" xfId="47646" xr:uid="{00000000-0005-0000-0000-00004A7F0000}"/>
    <cellStyle name="40% - Accent3 2 3 2 5" xfId="26811" xr:uid="{00000000-0005-0000-0000-00004B7F0000}"/>
    <cellStyle name="40% - Accent3 2 3 3" xfId="1447" xr:uid="{00000000-0005-0000-0000-00004C7F0000}"/>
    <cellStyle name="40% - Accent3 2 3 3 2" xfId="6753" xr:uid="{00000000-0005-0000-0000-00004D7F0000}"/>
    <cellStyle name="40% - Accent3 2 3 3 2 2" xfId="32742" xr:uid="{00000000-0005-0000-0000-00004E7F0000}"/>
    <cellStyle name="40% - Accent3 2 3 3 3" xfId="14536" xr:uid="{00000000-0005-0000-0000-00004F7F0000}"/>
    <cellStyle name="40% - Accent3 2 3 3 3 2" xfId="40530" xr:uid="{00000000-0005-0000-0000-0000507F0000}"/>
    <cellStyle name="40% - Accent3 2 3 3 4" xfId="22287" xr:uid="{00000000-0005-0000-0000-0000517F0000}"/>
    <cellStyle name="40% - Accent3 2 3 3 4 2" xfId="48276" xr:uid="{00000000-0005-0000-0000-0000527F0000}"/>
    <cellStyle name="40% - Accent3 2 3 3 5" xfId="27441" xr:uid="{00000000-0005-0000-0000-0000537F0000}"/>
    <cellStyle name="40% - Accent3 2 3 4" xfId="3155" xr:uid="{00000000-0005-0000-0000-0000547F0000}"/>
    <cellStyle name="40% - Accent3 2 3 4 2" xfId="8454" xr:uid="{00000000-0005-0000-0000-0000557F0000}"/>
    <cellStyle name="40% - Accent3 2 3 4 2 2" xfId="34450" xr:uid="{00000000-0005-0000-0000-0000567F0000}"/>
    <cellStyle name="40% - Accent3 2 3 4 3" xfId="16244" xr:uid="{00000000-0005-0000-0000-0000577F0000}"/>
    <cellStyle name="40% - Accent3 2 3 4 3 2" xfId="42238" xr:uid="{00000000-0005-0000-0000-0000587F0000}"/>
    <cellStyle name="40% - Accent3 2 3 4 4" xfId="23995" xr:uid="{00000000-0005-0000-0000-0000597F0000}"/>
    <cellStyle name="40% - Accent3 2 3 4 4 2" xfId="49984" xr:uid="{00000000-0005-0000-0000-00005A7F0000}"/>
    <cellStyle name="40% - Accent3 2 3 4 5" xfId="29149" xr:uid="{00000000-0005-0000-0000-00005B7F0000}"/>
    <cellStyle name="40% - Accent3 2 3 5" xfId="3266" xr:uid="{00000000-0005-0000-0000-00005C7F0000}"/>
    <cellStyle name="40% - Accent3 2 3 5 2" xfId="8567" xr:uid="{00000000-0005-0000-0000-00005D7F0000}"/>
    <cellStyle name="40% - Accent3 2 3 5 2 2" xfId="34564" xr:uid="{00000000-0005-0000-0000-00005E7F0000}"/>
    <cellStyle name="40% - Accent3 2 3 5 3" xfId="16358" xr:uid="{00000000-0005-0000-0000-00005F7F0000}"/>
    <cellStyle name="40% - Accent3 2 3 5 3 2" xfId="42352" xr:uid="{00000000-0005-0000-0000-0000607F0000}"/>
    <cellStyle name="40% - Accent3 2 3 5 4" xfId="24109" xr:uid="{00000000-0005-0000-0000-0000617F0000}"/>
    <cellStyle name="40% - Accent3 2 3 5 4 2" xfId="50098" xr:uid="{00000000-0005-0000-0000-0000627F0000}"/>
    <cellStyle name="40% - Accent3 2 3 5 5" xfId="29263" xr:uid="{00000000-0005-0000-0000-0000637F0000}"/>
    <cellStyle name="40% - Accent3 2 3 6" xfId="3380" xr:uid="{00000000-0005-0000-0000-0000647F0000}"/>
    <cellStyle name="40% - Accent3 2 3 6 2" xfId="8680" xr:uid="{00000000-0005-0000-0000-0000657F0000}"/>
    <cellStyle name="40% - Accent3 2 3 6 2 2" xfId="34678" xr:uid="{00000000-0005-0000-0000-0000667F0000}"/>
    <cellStyle name="40% - Accent3 2 3 6 3" xfId="16472" xr:uid="{00000000-0005-0000-0000-0000677F0000}"/>
    <cellStyle name="40% - Accent3 2 3 6 3 2" xfId="42466" xr:uid="{00000000-0005-0000-0000-0000687F0000}"/>
    <cellStyle name="40% - Accent3 2 3 6 4" xfId="24223" xr:uid="{00000000-0005-0000-0000-0000697F0000}"/>
    <cellStyle name="40% - Accent3 2 3 6 4 2" xfId="50212" xr:uid="{00000000-0005-0000-0000-00006A7F0000}"/>
    <cellStyle name="40% - Accent3 2 3 6 5" xfId="29377" xr:uid="{00000000-0005-0000-0000-00006B7F0000}"/>
    <cellStyle name="40% - Accent3 2 3 7" xfId="3494" xr:uid="{00000000-0005-0000-0000-00006C7F0000}"/>
    <cellStyle name="40% - Accent3 2 3 7 2" xfId="8793" xr:uid="{00000000-0005-0000-0000-00006D7F0000}"/>
    <cellStyle name="40% - Accent3 2 3 7 2 2" xfId="34792" xr:uid="{00000000-0005-0000-0000-00006E7F0000}"/>
    <cellStyle name="40% - Accent3 2 3 7 3" xfId="16586" xr:uid="{00000000-0005-0000-0000-00006F7F0000}"/>
    <cellStyle name="40% - Accent3 2 3 7 3 2" xfId="42580" xr:uid="{00000000-0005-0000-0000-0000707F0000}"/>
    <cellStyle name="40% - Accent3 2 3 7 4" xfId="24337" xr:uid="{00000000-0005-0000-0000-0000717F0000}"/>
    <cellStyle name="40% - Accent3 2 3 7 4 2" xfId="50326" xr:uid="{00000000-0005-0000-0000-0000727F0000}"/>
    <cellStyle name="40% - Accent3 2 3 7 5" xfId="29491" xr:uid="{00000000-0005-0000-0000-0000737F0000}"/>
    <cellStyle name="40% - Accent3 2 3 8" xfId="4133" xr:uid="{00000000-0005-0000-0000-0000747F0000}"/>
    <cellStyle name="40% - Accent3 2 3 8 2" xfId="9431" xr:uid="{00000000-0005-0000-0000-0000757F0000}"/>
    <cellStyle name="40% - Accent3 2 3 8 2 2" xfId="35431" xr:uid="{00000000-0005-0000-0000-0000767F0000}"/>
    <cellStyle name="40% - Accent3 2 3 8 3" xfId="17225" xr:uid="{00000000-0005-0000-0000-0000777F0000}"/>
    <cellStyle name="40% - Accent3 2 3 8 3 2" xfId="43219" xr:uid="{00000000-0005-0000-0000-0000787F0000}"/>
    <cellStyle name="40% - Accent3 2 3 8 4" xfId="24976" xr:uid="{00000000-0005-0000-0000-0000797F0000}"/>
    <cellStyle name="40% - Accent3 2 3 8 4 2" xfId="50965" xr:uid="{00000000-0005-0000-0000-00007A7F0000}"/>
    <cellStyle name="40% - Accent3 2 3 8 5" xfId="30130" xr:uid="{00000000-0005-0000-0000-00007B7F0000}"/>
    <cellStyle name="40% - Accent3 2 3 9" xfId="5852" xr:uid="{00000000-0005-0000-0000-00007C7F0000}"/>
    <cellStyle name="40% - Accent3 2 3 9 2" xfId="31850" xr:uid="{00000000-0005-0000-0000-00007D7F0000}"/>
    <cellStyle name="40% - Accent3 2 4" xfId="98" xr:uid="{00000000-0005-0000-0000-00007E7F0000}"/>
    <cellStyle name="40% - Accent3 2 4 10" xfId="5990" xr:uid="{00000000-0005-0000-0000-00007F7F0000}"/>
    <cellStyle name="40% - Accent3 2 4 10 2" xfId="31976" xr:uid="{00000000-0005-0000-0000-0000807F0000}"/>
    <cellStyle name="40% - Accent3 2 4 11" xfId="13764" xr:uid="{00000000-0005-0000-0000-0000817F0000}"/>
    <cellStyle name="40% - Accent3 2 4 11 2" xfId="39758" xr:uid="{00000000-0005-0000-0000-0000827F0000}"/>
    <cellStyle name="40% - Accent3 2 4 12" xfId="21544" xr:uid="{00000000-0005-0000-0000-0000837F0000}"/>
    <cellStyle name="40% - Accent3 2 4 12 2" xfId="47533" xr:uid="{00000000-0005-0000-0000-0000847F0000}"/>
    <cellStyle name="40% - Accent3 2 4 13" xfId="26698" xr:uid="{00000000-0005-0000-0000-0000857F0000}"/>
    <cellStyle name="40% - Accent3 2 4 2" xfId="805" xr:uid="{00000000-0005-0000-0000-0000867F0000}"/>
    <cellStyle name="40% - Accent3 2 4 2 2" xfId="6133" xr:uid="{00000000-0005-0000-0000-0000877F0000}"/>
    <cellStyle name="40% - Accent3 2 4 2 2 2" xfId="32114" xr:uid="{00000000-0005-0000-0000-0000887F0000}"/>
    <cellStyle name="40% - Accent3 2 4 2 3" xfId="13908" xr:uid="{00000000-0005-0000-0000-0000897F0000}"/>
    <cellStyle name="40% - Accent3 2 4 2 3 2" xfId="39902" xr:uid="{00000000-0005-0000-0000-00008A7F0000}"/>
    <cellStyle name="40% - Accent3 2 4 2 4" xfId="21658" xr:uid="{00000000-0005-0000-0000-00008B7F0000}"/>
    <cellStyle name="40% - Accent3 2 4 2 4 2" xfId="47647" xr:uid="{00000000-0005-0000-0000-00008C7F0000}"/>
    <cellStyle name="40% - Accent3 2 4 2 5" xfId="26812" xr:uid="{00000000-0005-0000-0000-00008D7F0000}"/>
    <cellStyle name="40% - Accent3 2 4 3" xfId="2003" xr:uid="{00000000-0005-0000-0000-00008E7F0000}"/>
    <cellStyle name="40% - Accent3 2 4 3 2" xfId="7305" xr:uid="{00000000-0005-0000-0000-00008F7F0000}"/>
    <cellStyle name="40% - Accent3 2 4 3 2 2" xfId="33298" xr:uid="{00000000-0005-0000-0000-0000907F0000}"/>
    <cellStyle name="40% - Accent3 2 4 3 3" xfId="15092" xr:uid="{00000000-0005-0000-0000-0000917F0000}"/>
    <cellStyle name="40% - Accent3 2 4 3 3 2" xfId="41086" xr:uid="{00000000-0005-0000-0000-0000927F0000}"/>
    <cellStyle name="40% - Accent3 2 4 3 4" xfId="22843" xr:uid="{00000000-0005-0000-0000-0000937F0000}"/>
    <cellStyle name="40% - Accent3 2 4 3 4 2" xfId="48832" xr:uid="{00000000-0005-0000-0000-0000947F0000}"/>
    <cellStyle name="40% - Accent3 2 4 3 5" xfId="27997" xr:uid="{00000000-0005-0000-0000-0000957F0000}"/>
    <cellStyle name="40% - Accent3 2 4 4" xfId="3156" xr:uid="{00000000-0005-0000-0000-0000967F0000}"/>
    <cellStyle name="40% - Accent3 2 4 4 2" xfId="8455" xr:uid="{00000000-0005-0000-0000-0000977F0000}"/>
    <cellStyle name="40% - Accent3 2 4 4 2 2" xfId="34451" xr:uid="{00000000-0005-0000-0000-0000987F0000}"/>
    <cellStyle name="40% - Accent3 2 4 4 3" xfId="16245" xr:uid="{00000000-0005-0000-0000-0000997F0000}"/>
    <cellStyle name="40% - Accent3 2 4 4 3 2" xfId="42239" xr:uid="{00000000-0005-0000-0000-00009A7F0000}"/>
    <cellStyle name="40% - Accent3 2 4 4 4" xfId="23996" xr:uid="{00000000-0005-0000-0000-00009B7F0000}"/>
    <cellStyle name="40% - Accent3 2 4 4 4 2" xfId="49985" xr:uid="{00000000-0005-0000-0000-00009C7F0000}"/>
    <cellStyle name="40% - Accent3 2 4 4 5" xfId="29150" xr:uid="{00000000-0005-0000-0000-00009D7F0000}"/>
    <cellStyle name="40% - Accent3 2 4 5" xfId="3267" xr:uid="{00000000-0005-0000-0000-00009E7F0000}"/>
    <cellStyle name="40% - Accent3 2 4 5 2" xfId="8568" xr:uid="{00000000-0005-0000-0000-00009F7F0000}"/>
    <cellStyle name="40% - Accent3 2 4 5 2 2" xfId="34565" xr:uid="{00000000-0005-0000-0000-0000A07F0000}"/>
    <cellStyle name="40% - Accent3 2 4 5 3" xfId="16359" xr:uid="{00000000-0005-0000-0000-0000A17F0000}"/>
    <cellStyle name="40% - Accent3 2 4 5 3 2" xfId="42353" xr:uid="{00000000-0005-0000-0000-0000A27F0000}"/>
    <cellStyle name="40% - Accent3 2 4 5 4" xfId="24110" xr:uid="{00000000-0005-0000-0000-0000A37F0000}"/>
    <cellStyle name="40% - Accent3 2 4 5 4 2" xfId="50099" xr:uid="{00000000-0005-0000-0000-0000A47F0000}"/>
    <cellStyle name="40% - Accent3 2 4 5 5" xfId="29264" xr:uid="{00000000-0005-0000-0000-0000A57F0000}"/>
    <cellStyle name="40% - Accent3 2 4 6" xfId="3381" xr:uid="{00000000-0005-0000-0000-0000A67F0000}"/>
    <cellStyle name="40% - Accent3 2 4 6 2" xfId="8681" xr:uid="{00000000-0005-0000-0000-0000A77F0000}"/>
    <cellStyle name="40% - Accent3 2 4 6 2 2" xfId="34679" xr:uid="{00000000-0005-0000-0000-0000A87F0000}"/>
    <cellStyle name="40% - Accent3 2 4 6 3" xfId="16473" xr:uid="{00000000-0005-0000-0000-0000A97F0000}"/>
    <cellStyle name="40% - Accent3 2 4 6 3 2" xfId="42467" xr:uid="{00000000-0005-0000-0000-0000AA7F0000}"/>
    <cellStyle name="40% - Accent3 2 4 6 4" xfId="24224" xr:uid="{00000000-0005-0000-0000-0000AB7F0000}"/>
    <cellStyle name="40% - Accent3 2 4 6 4 2" xfId="50213" xr:uid="{00000000-0005-0000-0000-0000AC7F0000}"/>
    <cellStyle name="40% - Accent3 2 4 6 5" xfId="29378" xr:uid="{00000000-0005-0000-0000-0000AD7F0000}"/>
    <cellStyle name="40% - Accent3 2 4 7" xfId="3495" xr:uid="{00000000-0005-0000-0000-0000AE7F0000}"/>
    <cellStyle name="40% - Accent3 2 4 7 2" xfId="8794" xr:uid="{00000000-0005-0000-0000-0000AF7F0000}"/>
    <cellStyle name="40% - Accent3 2 4 7 2 2" xfId="34793" xr:uid="{00000000-0005-0000-0000-0000B07F0000}"/>
    <cellStyle name="40% - Accent3 2 4 7 3" xfId="16587" xr:uid="{00000000-0005-0000-0000-0000B17F0000}"/>
    <cellStyle name="40% - Accent3 2 4 7 3 2" xfId="42581" xr:uid="{00000000-0005-0000-0000-0000B27F0000}"/>
    <cellStyle name="40% - Accent3 2 4 7 4" xfId="24338" xr:uid="{00000000-0005-0000-0000-0000B37F0000}"/>
    <cellStyle name="40% - Accent3 2 4 7 4 2" xfId="50327" xr:uid="{00000000-0005-0000-0000-0000B47F0000}"/>
    <cellStyle name="40% - Accent3 2 4 7 5" xfId="29492" xr:uid="{00000000-0005-0000-0000-0000B57F0000}"/>
    <cellStyle name="40% - Accent3 2 4 8" xfId="4689" xr:uid="{00000000-0005-0000-0000-0000B67F0000}"/>
    <cellStyle name="40% - Accent3 2 4 8 2" xfId="9986" xr:uid="{00000000-0005-0000-0000-0000B77F0000}"/>
    <cellStyle name="40% - Accent3 2 4 8 2 2" xfId="35987" xr:uid="{00000000-0005-0000-0000-0000B87F0000}"/>
    <cellStyle name="40% - Accent3 2 4 8 3" xfId="17781" xr:uid="{00000000-0005-0000-0000-0000B97F0000}"/>
    <cellStyle name="40% - Accent3 2 4 8 3 2" xfId="43775" xr:uid="{00000000-0005-0000-0000-0000BA7F0000}"/>
    <cellStyle name="40% - Accent3 2 4 8 4" xfId="25532" xr:uid="{00000000-0005-0000-0000-0000BB7F0000}"/>
    <cellStyle name="40% - Accent3 2 4 8 4 2" xfId="51521" xr:uid="{00000000-0005-0000-0000-0000BC7F0000}"/>
    <cellStyle name="40% - Accent3 2 4 8 5" xfId="30686" xr:uid="{00000000-0005-0000-0000-0000BD7F0000}"/>
    <cellStyle name="40% - Accent3 2 4 9" xfId="5853" xr:uid="{00000000-0005-0000-0000-0000BE7F0000}"/>
    <cellStyle name="40% - Accent3 2 4 9 2" xfId="31851" xr:uid="{00000000-0005-0000-0000-0000BF7F0000}"/>
    <cellStyle name="40% - Accent3 2 5" xfId="99" xr:uid="{00000000-0005-0000-0000-0000C07F0000}"/>
    <cellStyle name="40% - Accent3 2 5 10" xfId="5991" xr:uid="{00000000-0005-0000-0000-0000C17F0000}"/>
    <cellStyle name="40% - Accent3 2 5 10 2" xfId="31977" xr:uid="{00000000-0005-0000-0000-0000C27F0000}"/>
    <cellStyle name="40% - Accent3 2 5 11" xfId="13765" xr:uid="{00000000-0005-0000-0000-0000C37F0000}"/>
    <cellStyle name="40% - Accent3 2 5 11 2" xfId="39759" xr:uid="{00000000-0005-0000-0000-0000C47F0000}"/>
    <cellStyle name="40% - Accent3 2 5 12" xfId="21545" xr:uid="{00000000-0005-0000-0000-0000C57F0000}"/>
    <cellStyle name="40% - Accent3 2 5 12 2" xfId="47534" xr:uid="{00000000-0005-0000-0000-0000C67F0000}"/>
    <cellStyle name="40% - Accent3 2 5 13" xfId="26699" xr:uid="{00000000-0005-0000-0000-0000C77F0000}"/>
    <cellStyle name="40% - Accent3 2 5 2" xfId="806" xr:uid="{00000000-0005-0000-0000-0000C87F0000}"/>
    <cellStyle name="40% - Accent3 2 5 2 2" xfId="6134" xr:uid="{00000000-0005-0000-0000-0000C97F0000}"/>
    <cellStyle name="40% - Accent3 2 5 2 2 2" xfId="32115" xr:uid="{00000000-0005-0000-0000-0000CA7F0000}"/>
    <cellStyle name="40% - Accent3 2 5 2 3" xfId="13909" xr:uid="{00000000-0005-0000-0000-0000CB7F0000}"/>
    <cellStyle name="40% - Accent3 2 5 2 3 2" xfId="39903" xr:uid="{00000000-0005-0000-0000-0000CC7F0000}"/>
    <cellStyle name="40% - Accent3 2 5 2 4" xfId="21659" xr:uid="{00000000-0005-0000-0000-0000CD7F0000}"/>
    <cellStyle name="40% - Accent3 2 5 2 4 2" xfId="47648" xr:uid="{00000000-0005-0000-0000-0000CE7F0000}"/>
    <cellStyle name="40% - Accent3 2 5 2 5" xfId="26813" xr:uid="{00000000-0005-0000-0000-0000CF7F0000}"/>
    <cellStyle name="40% - Accent3 2 5 3" xfId="2559" xr:uid="{00000000-0005-0000-0000-0000D07F0000}"/>
    <cellStyle name="40% - Accent3 2 5 3 2" xfId="7858" xr:uid="{00000000-0005-0000-0000-0000D17F0000}"/>
    <cellStyle name="40% - Accent3 2 5 3 2 2" xfId="33854" xr:uid="{00000000-0005-0000-0000-0000D27F0000}"/>
    <cellStyle name="40% - Accent3 2 5 3 3" xfId="15648" xr:uid="{00000000-0005-0000-0000-0000D37F0000}"/>
    <cellStyle name="40% - Accent3 2 5 3 3 2" xfId="41642" xr:uid="{00000000-0005-0000-0000-0000D47F0000}"/>
    <cellStyle name="40% - Accent3 2 5 3 4" xfId="23399" xr:uid="{00000000-0005-0000-0000-0000D57F0000}"/>
    <cellStyle name="40% - Accent3 2 5 3 4 2" xfId="49388" xr:uid="{00000000-0005-0000-0000-0000D67F0000}"/>
    <cellStyle name="40% - Accent3 2 5 3 5" xfId="28553" xr:uid="{00000000-0005-0000-0000-0000D77F0000}"/>
    <cellStyle name="40% - Accent3 2 5 4" xfId="3157" xr:uid="{00000000-0005-0000-0000-0000D87F0000}"/>
    <cellStyle name="40% - Accent3 2 5 4 2" xfId="8456" xr:uid="{00000000-0005-0000-0000-0000D97F0000}"/>
    <cellStyle name="40% - Accent3 2 5 4 2 2" xfId="34452" xr:uid="{00000000-0005-0000-0000-0000DA7F0000}"/>
    <cellStyle name="40% - Accent3 2 5 4 3" xfId="16246" xr:uid="{00000000-0005-0000-0000-0000DB7F0000}"/>
    <cellStyle name="40% - Accent3 2 5 4 3 2" xfId="42240" xr:uid="{00000000-0005-0000-0000-0000DC7F0000}"/>
    <cellStyle name="40% - Accent3 2 5 4 4" xfId="23997" xr:uid="{00000000-0005-0000-0000-0000DD7F0000}"/>
    <cellStyle name="40% - Accent3 2 5 4 4 2" xfId="49986" xr:uid="{00000000-0005-0000-0000-0000DE7F0000}"/>
    <cellStyle name="40% - Accent3 2 5 4 5" xfId="29151" xr:uid="{00000000-0005-0000-0000-0000DF7F0000}"/>
    <cellStyle name="40% - Accent3 2 5 5" xfId="3268" xr:uid="{00000000-0005-0000-0000-0000E07F0000}"/>
    <cellStyle name="40% - Accent3 2 5 5 2" xfId="8569" xr:uid="{00000000-0005-0000-0000-0000E17F0000}"/>
    <cellStyle name="40% - Accent3 2 5 5 2 2" xfId="34566" xr:uid="{00000000-0005-0000-0000-0000E27F0000}"/>
    <cellStyle name="40% - Accent3 2 5 5 3" xfId="16360" xr:uid="{00000000-0005-0000-0000-0000E37F0000}"/>
    <cellStyle name="40% - Accent3 2 5 5 3 2" xfId="42354" xr:uid="{00000000-0005-0000-0000-0000E47F0000}"/>
    <cellStyle name="40% - Accent3 2 5 5 4" xfId="24111" xr:uid="{00000000-0005-0000-0000-0000E57F0000}"/>
    <cellStyle name="40% - Accent3 2 5 5 4 2" xfId="50100" xr:uid="{00000000-0005-0000-0000-0000E67F0000}"/>
    <cellStyle name="40% - Accent3 2 5 5 5" xfId="29265" xr:uid="{00000000-0005-0000-0000-0000E77F0000}"/>
    <cellStyle name="40% - Accent3 2 5 6" xfId="3382" xr:uid="{00000000-0005-0000-0000-0000E87F0000}"/>
    <cellStyle name="40% - Accent3 2 5 6 2" xfId="8682" xr:uid="{00000000-0005-0000-0000-0000E97F0000}"/>
    <cellStyle name="40% - Accent3 2 5 6 2 2" xfId="34680" xr:uid="{00000000-0005-0000-0000-0000EA7F0000}"/>
    <cellStyle name="40% - Accent3 2 5 6 3" xfId="16474" xr:uid="{00000000-0005-0000-0000-0000EB7F0000}"/>
    <cellStyle name="40% - Accent3 2 5 6 3 2" xfId="42468" xr:uid="{00000000-0005-0000-0000-0000EC7F0000}"/>
    <cellStyle name="40% - Accent3 2 5 6 4" xfId="24225" xr:uid="{00000000-0005-0000-0000-0000ED7F0000}"/>
    <cellStyle name="40% - Accent3 2 5 6 4 2" xfId="50214" xr:uid="{00000000-0005-0000-0000-0000EE7F0000}"/>
    <cellStyle name="40% - Accent3 2 5 6 5" xfId="29379" xr:uid="{00000000-0005-0000-0000-0000EF7F0000}"/>
    <cellStyle name="40% - Accent3 2 5 7" xfId="3496" xr:uid="{00000000-0005-0000-0000-0000F07F0000}"/>
    <cellStyle name="40% - Accent3 2 5 7 2" xfId="8795" xr:uid="{00000000-0005-0000-0000-0000F17F0000}"/>
    <cellStyle name="40% - Accent3 2 5 7 2 2" xfId="34794" xr:uid="{00000000-0005-0000-0000-0000F27F0000}"/>
    <cellStyle name="40% - Accent3 2 5 7 3" xfId="16588" xr:uid="{00000000-0005-0000-0000-0000F37F0000}"/>
    <cellStyle name="40% - Accent3 2 5 7 3 2" xfId="42582" xr:uid="{00000000-0005-0000-0000-0000F47F0000}"/>
    <cellStyle name="40% - Accent3 2 5 7 4" xfId="24339" xr:uid="{00000000-0005-0000-0000-0000F57F0000}"/>
    <cellStyle name="40% - Accent3 2 5 7 4 2" xfId="50328" xr:uid="{00000000-0005-0000-0000-0000F67F0000}"/>
    <cellStyle name="40% - Accent3 2 5 7 5" xfId="29493" xr:uid="{00000000-0005-0000-0000-0000F77F0000}"/>
    <cellStyle name="40% - Accent3 2 5 8" xfId="5245" xr:uid="{00000000-0005-0000-0000-0000F87F0000}"/>
    <cellStyle name="40% - Accent3 2 5 8 2" xfId="10542" xr:uid="{00000000-0005-0000-0000-0000F97F0000}"/>
    <cellStyle name="40% - Accent3 2 5 8 2 2" xfId="36543" xr:uid="{00000000-0005-0000-0000-0000FA7F0000}"/>
    <cellStyle name="40% - Accent3 2 5 8 3" xfId="18337" xr:uid="{00000000-0005-0000-0000-0000FB7F0000}"/>
    <cellStyle name="40% - Accent3 2 5 8 3 2" xfId="44331" xr:uid="{00000000-0005-0000-0000-0000FC7F0000}"/>
    <cellStyle name="40% - Accent3 2 5 8 4" xfId="26088" xr:uid="{00000000-0005-0000-0000-0000FD7F0000}"/>
    <cellStyle name="40% - Accent3 2 5 8 4 2" xfId="52077" xr:uid="{00000000-0005-0000-0000-0000FE7F0000}"/>
    <cellStyle name="40% - Accent3 2 5 8 5" xfId="31242" xr:uid="{00000000-0005-0000-0000-0000FF7F0000}"/>
    <cellStyle name="40% - Accent3 2 5 9" xfId="5854" xr:uid="{00000000-0005-0000-0000-000000800000}"/>
    <cellStyle name="40% - Accent3 2 5 9 2" xfId="31852" xr:uid="{00000000-0005-0000-0000-000001800000}"/>
    <cellStyle name="40% - Accent3 2 6" xfId="100" xr:uid="{00000000-0005-0000-0000-000002800000}"/>
    <cellStyle name="40% - Accent3 2 6 10" xfId="21546" xr:uid="{00000000-0005-0000-0000-000003800000}"/>
    <cellStyle name="40% - Accent3 2 6 10 2" xfId="47535" xr:uid="{00000000-0005-0000-0000-000004800000}"/>
    <cellStyle name="40% - Accent3 2 6 11" xfId="26700" xr:uid="{00000000-0005-0000-0000-000005800000}"/>
    <cellStyle name="40% - Accent3 2 6 2" xfId="807" xr:uid="{00000000-0005-0000-0000-000006800000}"/>
    <cellStyle name="40% - Accent3 2 6 2 2" xfId="6135" xr:uid="{00000000-0005-0000-0000-000007800000}"/>
    <cellStyle name="40% - Accent3 2 6 2 2 2" xfId="32116" xr:uid="{00000000-0005-0000-0000-000008800000}"/>
    <cellStyle name="40% - Accent3 2 6 2 3" xfId="13910" xr:uid="{00000000-0005-0000-0000-000009800000}"/>
    <cellStyle name="40% - Accent3 2 6 2 3 2" xfId="39904" xr:uid="{00000000-0005-0000-0000-00000A800000}"/>
    <cellStyle name="40% - Accent3 2 6 2 4" xfId="21660" xr:uid="{00000000-0005-0000-0000-00000B800000}"/>
    <cellStyle name="40% - Accent3 2 6 2 4 2" xfId="47649" xr:uid="{00000000-0005-0000-0000-00000C800000}"/>
    <cellStyle name="40% - Accent3 2 6 2 5" xfId="26814" xr:uid="{00000000-0005-0000-0000-00000D800000}"/>
    <cellStyle name="40% - Accent3 2 6 3" xfId="3158" xr:uid="{00000000-0005-0000-0000-00000E800000}"/>
    <cellStyle name="40% - Accent3 2 6 3 2" xfId="8457" xr:uid="{00000000-0005-0000-0000-00000F800000}"/>
    <cellStyle name="40% - Accent3 2 6 3 2 2" xfId="34453" xr:uid="{00000000-0005-0000-0000-000010800000}"/>
    <cellStyle name="40% - Accent3 2 6 3 3" xfId="16247" xr:uid="{00000000-0005-0000-0000-000011800000}"/>
    <cellStyle name="40% - Accent3 2 6 3 3 2" xfId="42241" xr:uid="{00000000-0005-0000-0000-000012800000}"/>
    <cellStyle name="40% - Accent3 2 6 3 4" xfId="23998" xr:uid="{00000000-0005-0000-0000-000013800000}"/>
    <cellStyle name="40% - Accent3 2 6 3 4 2" xfId="49987" xr:uid="{00000000-0005-0000-0000-000014800000}"/>
    <cellStyle name="40% - Accent3 2 6 3 5" xfId="29152" xr:uid="{00000000-0005-0000-0000-000015800000}"/>
    <cellStyle name="40% - Accent3 2 6 4" xfId="3269" xr:uid="{00000000-0005-0000-0000-000016800000}"/>
    <cellStyle name="40% - Accent3 2 6 4 2" xfId="8570" xr:uid="{00000000-0005-0000-0000-000017800000}"/>
    <cellStyle name="40% - Accent3 2 6 4 2 2" xfId="34567" xr:uid="{00000000-0005-0000-0000-000018800000}"/>
    <cellStyle name="40% - Accent3 2 6 4 3" xfId="16361" xr:uid="{00000000-0005-0000-0000-000019800000}"/>
    <cellStyle name="40% - Accent3 2 6 4 3 2" xfId="42355" xr:uid="{00000000-0005-0000-0000-00001A800000}"/>
    <cellStyle name="40% - Accent3 2 6 4 4" xfId="24112" xr:uid="{00000000-0005-0000-0000-00001B800000}"/>
    <cellStyle name="40% - Accent3 2 6 4 4 2" xfId="50101" xr:uid="{00000000-0005-0000-0000-00001C800000}"/>
    <cellStyle name="40% - Accent3 2 6 4 5" xfId="29266" xr:uid="{00000000-0005-0000-0000-00001D800000}"/>
    <cellStyle name="40% - Accent3 2 6 5" xfId="3383" xr:uid="{00000000-0005-0000-0000-00001E800000}"/>
    <cellStyle name="40% - Accent3 2 6 5 2" xfId="8683" xr:uid="{00000000-0005-0000-0000-00001F800000}"/>
    <cellStyle name="40% - Accent3 2 6 5 2 2" xfId="34681" xr:uid="{00000000-0005-0000-0000-000020800000}"/>
    <cellStyle name="40% - Accent3 2 6 5 3" xfId="16475" xr:uid="{00000000-0005-0000-0000-000021800000}"/>
    <cellStyle name="40% - Accent3 2 6 5 3 2" xfId="42469" xr:uid="{00000000-0005-0000-0000-000022800000}"/>
    <cellStyle name="40% - Accent3 2 6 5 4" xfId="24226" xr:uid="{00000000-0005-0000-0000-000023800000}"/>
    <cellStyle name="40% - Accent3 2 6 5 4 2" xfId="50215" xr:uid="{00000000-0005-0000-0000-000024800000}"/>
    <cellStyle name="40% - Accent3 2 6 5 5" xfId="29380" xr:uid="{00000000-0005-0000-0000-000025800000}"/>
    <cellStyle name="40% - Accent3 2 6 6" xfId="3497" xr:uid="{00000000-0005-0000-0000-000026800000}"/>
    <cellStyle name="40% - Accent3 2 6 6 2" xfId="8796" xr:uid="{00000000-0005-0000-0000-000027800000}"/>
    <cellStyle name="40% - Accent3 2 6 6 2 2" xfId="34795" xr:uid="{00000000-0005-0000-0000-000028800000}"/>
    <cellStyle name="40% - Accent3 2 6 6 3" xfId="16589" xr:uid="{00000000-0005-0000-0000-000029800000}"/>
    <cellStyle name="40% - Accent3 2 6 6 3 2" xfId="42583" xr:uid="{00000000-0005-0000-0000-00002A800000}"/>
    <cellStyle name="40% - Accent3 2 6 6 4" xfId="24340" xr:uid="{00000000-0005-0000-0000-00002B800000}"/>
    <cellStyle name="40% - Accent3 2 6 6 4 2" xfId="50329" xr:uid="{00000000-0005-0000-0000-00002C800000}"/>
    <cellStyle name="40% - Accent3 2 6 6 5" xfId="29494" xr:uid="{00000000-0005-0000-0000-00002D800000}"/>
    <cellStyle name="40% - Accent3 2 6 7" xfId="5855" xr:uid="{00000000-0005-0000-0000-00002E800000}"/>
    <cellStyle name="40% - Accent3 2 6 7 2" xfId="31853" xr:uid="{00000000-0005-0000-0000-00002F800000}"/>
    <cellStyle name="40% - Accent3 2 6 8" xfId="5992" xr:uid="{00000000-0005-0000-0000-000030800000}"/>
    <cellStyle name="40% - Accent3 2 6 8 2" xfId="31978" xr:uid="{00000000-0005-0000-0000-000031800000}"/>
    <cellStyle name="40% - Accent3 2 6 9" xfId="13766" xr:uid="{00000000-0005-0000-0000-000032800000}"/>
    <cellStyle name="40% - Accent3 2 6 9 2" xfId="39760" xr:uid="{00000000-0005-0000-0000-000033800000}"/>
    <cellStyle name="40% - Accent3 2 7" xfId="802" xr:uid="{00000000-0005-0000-0000-000034800000}"/>
    <cellStyle name="40% - Accent3 2 7 2" xfId="6130" xr:uid="{00000000-0005-0000-0000-000035800000}"/>
    <cellStyle name="40% - Accent3 2 7 2 2" xfId="32111" xr:uid="{00000000-0005-0000-0000-000036800000}"/>
    <cellStyle name="40% - Accent3 2 7 3" xfId="13905" xr:uid="{00000000-0005-0000-0000-000037800000}"/>
    <cellStyle name="40% - Accent3 2 7 3 2" xfId="39899" xr:uid="{00000000-0005-0000-0000-000038800000}"/>
    <cellStyle name="40% - Accent3 2 7 4" xfId="21655" xr:uid="{00000000-0005-0000-0000-000039800000}"/>
    <cellStyle name="40% - Accent3 2 7 4 2" xfId="47644" xr:uid="{00000000-0005-0000-0000-00003A800000}"/>
    <cellStyle name="40% - Accent3 2 7 5" xfId="26809" xr:uid="{00000000-0005-0000-0000-00003B800000}"/>
    <cellStyle name="40% - Accent3 2 8" xfId="887" xr:uid="{00000000-0005-0000-0000-00003C800000}"/>
    <cellStyle name="40% - Accent3 2 8 2" xfId="6200" xr:uid="{00000000-0005-0000-0000-00003D800000}"/>
    <cellStyle name="40% - Accent3 2 8 2 2" xfId="32186" xr:uid="{00000000-0005-0000-0000-00003E800000}"/>
    <cellStyle name="40% - Accent3 2 8 3" xfId="13980" xr:uid="{00000000-0005-0000-0000-00003F800000}"/>
    <cellStyle name="40% - Accent3 2 8 3 2" xfId="39974" xr:uid="{00000000-0005-0000-0000-000040800000}"/>
    <cellStyle name="40% - Accent3 2 8 4" xfId="21731" xr:uid="{00000000-0005-0000-0000-000041800000}"/>
    <cellStyle name="40% - Accent3 2 8 4 2" xfId="47720" xr:uid="{00000000-0005-0000-0000-000042800000}"/>
    <cellStyle name="40% - Accent3 2 8 5" xfId="26885" xr:uid="{00000000-0005-0000-0000-000043800000}"/>
    <cellStyle name="40% - Accent3 2 9" xfId="3153" xr:uid="{00000000-0005-0000-0000-000044800000}"/>
    <cellStyle name="40% - Accent3 2 9 2" xfId="8452" xr:uid="{00000000-0005-0000-0000-000045800000}"/>
    <cellStyle name="40% - Accent3 2 9 2 2" xfId="34448" xr:uid="{00000000-0005-0000-0000-000046800000}"/>
    <cellStyle name="40% - Accent3 2 9 3" xfId="16242" xr:uid="{00000000-0005-0000-0000-000047800000}"/>
    <cellStyle name="40% - Accent3 2 9 3 2" xfId="42236" xr:uid="{00000000-0005-0000-0000-000048800000}"/>
    <cellStyle name="40% - Accent3 2 9 4" xfId="23993" xr:uid="{00000000-0005-0000-0000-000049800000}"/>
    <cellStyle name="40% - Accent3 2 9 4 2" xfId="49982" xr:uid="{00000000-0005-0000-0000-00004A800000}"/>
    <cellStyle name="40% - Accent3 2 9 5" xfId="29147" xr:uid="{00000000-0005-0000-0000-00004B800000}"/>
    <cellStyle name="40% - Accent3 20" xfId="1129" xr:uid="{00000000-0005-0000-0000-00004C800000}"/>
    <cellStyle name="40% - Accent3 20 10" xfId="14221" xr:uid="{00000000-0005-0000-0000-00004D800000}"/>
    <cellStyle name="40% - Accent3 20 10 2" xfId="40215" xr:uid="{00000000-0005-0000-0000-00004E800000}"/>
    <cellStyle name="40% - Accent3 20 11" xfId="21972" xr:uid="{00000000-0005-0000-0000-00004F800000}"/>
    <cellStyle name="40% - Accent3 20 11 2" xfId="47961" xr:uid="{00000000-0005-0000-0000-000050800000}"/>
    <cellStyle name="40% - Accent3 20 12" xfId="27126" xr:uid="{00000000-0005-0000-0000-000051800000}"/>
    <cellStyle name="40% - Accent3 20 2" xfId="1407" xr:uid="{00000000-0005-0000-0000-000052800000}"/>
    <cellStyle name="40% - Accent3 20 2 10" xfId="22249" xr:uid="{00000000-0005-0000-0000-000053800000}"/>
    <cellStyle name="40% - Accent3 20 2 10 2" xfId="48238" xr:uid="{00000000-0005-0000-0000-000054800000}"/>
    <cellStyle name="40% - Accent3 20 2 11" xfId="27403" xr:uid="{00000000-0005-0000-0000-000055800000}"/>
    <cellStyle name="40% - Accent3 20 2 2" xfId="1965" xr:uid="{00000000-0005-0000-0000-000056800000}"/>
    <cellStyle name="40% - Accent3 20 2 2 2" xfId="4651" xr:uid="{00000000-0005-0000-0000-000057800000}"/>
    <cellStyle name="40% - Accent3 20 2 2 2 2" xfId="9948" xr:uid="{00000000-0005-0000-0000-000058800000}"/>
    <cellStyle name="40% - Accent3 20 2 2 2 2 2" xfId="35949" xr:uid="{00000000-0005-0000-0000-000059800000}"/>
    <cellStyle name="40% - Accent3 20 2 2 2 3" xfId="17743" xr:uid="{00000000-0005-0000-0000-00005A800000}"/>
    <cellStyle name="40% - Accent3 20 2 2 2 3 2" xfId="43737" xr:uid="{00000000-0005-0000-0000-00005B800000}"/>
    <cellStyle name="40% - Accent3 20 2 2 2 4" xfId="25494" xr:uid="{00000000-0005-0000-0000-00005C800000}"/>
    <cellStyle name="40% - Accent3 20 2 2 2 4 2" xfId="51483" xr:uid="{00000000-0005-0000-0000-00005D800000}"/>
    <cellStyle name="40% - Accent3 20 2 2 2 5" xfId="30648" xr:uid="{00000000-0005-0000-0000-00005E800000}"/>
    <cellStyle name="40% - Accent3 20 2 2 3" xfId="12590" xr:uid="{00000000-0005-0000-0000-00005F800000}"/>
    <cellStyle name="40% - Accent3 20 2 2 3 2" xfId="20385" xr:uid="{00000000-0005-0000-0000-000060800000}"/>
    <cellStyle name="40% - Accent3 20 2 2 3 2 2" xfId="46379" xr:uid="{00000000-0005-0000-0000-000061800000}"/>
    <cellStyle name="40% - Accent3 20 2 2 3 3" xfId="38591" xr:uid="{00000000-0005-0000-0000-000062800000}"/>
    <cellStyle name="40% - Accent3 20 2 2 4" xfId="7268" xr:uid="{00000000-0005-0000-0000-000063800000}"/>
    <cellStyle name="40% - Accent3 20 2 2 4 2" xfId="33260" xr:uid="{00000000-0005-0000-0000-000064800000}"/>
    <cellStyle name="40% - Accent3 20 2 2 5" xfId="15054" xr:uid="{00000000-0005-0000-0000-000065800000}"/>
    <cellStyle name="40% - Accent3 20 2 2 5 2" xfId="41048" xr:uid="{00000000-0005-0000-0000-000066800000}"/>
    <cellStyle name="40% - Accent3 20 2 2 6" xfId="22805" xr:uid="{00000000-0005-0000-0000-000067800000}"/>
    <cellStyle name="40% - Accent3 20 2 2 6 2" xfId="48794" xr:uid="{00000000-0005-0000-0000-000068800000}"/>
    <cellStyle name="40% - Accent3 20 2 2 7" xfId="27959" xr:uid="{00000000-0005-0000-0000-000069800000}"/>
    <cellStyle name="40% - Accent3 20 2 3" xfId="2521" xr:uid="{00000000-0005-0000-0000-00006A800000}"/>
    <cellStyle name="40% - Accent3 20 2 3 2" xfId="5207" xr:uid="{00000000-0005-0000-0000-00006B800000}"/>
    <cellStyle name="40% - Accent3 20 2 3 2 2" xfId="10504" xr:uid="{00000000-0005-0000-0000-00006C800000}"/>
    <cellStyle name="40% - Accent3 20 2 3 2 2 2" xfId="36505" xr:uid="{00000000-0005-0000-0000-00006D800000}"/>
    <cellStyle name="40% - Accent3 20 2 3 2 3" xfId="18299" xr:uid="{00000000-0005-0000-0000-00006E800000}"/>
    <cellStyle name="40% - Accent3 20 2 3 2 3 2" xfId="44293" xr:uid="{00000000-0005-0000-0000-00006F800000}"/>
    <cellStyle name="40% - Accent3 20 2 3 2 4" xfId="26050" xr:uid="{00000000-0005-0000-0000-000070800000}"/>
    <cellStyle name="40% - Accent3 20 2 3 2 4 2" xfId="52039" xr:uid="{00000000-0005-0000-0000-000071800000}"/>
    <cellStyle name="40% - Accent3 20 2 3 2 5" xfId="31204" xr:uid="{00000000-0005-0000-0000-000072800000}"/>
    <cellStyle name="40% - Accent3 20 2 3 3" xfId="13125" xr:uid="{00000000-0005-0000-0000-000073800000}"/>
    <cellStyle name="40% - Accent3 20 2 3 3 2" xfId="20920" xr:uid="{00000000-0005-0000-0000-000074800000}"/>
    <cellStyle name="40% - Accent3 20 2 3 3 2 2" xfId="46914" xr:uid="{00000000-0005-0000-0000-000075800000}"/>
    <cellStyle name="40% - Accent3 20 2 3 3 3" xfId="39126" xr:uid="{00000000-0005-0000-0000-000076800000}"/>
    <cellStyle name="40% - Accent3 20 2 3 4" xfId="7820" xr:uid="{00000000-0005-0000-0000-000077800000}"/>
    <cellStyle name="40% - Accent3 20 2 3 4 2" xfId="33816" xr:uid="{00000000-0005-0000-0000-000078800000}"/>
    <cellStyle name="40% - Accent3 20 2 3 5" xfId="15610" xr:uid="{00000000-0005-0000-0000-000079800000}"/>
    <cellStyle name="40% - Accent3 20 2 3 5 2" xfId="41604" xr:uid="{00000000-0005-0000-0000-00007A800000}"/>
    <cellStyle name="40% - Accent3 20 2 3 6" xfId="23361" xr:uid="{00000000-0005-0000-0000-00007B800000}"/>
    <cellStyle name="40% - Accent3 20 2 3 6 2" xfId="49350" xr:uid="{00000000-0005-0000-0000-00007C800000}"/>
    <cellStyle name="40% - Accent3 20 2 3 7" xfId="28515" xr:uid="{00000000-0005-0000-0000-00007D800000}"/>
    <cellStyle name="40% - Accent3 20 2 4" xfId="3077" xr:uid="{00000000-0005-0000-0000-00007E800000}"/>
    <cellStyle name="40% - Accent3 20 2 4 2" xfId="5763" xr:uid="{00000000-0005-0000-0000-00007F800000}"/>
    <cellStyle name="40% - Accent3 20 2 4 2 2" xfId="11060" xr:uid="{00000000-0005-0000-0000-000080800000}"/>
    <cellStyle name="40% - Accent3 20 2 4 2 2 2" xfId="37061" xr:uid="{00000000-0005-0000-0000-000081800000}"/>
    <cellStyle name="40% - Accent3 20 2 4 2 3" xfId="18855" xr:uid="{00000000-0005-0000-0000-000082800000}"/>
    <cellStyle name="40% - Accent3 20 2 4 2 3 2" xfId="44849" xr:uid="{00000000-0005-0000-0000-000083800000}"/>
    <cellStyle name="40% - Accent3 20 2 4 2 4" xfId="26606" xr:uid="{00000000-0005-0000-0000-000084800000}"/>
    <cellStyle name="40% - Accent3 20 2 4 2 4 2" xfId="52595" xr:uid="{00000000-0005-0000-0000-000085800000}"/>
    <cellStyle name="40% - Accent3 20 2 4 2 5" xfId="31760" xr:uid="{00000000-0005-0000-0000-000086800000}"/>
    <cellStyle name="40% - Accent3 20 2 4 3" xfId="13664" xr:uid="{00000000-0005-0000-0000-000087800000}"/>
    <cellStyle name="40% - Accent3 20 2 4 3 2" xfId="21459" xr:uid="{00000000-0005-0000-0000-000088800000}"/>
    <cellStyle name="40% - Accent3 20 2 4 3 2 2" xfId="47453" xr:uid="{00000000-0005-0000-0000-000089800000}"/>
    <cellStyle name="40% - Accent3 20 2 4 3 3" xfId="39665" xr:uid="{00000000-0005-0000-0000-00008A800000}"/>
    <cellStyle name="40% - Accent3 20 2 4 4" xfId="8376" xr:uid="{00000000-0005-0000-0000-00008B800000}"/>
    <cellStyle name="40% - Accent3 20 2 4 4 2" xfId="34372" xr:uid="{00000000-0005-0000-0000-00008C800000}"/>
    <cellStyle name="40% - Accent3 20 2 4 5" xfId="16166" xr:uid="{00000000-0005-0000-0000-00008D800000}"/>
    <cellStyle name="40% - Accent3 20 2 4 5 2" xfId="42160" xr:uid="{00000000-0005-0000-0000-00008E800000}"/>
    <cellStyle name="40% - Accent3 20 2 4 6" xfId="23917" xr:uid="{00000000-0005-0000-0000-00008F800000}"/>
    <cellStyle name="40% - Accent3 20 2 4 6 2" xfId="49906" xr:uid="{00000000-0005-0000-0000-000090800000}"/>
    <cellStyle name="40% - Accent3 20 2 4 7" xfId="29071" xr:uid="{00000000-0005-0000-0000-000091800000}"/>
    <cellStyle name="40% - Accent3 20 2 5" xfId="4095" xr:uid="{00000000-0005-0000-0000-000092800000}"/>
    <cellStyle name="40% - Accent3 20 2 5 2" xfId="9393" xr:uid="{00000000-0005-0000-0000-000093800000}"/>
    <cellStyle name="40% - Accent3 20 2 5 2 2" xfId="35393" xr:uid="{00000000-0005-0000-0000-000094800000}"/>
    <cellStyle name="40% - Accent3 20 2 5 3" xfId="17187" xr:uid="{00000000-0005-0000-0000-000095800000}"/>
    <cellStyle name="40% - Accent3 20 2 5 3 2" xfId="43181" xr:uid="{00000000-0005-0000-0000-000096800000}"/>
    <cellStyle name="40% - Accent3 20 2 5 4" xfId="24938" xr:uid="{00000000-0005-0000-0000-000097800000}"/>
    <cellStyle name="40% - Accent3 20 2 5 4 2" xfId="50927" xr:uid="{00000000-0005-0000-0000-000098800000}"/>
    <cellStyle name="40% - Accent3 20 2 5 5" xfId="30092" xr:uid="{00000000-0005-0000-0000-000099800000}"/>
    <cellStyle name="40% - Accent3 20 2 6" xfId="11565" xr:uid="{00000000-0005-0000-0000-00009A800000}"/>
    <cellStyle name="40% - Accent3 20 2 6 2" xfId="19360" xr:uid="{00000000-0005-0000-0000-00009B800000}"/>
    <cellStyle name="40% - Accent3 20 2 6 2 2" xfId="45354" xr:uid="{00000000-0005-0000-0000-00009C800000}"/>
    <cellStyle name="40% - Accent3 20 2 6 3" xfId="37566" xr:uid="{00000000-0005-0000-0000-00009D800000}"/>
    <cellStyle name="40% - Accent3 20 2 7" xfId="12071" xr:uid="{00000000-0005-0000-0000-00009E800000}"/>
    <cellStyle name="40% - Accent3 20 2 7 2" xfId="19866" xr:uid="{00000000-0005-0000-0000-00009F800000}"/>
    <cellStyle name="40% - Accent3 20 2 7 2 2" xfId="45860" xr:uid="{00000000-0005-0000-0000-0000A0800000}"/>
    <cellStyle name="40% - Accent3 20 2 7 3" xfId="38072" xr:uid="{00000000-0005-0000-0000-0000A1800000}"/>
    <cellStyle name="40% - Accent3 20 2 8" xfId="6717" xr:uid="{00000000-0005-0000-0000-0000A2800000}"/>
    <cellStyle name="40% - Accent3 20 2 8 2" xfId="32704" xr:uid="{00000000-0005-0000-0000-0000A3800000}"/>
    <cellStyle name="40% - Accent3 20 2 9" xfId="14498" xr:uid="{00000000-0005-0000-0000-0000A4800000}"/>
    <cellStyle name="40% - Accent3 20 2 9 2" xfId="40492" xr:uid="{00000000-0005-0000-0000-0000A5800000}"/>
    <cellStyle name="40% - Accent3 20 3" xfId="1688" xr:uid="{00000000-0005-0000-0000-0000A6800000}"/>
    <cellStyle name="40% - Accent3 20 3 2" xfId="4374" xr:uid="{00000000-0005-0000-0000-0000A7800000}"/>
    <cellStyle name="40% - Accent3 20 3 2 2" xfId="9671" xr:uid="{00000000-0005-0000-0000-0000A8800000}"/>
    <cellStyle name="40% - Accent3 20 3 2 2 2" xfId="35672" xr:uid="{00000000-0005-0000-0000-0000A9800000}"/>
    <cellStyle name="40% - Accent3 20 3 2 3" xfId="17466" xr:uid="{00000000-0005-0000-0000-0000AA800000}"/>
    <cellStyle name="40% - Accent3 20 3 2 3 2" xfId="43460" xr:uid="{00000000-0005-0000-0000-0000AB800000}"/>
    <cellStyle name="40% - Accent3 20 3 2 4" xfId="25217" xr:uid="{00000000-0005-0000-0000-0000AC800000}"/>
    <cellStyle name="40% - Accent3 20 3 2 4 2" xfId="51206" xr:uid="{00000000-0005-0000-0000-0000AD800000}"/>
    <cellStyle name="40% - Accent3 20 3 2 5" xfId="30371" xr:uid="{00000000-0005-0000-0000-0000AE800000}"/>
    <cellStyle name="40% - Accent3 20 3 3" xfId="12331" xr:uid="{00000000-0005-0000-0000-0000AF800000}"/>
    <cellStyle name="40% - Accent3 20 3 3 2" xfId="20126" xr:uid="{00000000-0005-0000-0000-0000B0800000}"/>
    <cellStyle name="40% - Accent3 20 3 3 2 2" xfId="46120" xr:uid="{00000000-0005-0000-0000-0000B1800000}"/>
    <cellStyle name="40% - Accent3 20 3 3 3" xfId="38332" xr:uid="{00000000-0005-0000-0000-0000B2800000}"/>
    <cellStyle name="40% - Accent3 20 3 4" xfId="6993" xr:uid="{00000000-0005-0000-0000-0000B3800000}"/>
    <cellStyle name="40% - Accent3 20 3 4 2" xfId="32983" xr:uid="{00000000-0005-0000-0000-0000B4800000}"/>
    <cellStyle name="40% - Accent3 20 3 5" xfId="14777" xr:uid="{00000000-0005-0000-0000-0000B5800000}"/>
    <cellStyle name="40% - Accent3 20 3 5 2" xfId="40771" xr:uid="{00000000-0005-0000-0000-0000B6800000}"/>
    <cellStyle name="40% - Accent3 20 3 6" xfId="22528" xr:uid="{00000000-0005-0000-0000-0000B7800000}"/>
    <cellStyle name="40% - Accent3 20 3 6 2" xfId="48517" xr:uid="{00000000-0005-0000-0000-0000B8800000}"/>
    <cellStyle name="40% - Accent3 20 3 7" xfId="27682" xr:uid="{00000000-0005-0000-0000-0000B9800000}"/>
    <cellStyle name="40% - Accent3 20 4" xfId="2244" xr:uid="{00000000-0005-0000-0000-0000BA800000}"/>
    <cellStyle name="40% - Accent3 20 4 2" xfId="4930" xr:uid="{00000000-0005-0000-0000-0000BB800000}"/>
    <cellStyle name="40% - Accent3 20 4 2 2" xfId="10227" xr:uid="{00000000-0005-0000-0000-0000BC800000}"/>
    <cellStyle name="40% - Accent3 20 4 2 2 2" xfId="36228" xr:uid="{00000000-0005-0000-0000-0000BD800000}"/>
    <cellStyle name="40% - Accent3 20 4 2 3" xfId="18022" xr:uid="{00000000-0005-0000-0000-0000BE800000}"/>
    <cellStyle name="40% - Accent3 20 4 2 3 2" xfId="44016" xr:uid="{00000000-0005-0000-0000-0000BF800000}"/>
    <cellStyle name="40% - Accent3 20 4 2 4" xfId="25773" xr:uid="{00000000-0005-0000-0000-0000C0800000}"/>
    <cellStyle name="40% - Accent3 20 4 2 4 2" xfId="51762" xr:uid="{00000000-0005-0000-0000-0000C1800000}"/>
    <cellStyle name="40% - Accent3 20 4 2 5" xfId="30927" xr:uid="{00000000-0005-0000-0000-0000C2800000}"/>
    <cellStyle name="40% - Accent3 20 4 3" xfId="12850" xr:uid="{00000000-0005-0000-0000-0000C3800000}"/>
    <cellStyle name="40% - Accent3 20 4 3 2" xfId="20645" xr:uid="{00000000-0005-0000-0000-0000C4800000}"/>
    <cellStyle name="40% - Accent3 20 4 3 2 2" xfId="46639" xr:uid="{00000000-0005-0000-0000-0000C5800000}"/>
    <cellStyle name="40% - Accent3 20 4 3 3" xfId="38851" xr:uid="{00000000-0005-0000-0000-0000C6800000}"/>
    <cellStyle name="40% - Accent3 20 4 4" xfId="7545" xr:uid="{00000000-0005-0000-0000-0000C7800000}"/>
    <cellStyle name="40% - Accent3 20 4 4 2" xfId="33539" xr:uid="{00000000-0005-0000-0000-0000C8800000}"/>
    <cellStyle name="40% - Accent3 20 4 5" xfId="15333" xr:uid="{00000000-0005-0000-0000-0000C9800000}"/>
    <cellStyle name="40% - Accent3 20 4 5 2" xfId="41327" xr:uid="{00000000-0005-0000-0000-0000CA800000}"/>
    <cellStyle name="40% - Accent3 20 4 6" xfId="23084" xr:uid="{00000000-0005-0000-0000-0000CB800000}"/>
    <cellStyle name="40% - Accent3 20 4 6 2" xfId="49073" xr:uid="{00000000-0005-0000-0000-0000CC800000}"/>
    <cellStyle name="40% - Accent3 20 4 7" xfId="28238" xr:uid="{00000000-0005-0000-0000-0000CD800000}"/>
    <cellStyle name="40% - Accent3 20 5" xfId="2800" xr:uid="{00000000-0005-0000-0000-0000CE800000}"/>
    <cellStyle name="40% - Accent3 20 5 2" xfId="5486" xr:uid="{00000000-0005-0000-0000-0000CF800000}"/>
    <cellStyle name="40% - Accent3 20 5 2 2" xfId="10783" xr:uid="{00000000-0005-0000-0000-0000D0800000}"/>
    <cellStyle name="40% - Accent3 20 5 2 2 2" xfId="36784" xr:uid="{00000000-0005-0000-0000-0000D1800000}"/>
    <cellStyle name="40% - Accent3 20 5 2 3" xfId="18578" xr:uid="{00000000-0005-0000-0000-0000D2800000}"/>
    <cellStyle name="40% - Accent3 20 5 2 3 2" xfId="44572" xr:uid="{00000000-0005-0000-0000-0000D3800000}"/>
    <cellStyle name="40% - Accent3 20 5 2 4" xfId="26329" xr:uid="{00000000-0005-0000-0000-0000D4800000}"/>
    <cellStyle name="40% - Accent3 20 5 2 4 2" xfId="52318" xr:uid="{00000000-0005-0000-0000-0000D5800000}"/>
    <cellStyle name="40% - Accent3 20 5 2 5" xfId="31483" xr:uid="{00000000-0005-0000-0000-0000D6800000}"/>
    <cellStyle name="40% - Accent3 20 5 3" xfId="13387" xr:uid="{00000000-0005-0000-0000-0000D7800000}"/>
    <cellStyle name="40% - Accent3 20 5 3 2" xfId="21182" xr:uid="{00000000-0005-0000-0000-0000D8800000}"/>
    <cellStyle name="40% - Accent3 20 5 3 2 2" xfId="47176" xr:uid="{00000000-0005-0000-0000-0000D9800000}"/>
    <cellStyle name="40% - Accent3 20 5 3 3" xfId="39388" xr:uid="{00000000-0005-0000-0000-0000DA800000}"/>
    <cellStyle name="40% - Accent3 20 5 4" xfId="8099" xr:uid="{00000000-0005-0000-0000-0000DB800000}"/>
    <cellStyle name="40% - Accent3 20 5 4 2" xfId="34095" xr:uid="{00000000-0005-0000-0000-0000DC800000}"/>
    <cellStyle name="40% - Accent3 20 5 5" xfId="15889" xr:uid="{00000000-0005-0000-0000-0000DD800000}"/>
    <cellStyle name="40% - Accent3 20 5 5 2" xfId="41883" xr:uid="{00000000-0005-0000-0000-0000DE800000}"/>
    <cellStyle name="40% - Accent3 20 5 6" xfId="23640" xr:uid="{00000000-0005-0000-0000-0000DF800000}"/>
    <cellStyle name="40% - Accent3 20 5 6 2" xfId="49629" xr:uid="{00000000-0005-0000-0000-0000E0800000}"/>
    <cellStyle name="40% - Accent3 20 5 7" xfId="28794" xr:uid="{00000000-0005-0000-0000-0000E1800000}"/>
    <cellStyle name="40% - Accent3 20 6" xfId="3818" xr:uid="{00000000-0005-0000-0000-0000E2800000}"/>
    <cellStyle name="40% - Accent3 20 6 2" xfId="9116" xr:uid="{00000000-0005-0000-0000-0000E3800000}"/>
    <cellStyle name="40% - Accent3 20 6 2 2" xfId="35116" xr:uid="{00000000-0005-0000-0000-0000E4800000}"/>
    <cellStyle name="40% - Accent3 20 6 3" xfId="16910" xr:uid="{00000000-0005-0000-0000-0000E5800000}"/>
    <cellStyle name="40% - Accent3 20 6 3 2" xfId="42904" xr:uid="{00000000-0005-0000-0000-0000E6800000}"/>
    <cellStyle name="40% - Accent3 20 6 4" xfId="24661" xr:uid="{00000000-0005-0000-0000-0000E7800000}"/>
    <cellStyle name="40% - Accent3 20 6 4 2" xfId="50650" xr:uid="{00000000-0005-0000-0000-0000E8800000}"/>
    <cellStyle name="40% - Accent3 20 6 5" xfId="29815" xr:uid="{00000000-0005-0000-0000-0000E9800000}"/>
    <cellStyle name="40% - Accent3 20 7" xfId="11310" xr:uid="{00000000-0005-0000-0000-0000EA800000}"/>
    <cellStyle name="40% - Accent3 20 7 2" xfId="19105" xr:uid="{00000000-0005-0000-0000-0000EB800000}"/>
    <cellStyle name="40% - Accent3 20 7 2 2" xfId="45099" xr:uid="{00000000-0005-0000-0000-0000EC800000}"/>
    <cellStyle name="40% - Accent3 20 7 3" xfId="37311" xr:uid="{00000000-0005-0000-0000-0000ED800000}"/>
    <cellStyle name="40% - Accent3 20 8" xfId="11810" xr:uid="{00000000-0005-0000-0000-0000EE800000}"/>
    <cellStyle name="40% - Accent3 20 8 2" xfId="19605" xr:uid="{00000000-0005-0000-0000-0000EF800000}"/>
    <cellStyle name="40% - Accent3 20 8 2 2" xfId="45599" xr:uid="{00000000-0005-0000-0000-0000F0800000}"/>
    <cellStyle name="40% - Accent3 20 8 3" xfId="37811" xr:uid="{00000000-0005-0000-0000-0000F1800000}"/>
    <cellStyle name="40% - Accent3 20 9" xfId="6440" xr:uid="{00000000-0005-0000-0000-0000F2800000}"/>
    <cellStyle name="40% - Accent3 20 9 2" xfId="32427" xr:uid="{00000000-0005-0000-0000-0000F3800000}"/>
    <cellStyle name="40% - Accent3 21" xfId="1138" xr:uid="{00000000-0005-0000-0000-0000F4800000}"/>
    <cellStyle name="40% - Accent3 21 10" xfId="14230" xr:uid="{00000000-0005-0000-0000-0000F5800000}"/>
    <cellStyle name="40% - Accent3 21 10 2" xfId="40224" xr:uid="{00000000-0005-0000-0000-0000F6800000}"/>
    <cellStyle name="40% - Accent3 21 11" xfId="21981" xr:uid="{00000000-0005-0000-0000-0000F7800000}"/>
    <cellStyle name="40% - Accent3 21 11 2" xfId="47970" xr:uid="{00000000-0005-0000-0000-0000F8800000}"/>
    <cellStyle name="40% - Accent3 21 12" xfId="27135" xr:uid="{00000000-0005-0000-0000-0000F9800000}"/>
    <cellStyle name="40% - Accent3 21 2" xfId="1416" xr:uid="{00000000-0005-0000-0000-0000FA800000}"/>
    <cellStyle name="40% - Accent3 21 2 10" xfId="22258" xr:uid="{00000000-0005-0000-0000-0000FB800000}"/>
    <cellStyle name="40% - Accent3 21 2 10 2" xfId="48247" xr:uid="{00000000-0005-0000-0000-0000FC800000}"/>
    <cellStyle name="40% - Accent3 21 2 11" xfId="27412" xr:uid="{00000000-0005-0000-0000-0000FD800000}"/>
    <cellStyle name="40% - Accent3 21 2 2" xfId="1974" xr:uid="{00000000-0005-0000-0000-0000FE800000}"/>
    <cellStyle name="40% - Accent3 21 2 2 2" xfId="4660" xr:uid="{00000000-0005-0000-0000-0000FF800000}"/>
    <cellStyle name="40% - Accent3 21 2 2 2 2" xfId="9957" xr:uid="{00000000-0005-0000-0000-000000810000}"/>
    <cellStyle name="40% - Accent3 21 2 2 2 2 2" xfId="35958" xr:uid="{00000000-0005-0000-0000-000001810000}"/>
    <cellStyle name="40% - Accent3 21 2 2 2 3" xfId="17752" xr:uid="{00000000-0005-0000-0000-000002810000}"/>
    <cellStyle name="40% - Accent3 21 2 2 2 3 2" xfId="43746" xr:uid="{00000000-0005-0000-0000-000003810000}"/>
    <cellStyle name="40% - Accent3 21 2 2 2 4" xfId="25503" xr:uid="{00000000-0005-0000-0000-000004810000}"/>
    <cellStyle name="40% - Accent3 21 2 2 2 4 2" xfId="51492" xr:uid="{00000000-0005-0000-0000-000005810000}"/>
    <cellStyle name="40% - Accent3 21 2 2 2 5" xfId="30657" xr:uid="{00000000-0005-0000-0000-000006810000}"/>
    <cellStyle name="40% - Accent3 21 2 2 3" xfId="12599" xr:uid="{00000000-0005-0000-0000-000007810000}"/>
    <cellStyle name="40% - Accent3 21 2 2 3 2" xfId="20394" xr:uid="{00000000-0005-0000-0000-000008810000}"/>
    <cellStyle name="40% - Accent3 21 2 2 3 2 2" xfId="46388" xr:uid="{00000000-0005-0000-0000-000009810000}"/>
    <cellStyle name="40% - Accent3 21 2 2 3 3" xfId="38600" xr:uid="{00000000-0005-0000-0000-00000A810000}"/>
    <cellStyle name="40% - Accent3 21 2 2 4" xfId="7277" xr:uid="{00000000-0005-0000-0000-00000B810000}"/>
    <cellStyle name="40% - Accent3 21 2 2 4 2" xfId="33269" xr:uid="{00000000-0005-0000-0000-00000C810000}"/>
    <cellStyle name="40% - Accent3 21 2 2 5" xfId="15063" xr:uid="{00000000-0005-0000-0000-00000D810000}"/>
    <cellStyle name="40% - Accent3 21 2 2 5 2" xfId="41057" xr:uid="{00000000-0005-0000-0000-00000E810000}"/>
    <cellStyle name="40% - Accent3 21 2 2 6" xfId="22814" xr:uid="{00000000-0005-0000-0000-00000F810000}"/>
    <cellStyle name="40% - Accent3 21 2 2 6 2" xfId="48803" xr:uid="{00000000-0005-0000-0000-000010810000}"/>
    <cellStyle name="40% - Accent3 21 2 2 7" xfId="27968" xr:uid="{00000000-0005-0000-0000-000011810000}"/>
    <cellStyle name="40% - Accent3 21 2 3" xfId="2530" xr:uid="{00000000-0005-0000-0000-000012810000}"/>
    <cellStyle name="40% - Accent3 21 2 3 2" xfId="5216" xr:uid="{00000000-0005-0000-0000-000013810000}"/>
    <cellStyle name="40% - Accent3 21 2 3 2 2" xfId="10513" xr:uid="{00000000-0005-0000-0000-000014810000}"/>
    <cellStyle name="40% - Accent3 21 2 3 2 2 2" xfId="36514" xr:uid="{00000000-0005-0000-0000-000015810000}"/>
    <cellStyle name="40% - Accent3 21 2 3 2 3" xfId="18308" xr:uid="{00000000-0005-0000-0000-000016810000}"/>
    <cellStyle name="40% - Accent3 21 2 3 2 3 2" xfId="44302" xr:uid="{00000000-0005-0000-0000-000017810000}"/>
    <cellStyle name="40% - Accent3 21 2 3 2 4" xfId="26059" xr:uid="{00000000-0005-0000-0000-000018810000}"/>
    <cellStyle name="40% - Accent3 21 2 3 2 4 2" xfId="52048" xr:uid="{00000000-0005-0000-0000-000019810000}"/>
    <cellStyle name="40% - Accent3 21 2 3 2 5" xfId="31213" xr:uid="{00000000-0005-0000-0000-00001A810000}"/>
    <cellStyle name="40% - Accent3 21 2 3 3" xfId="13134" xr:uid="{00000000-0005-0000-0000-00001B810000}"/>
    <cellStyle name="40% - Accent3 21 2 3 3 2" xfId="20929" xr:uid="{00000000-0005-0000-0000-00001C810000}"/>
    <cellStyle name="40% - Accent3 21 2 3 3 2 2" xfId="46923" xr:uid="{00000000-0005-0000-0000-00001D810000}"/>
    <cellStyle name="40% - Accent3 21 2 3 3 3" xfId="39135" xr:uid="{00000000-0005-0000-0000-00001E810000}"/>
    <cellStyle name="40% - Accent3 21 2 3 4" xfId="7829" xr:uid="{00000000-0005-0000-0000-00001F810000}"/>
    <cellStyle name="40% - Accent3 21 2 3 4 2" xfId="33825" xr:uid="{00000000-0005-0000-0000-000020810000}"/>
    <cellStyle name="40% - Accent3 21 2 3 5" xfId="15619" xr:uid="{00000000-0005-0000-0000-000021810000}"/>
    <cellStyle name="40% - Accent3 21 2 3 5 2" xfId="41613" xr:uid="{00000000-0005-0000-0000-000022810000}"/>
    <cellStyle name="40% - Accent3 21 2 3 6" xfId="23370" xr:uid="{00000000-0005-0000-0000-000023810000}"/>
    <cellStyle name="40% - Accent3 21 2 3 6 2" xfId="49359" xr:uid="{00000000-0005-0000-0000-000024810000}"/>
    <cellStyle name="40% - Accent3 21 2 3 7" xfId="28524" xr:uid="{00000000-0005-0000-0000-000025810000}"/>
    <cellStyle name="40% - Accent3 21 2 4" xfId="3086" xr:uid="{00000000-0005-0000-0000-000026810000}"/>
    <cellStyle name="40% - Accent3 21 2 4 2" xfId="5772" xr:uid="{00000000-0005-0000-0000-000027810000}"/>
    <cellStyle name="40% - Accent3 21 2 4 2 2" xfId="11069" xr:uid="{00000000-0005-0000-0000-000028810000}"/>
    <cellStyle name="40% - Accent3 21 2 4 2 2 2" xfId="37070" xr:uid="{00000000-0005-0000-0000-000029810000}"/>
    <cellStyle name="40% - Accent3 21 2 4 2 3" xfId="18864" xr:uid="{00000000-0005-0000-0000-00002A810000}"/>
    <cellStyle name="40% - Accent3 21 2 4 2 3 2" xfId="44858" xr:uid="{00000000-0005-0000-0000-00002B810000}"/>
    <cellStyle name="40% - Accent3 21 2 4 2 4" xfId="26615" xr:uid="{00000000-0005-0000-0000-00002C810000}"/>
    <cellStyle name="40% - Accent3 21 2 4 2 4 2" xfId="52604" xr:uid="{00000000-0005-0000-0000-00002D810000}"/>
    <cellStyle name="40% - Accent3 21 2 4 2 5" xfId="31769" xr:uid="{00000000-0005-0000-0000-00002E810000}"/>
    <cellStyle name="40% - Accent3 21 2 4 3" xfId="13673" xr:uid="{00000000-0005-0000-0000-00002F810000}"/>
    <cellStyle name="40% - Accent3 21 2 4 3 2" xfId="21468" xr:uid="{00000000-0005-0000-0000-000030810000}"/>
    <cellStyle name="40% - Accent3 21 2 4 3 2 2" xfId="47462" xr:uid="{00000000-0005-0000-0000-000031810000}"/>
    <cellStyle name="40% - Accent3 21 2 4 3 3" xfId="39674" xr:uid="{00000000-0005-0000-0000-000032810000}"/>
    <cellStyle name="40% - Accent3 21 2 4 4" xfId="8385" xr:uid="{00000000-0005-0000-0000-000033810000}"/>
    <cellStyle name="40% - Accent3 21 2 4 4 2" xfId="34381" xr:uid="{00000000-0005-0000-0000-000034810000}"/>
    <cellStyle name="40% - Accent3 21 2 4 5" xfId="16175" xr:uid="{00000000-0005-0000-0000-000035810000}"/>
    <cellStyle name="40% - Accent3 21 2 4 5 2" xfId="42169" xr:uid="{00000000-0005-0000-0000-000036810000}"/>
    <cellStyle name="40% - Accent3 21 2 4 6" xfId="23926" xr:uid="{00000000-0005-0000-0000-000037810000}"/>
    <cellStyle name="40% - Accent3 21 2 4 6 2" xfId="49915" xr:uid="{00000000-0005-0000-0000-000038810000}"/>
    <cellStyle name="40% - Accent3 21 2 4 7" xfId="29080" xr:uid="{00000000-0005-0000-0000-000039810000}"/>
    <cellStyle name="40% - Accent3 21 2 5" xfId="4104" xr:uid="{00000000-0005-0000-0000-00003A810000}"/>
    <cellStyle name="40% - Accent3 21 2 5 2" xfId="9402" xr:uid="{00000000-0005-0000-0000-00003B810000}"/>
    <cellStyle name="40% - Accent3 21 2 5 2 2" xfId="35402" xr:uid="{00000000-0005-0000-0000-00003C810000}"/>
    <cellStyle name="40% - Accent3 21 2 5 3" xfId="17196" xr:uid="{00000000-0005-0000-0000-00003D810000}"/>
    <cellStyle name="40% - Accent3 21 2 5 3 2" xfId="43190" xr:uid="{00000000-0005-0000-0000-00003E810000}"/>
    <cellStyle name="40% - Accent3 21 2 5 4" xfId="24947" xr:uid="{00000000-0005-0000-0000-00003F810000}"/>
    <cellStyle name="40% - Accent3 21 2 5 4 2" xfId="50936" xr:uid="{00000000-0005-0000-0000-000040810000}"/>
    <cellStyle name="40% - Accent3 21 2 5 5" xfId="30101" xr:uid="{00000000-0005-0000-0000-000041810000}"/>
    <cellStyle name="40% - Accent3 21 2 6" xfId="11574" xr:uid="{00000000-0005-0000-0000-000042810000}"/>
    <cellStyle name="40% - Accent3 21 2 6 2" xfId="19369" xr:uid="{00000000-0005-0000-0000-000043810000}"/>
    <cellStyle name="40% - Accent3 21 2 6 2 2" xfId="45363" xr:uid="{00000000-0005-0000-0000-000044810000}"/>
    <cellStyle name="40% - Accent3 21 2 6 3" xfId="37575" xr:uid="{00000000-0005-0000-0000-000045810000}"/>
    <cellStyle name="40% - Accent3 21 2 7" xfId="12080" xr:uid="{00000000-0005-0000-0000-000046810000}"/>
    <cellStyle name="40% - Accent3 21 2 7 2" xfId="19875" xr:uid="{00000000-0005-0000-0000-000047810000}"/>
    <cellStyle name="40% - Accent3 21 2 7 2 2" xfId="45869" xr:uid="{00000000-0005-0000-0000-000048810000}"/>
    <cellStyle name="40% - Accent3 21 2 7 3" xfId="38081" xr:uid="{00000000-0005-0000-0000-000049810000}"/>
    <cellStyle name="40% - Accent3 21 2 8" xfId="6726" xr:uid="{00000000-0005-0000-0000-00004A810000}"/>
    <cellStyle name="40% - Accent3 21 2 8 2" xfId="32713" xr:uid="{00000000-0005-0000-0000-00004B810000}"/>
    <cellStyle name="40% - Accent3 21 2 9" xfId="14507" xr:uid="{00000000-0005-0000-0000-00004C810000}"/>
    <cellStyle name="40% - Accent3 21 2 9 2" xfId="40501" xr:uid="{00000000-0005-0000-0000-00004D810000}"/>
    <cellStyle name="40% - Accent3 21 3" xfId="1697" xr:uid="{00000000-0005-0000-0000-00004E810000}"/>
    <cellStyle name="40% - Accent3 21 3 2" xfId="4383" xr:uid="{00000000-0005-0000-0000-00004F810000}"/>
    <cellStyle name="40% - Accent3 21 3 2 2" xfId="9680" xr:uid="{00000000-0005-0000-0000-000050810000}"/>
    <cellStyle name="40% - Accent3 21 3 2 2 2" xfId="35681" xr:uid="{00000000-0005-0000-0000-000051810000}"/>
    <cellStyle name="40% - Accent3 21 3 2 3" xfId="17475" xr:uid="{00000000-0005-0000-0000-000052810000}"/>
    <cellStyle name="40% - Accent3 21 3 2 3 2" xfId="43469" xr:uid="{00000000-0005-0000-0000-000053810000}"/>
    <cellStyle name="40% - Accent3 21 3 2 4" xfId="25226" xr:uid="{00000000-0005-0000-0000-000054810000}"/>
    <cellStyle name="40% - Accent3 21 3 2 4 2" xfId="51215" xr:uid="{00000000-0005-0000-0000-000055810000}"/>
    <cellStyle name="40% - Accent3 21 3 2 5" xfId="30380" xr:uid="{00000000-0005-0000-0000-000056810000}"/>
    <cellStyle name="40% - Accent3 21 3 3" xfId="12340" xr:uid="{00000000-0005-0000-0000-000057810000}"/>
    <cellStyle name="40% - Accent3 21 3 3 2" xfId="20135" xr:uid="{00000000-0005-0000-0000-000058810000}"/>
    <cellStyle name="40% - Accent3 21 3 3 2 2" xfId="46129" xr:uid="{00000000-0005-0000-0000-000059810000}"/>
    <cellStyle name="40% - Accent3 21 3 3 3" xfId="38341" xr:uid="{00000000-0005-0000-0000-00005A810000}"/>
    <cellStyle name="40% - Accent3 21 3 4" xfId="7002" xr:uid="{00000000-0005-0000-0000-00005B810000}"/>
    <cellStyle name="40% - Accent3 21 3 4 2" xfId="32992" xr:uid="{00000000-0005-0000-0000-00005C810000}"/>
    <cellStyle name="40% - Accent3 21 3 5" xfId="14786" xr:uid="{00000000-0005-0000-0000-00005D810000}"/>
    <cellStyle name="40% - Accent3 21 3 5 2" xfId="40780" xr:uid="{00000000-0005-0000-0000-00005E810000}"/>
    <cellStyle name="40% - Accent3 21 3 6" xfId="22537" xr:uid="{00000000-0005-0000-0000-00005F810000}"/>
    <cellStyle name="40% - Accent3 21 3 6 2" xfId="48526" xr:uid="{00000000-0005-0000-0000-000060810000}"/>
    <cellStyle name="40% - Accent3 21 3 7" xfId="27691" xr:uid="{00000000-0005-0000-0000-000061810000}"/>
    <cellStyle name="40% - Accent3 21 4" xfId="2253" xr:uid="{00000000-0005-0000-0000-000062810000}"/>
    <cellStyle name="40% - Accent3 21 4 2" xfId="4939" xr:uid="{00000000-0005-0000-0000-000063810000}"/>
    <cellStyle name="40% - Accent3 21 4 2 2" xfId="10236" xr:uid="{00000000-0005-0000-0000-000064810000}"/>
    <cellStyle name="40% - Accent3 21 4 2 2 2" xfId="36237" xr:uid="{00000000-0005-0000-0000-000065810000}"/>
    <cellStyle name="40% - Accent3 21 4 2 3" xfId="18031" xr:uid="{00000000-0005-0000-0000-000066810000}"/>
    <cellStyle name="40% - Accent3 21 4 2 3 2" xfId="44025" xr:uid="{00000000-0005-0000-0000-000067810000}"/>
    <cellStyle name="40% - Accent3 21 4 2 4" xfId="25782" xr:uid="{00000000-0005-0000-0000-000068810000}"/>
    <cellStyle name="40% - Accent3 21 4 2 4 2" xfId="51771" xr:uid="{00000000-0005-0000-0000-000069810000}"/>
    <cellStyle name="40% - Accent3 21 4 2 5" xfId="30936" xr:uid="{00000000-0005-0000-0000-00006A810000}"/>
    <cellStyle name="40% - Accent3 21 4 3" xfId="12859" xr:uid="{00000000-0005-0000-0000-00006B810000}"/>
    <cellStyle name="40% - Accent3 21 4 3 2" xfId="20654" xr:uid="{00000000-0005-0000-0000-00006C810000}"/>
    <cellStyle name="40% - Accent3 21 4 3 2 2" xfId="46648" xr:uid="{00000000-0005-0000-0000-00006D810000}"/>
    <cellStyle name="40% - Accent3 21 4 3 3" xfId="38860" xr:uid="{00000000-0005-0000-0000-00006E810000}"/>
    <cellStyle name="40% - Accent3 21 4 4" xfId="7554" xr:uid="{00000000-0005-0000-0000-00006F810000}"/>
    <cellStyle name="40% - Accent3 21 4 4 2" xfId="33548" xr:uid="{00000000-0005-0000-0000-000070810000}"/>
    <cellStyle name="40% - Accent3 21 4 5" xfId="15342" xr:uid="{00000000-0005-0000-0000-000071810000}"/>
    <cellStyle name="40% - Accent3 21 4 5 2" xfId="41336" xr:uid="{00000000-0005-0000-0000-000072810000}"/>
    <cellStyle name="40% - Accent3 21 4 6" xfId="23093" xr:uid="{00000000-0005-0000-0000-000073810000}"/>
    <cellStyle name="40% - Accent3 21 4 6 2" xfId="49082" xr:uid="{00000000-0005-0000-0000-000074810000}"/>
    <cellStyle name="40% - Accent3 21 4 7" xfId="28247" xr:uid="{00000000-0005-0000-0000-000075810000}"/>
    <cellStyle name="40% - Accent3 21 5" xfId="2809" xr:uid="{00000000-0005-0000-0000-000076810000}"/>
    <cellStyle name="40% - Accent3 21 5 2" xfId="5495" xr:uid="{00000000-0005-0000-0000-000077810000}"/>
    <cellStyle name="40% - Accent3 21 5 2 2" xfId="10792" xr:uid="{00000000-0005-0000-0000-000078810000}"/>
    <cellStyle name="40% - Accent3 21 5 2 2 2" xfId="36793" xr:uid="{00000000-0005-0000-0000-000079810000}"/>
    <cellStyle name="40% - Accent3 21 5 2 3" xfId="18587" xr:uid="{00000000-0005-0000-0000-00007A810000}"/>
    <cellStyle name="40% - Accent3 21 5 2 3 2" xfId="44581" xr:uid="{00000000-0005-0000-0000-00007B810000}"/>
    <cellStyle name="40% - Accent3 21 5 2 4" xfId="26338" xr:uid="{00000000-0005-0000-0000-00007C810000}"/>
    <cellStyle name="40% - Accent3 21 5 2 4 2" xfId="52327" xr:uid="{00000000-0005-0000-0000-00007D810000}"/>
    <cellStyle name="40% - Accent3 21 5 2 5" xfId="31492" xr:uid="{00000000-0005-0000-0000-00007E810000}"/>
    <cellStyle name="40% - Accent3 21 5 3" xfId="13396" xr:uid="{00000000-0005-0000-0000-00007F810000}"/>
    <cellStyle name="40% - Accent3 21 5 3 2" xfId="21191" xr:uid="{00000000-0005-0000-0000-000080810000}"/>
    <cellStyle name="40% - Accent3 21 5 3 2 2" xfId="47185" xr:uid="{00000000-0005-0000-0000-000081810000}"/>
    <cellStyle name="40% - Accent3 21 5 3 3" xfId="39397" xr:uid="{00000000-0005-0000-0000-000082810000}"/>
    <cellStyle name="40% - Accent3 21 5 4" xfId="8108" xr:uid="{00000000-0005-0000-0000-000083810000}"/>
    <cellStyle name="40% - Accent3 21 5 4 2" xfId="34104" xr:uid="{00000000-0005-0000-0000-000084810000}"/>
    <cellStyle name="40% - Accent3 21 5 5" xfId="15898" xr:uid="{00000000-0005-0000-0000-000085810000}"/>
    <cellStyle name="40% - Accent3 21 5 5 2" xfId="41892" xr:uid="{00000000-0005-0000-0000-000086810000}"/>
    <cellStyle name="40% - Accent3 21 5 6" xfId="23649" xr:uid="{00000000-0005-0000-0000-000087810000}"/>
    <cellStyle name="40% - Accent3 21 5 6 2" xfId="49638" xr:uid="{00000000-0005-0000-0000-000088810000}"/>
    <cellStyle name="40% - Accent3 21 5 7" xfId="28803" xr:uid="{00000000-0005-0000-0000-000089810000}"/>
    <cellStyle name="40% - Accent3 21 6" xfId="3827" xr:uid="{00000000-0005-0000-0000-00008A810000}"/>
    <cellStyle name="40% - Accent3 21 6 2" xfId="9125" xr:uid="{00000000-0005-0000-0000-00008B810000}"/>
    <cellStyle name="40% - Accent3 21 6 2 2" xfId="35125" xr:uid="{00000000-0005-0000-0000-00008C810000}"/>
    <cellStyle name="40% - Accent3 21 6 3" xfId="16919" xr:uid="{00000000-0005-0000-0000-00008D810000}"/>
    <cellStyle name="40% - Accent3 21 6 3 2" xfId="42913" xr:uid="{00000000-0005-0000-0000-00008E810000}"/>
    <cellStyle name="40% - Accent3 21 6 4" xfId="24670" xr:uid="{00000000-0005-0000-0000-00008F810000}"/>
    <cellStyle name="40% - Accent3 21 6 4 2" xfId="50659" xr:uid="{00000000-0005-0000-0000-000090810000}"/>
    <cellStyle name="40% - Accent3 21 6 5" xfId="29824" xr:uid="{00000000-0005-0000-0000-000091810000}"/>
    <cellStyle name="40% - Accent3 21 7" xfId="11319" xr:uid="{00000000-0005-0000-0000-000092810000}"/>
    <cellStyle name="40% - Accent3 21 7 2" xfId="19114" xr:uid="{00000000-0005-0000-0000-000093810000}"/>
    <cellStyle name="40% - Accent3 21 7 2 2" xfId="45108" xr:uid="{00000000-0005-0000-0000-000094810000}"/>
    <cellStyle name="40% - Accent3 21 7 3" xfId="37320" xr:uid="{00000000-0005-0000-0000-000095810000}"/>
    <cellStyle name="40% - Accent3 21 8" xfId="11819" xr:uid="{00000000-0005-0000-0000-000096810000}"/>
    <cellStyle name="40% - Accent3 21 8 2" xfId="19614" xr:uid="{00000000-0005-0000-0000-000097810000}"/>
    <cellStyle name="40% - Accent3 21 8 2 2" xfId="45608" xr:uid="{00000000-0005-0000-0000-000098810000}"/>
    <cellStyle name="40% - Accent3 21 8 3" xfId="37820" xr:uid="{00000000-0005-0000-0000-000099810000}"/>
    <cellStyle name="40% - Accent3 21 9" xfId="6449" xr:uid="{00000000-0005-0000-0000-00009A810000}"/>
    <cellStyle name="40% - Accent3 21 9 2" xfId="32436" xr:uid="{00000000-0005-0000-0000-00009B810000}"/>
    <cellStyle name="40% - Accent3 22" xfId="1152" xr:uid="{00000000-0005-0000-0000-00009C810000}"/>
    <cellStyle name="40% - Accent3 22 10" xfId="21994" xr:uid="{00000000-0005-0000-0000-00009D810000}"/>
    <cellStyle name="40% - Accent3 22 10 2" xfId="47983" xr:uid="{00000000-0005-0000-0000-00009E810000}"/>
    <cellStyle name="40% - Accent3 22 11" xfId="27148" xr:uid="{00000000-0005-0000-0000-00009F810000}"/>
    <cellStyle name="40% - Accent3 22 2" xfId="1710" xr:uid="{00000000-0005-0000-0000-0000A0810000}"/>
    <cellStyle name="40% - Accent3 22 2 2" xfId="4396" xr:uid="{00000000-0005-0000-0000-0000A1810000}"/>
    <cellStyle name="40% - Accent3 22 2 2 2" xfId="9693" xr:uid="{00000000-0005-0000-0000-0000A2810000}"/>
    <cellStyle name="40% - Accent3 22 2 2 2 2" xfId="35694" xr:uid="{00000000-0005-0000-0000-0000A3810000}"/>
    <cellStyle name="40% - Accent3 22 2 2 3" xfId="17488" xr:uid="{00000000-0005-0000-0000-0000A4810000}"/>
    <cellStyle name="40% - Accent3 22 2 2 3 2" xfId="43482" xr:uid="{00000000-0005-0000-0000-0000A5810000}"/>
    <cellStyle name="40% - Accent3 22 2 2 4" xfId="25239" xr:uid="{00000000-0005-0000-0000-0000A6810000}"/>
    <cellStyle name="40% - Accent3 22 2 2 4 2" xfId="51228" xr:uid="{00000000-0005-0000-0000-0000A7810000}"/>
    <cellStyle name="40% - Accent3 22 2 2 5" xfId="30393" xr:uid="{00000000-0005-0000-0000-0000A8810000}"/>
    <cellStyle name="40% - Accent3 22 2 3" xfId="12353" xr:uid="{00000000-0005-0000-0000-0000A9810000}"/>
    <cellStyle name="40% - Accent3 22 2 3 2" xfId="20148" xr:uid="{00000000-0005-0000-0000-0000AA810000}"/>
    <cellStyle name="40% - Accent3 22 2 3 2 2" xfId="46142" xr:uid="{00000000-0005-0000-0000-0000AB810000}"/>
    <cellStyle name="40% - Accent3 22 2 3 3" xfId="38354" xr:uid="{00000000-0005-0000-0000-0000AC810000}"/>
    <cellStyle name="40% - Accent3 22 2 4" xfId="7015" xr:uid="{00000000-0005-0000-0000-0000AD810000}"/>
    <cellStyle name="40% - Accent3 22 2 4 2" xfId="33005" xr:uid="{00000000-0005-0000-0000-0000AE810000}"/>
    <cellStyle name="40% - Accent3 22 2 5" xfId="14799" xr:uid="{00000000-0005-0000-0000-0000AF810000}"/>
    <cellStyle name="40% - Accent3 22 2 5 2" xfId="40793" xr:uid="{00000000-0005-0000-0000-0000B0810000}"/>
    <cellStyle name="40% - Accent3 22 2 6" xfId="22550" xr:uid="{00000000-0005-0000-0000-0000B1810000}"/>
    <cellStyle name="40% - Accent3 22 2 6 2" xfId="48539" xr:uid="{00000000-0005-0000-0000-0000B2810000}"/>
    <cellStyle name="40% - Accent3 22 2 7" xfId="27704" xr:uid="{00000000-0005-0000-0000-0000B3810000}"/>
    <cellStyle name="40% - Accent3 22 3" xfId="2266" xr:uid="{00000000-0005-0000-0000-0000B4810000}"/>
    <cellStyle name="40% - Accent3 22 3 2" xfId="4952" xr:uid="{00000000-0005-0000-0000-0000B5810000}"/>
    <cellStyle name="40% - Accent3 22 3 2 2" xfId="10249" xr:uid="{00000000-0005-0000-0000-0000B6810000}"/>
    <cellStyle name="40% - Accent3 22 3 2 2 2" xfId="36250" xr:uid="{00000000-0005-0000-0000-0000B7810000}"/>
    <cellStyle name="40% - Accent3 22 3 2 3" xfId="18044" xr:uid="{00000000-0005-0000-0000-0000B8810000}"/>
    <cellStyle name="40% - Accent3 22 3 2 3 2" xfId="44038" xr:uid="{00000000-0005-0000-0000-0000B9810000}"/>
    <cellStyle name="40% - Accent3 22 3 2 4" xfId="25795" xr:uid="{00000000-0005-0000-0000-0000BA810000}"/>
    <cellStyle name="40% - Accent3 22 3 2 4 2" xfId="51784" xr:uid="{00000000-0005-0000-0000-0000BB810000}"/>
    <cellStyle name="40% - Accent3 22 3 2 5" xfId="30949" xr:uid="{00000000-0005-0000-0000-0000BC810000}"/>
    <cellStyle name="40% - Accent3 22 3 3" xfId="12872" xr:uid="{00000000-0005-0000-0000-0000BD810000}"/>
    <cellStyle name="40% - Accent3 22 3 3 2" xfId="20667" xr:uid="{00000000-0005-0000-0000-0000BE810000}"/>
    <cellStyle name="40% - Accent3 22 3 3 2 2" xfId="46661" xr:uid="{00000000-0005-0000-0000-0000BF810000}"/>
    <cellStyle name="40% - Accent3 22 3 3 3" xfId="38873" xr:uid="{00000000-0005-0000-0000-0000C0810000}"/>
    <cellStyle name="40% - Accent3 22 3 4" xfId="7567" xr:uid="{00000000-0005-0000-0000-0000C1810000}"/>
    <cellStyle name="40% - Accent3 22 3 4 2" xfId="33561" xr:uid="{00000000-0005-0000-0000-0000C2810000}"/>
    <cellStyle name="40% - Accent3 22 3 5" xfId="15355" xr:uid="{00000000-0005-0000-0000-0000C3810000}"/>
    <cellStyle name="40% - Accent3 22 3 5 2" xfId="41349" xr:uid="{00000000-0005-0000-0000-0000C4810000}"/>
    <cellStyle name="40% - Accent3 22 3 6" xfId="23106" xr:uid="{00000000-0005-0000-0000-0000C5810000}"/>
    <cellStyle name="40% - Accent3 22 3 6 2" xfId="49095" xr:uid="{00000000-0005-0000-0000-0000C6810000}"/>
    <cellStyle name="40% - Accent3 22 3 7" xfId="28260" xr:uid="{00000000-0005-0000-0000-0000C7810000}"/>
    <cellStyle name="40% - Accent3 22 4" xfId="2822" xr:uid="{00000000-0005-0000-0000-0000C8810000}"/>
    <cellStyle name="40% - Accent3 22 4 2" xfId="5508" xr:uid="{00000000-0005-0000-0000-0000C9810000}"/>
    <cellStyle name="40% - Accent3 22 4 2 2" xfId="10805" xr:uid="{00000000-0005-0000-0000-0000CA810000}"/>
    <cellStyle name="40% - Accent3 22 4 2 2 2" xfId="36806" xr:uid="{00000000-0005-0000-0000-0000CB810000}"/>
    <cellStyle name="40% - Accent3 22 4 2 3" xfId="18600" xr:uid="{00000000-0005-0000-0000-0000CC810000}"/>
    <cellStyle name="40% - Accent3 22 4 2 3 2" xfId="44594" xr:uid="{00000000-0005-0000-0000-0000CD810000}"/>
    <cellStyle name="40% - Accent3 22 4 2 4" xfId="26351" xr:uid="{00000000-0005-0000-0000-0000CE810000}"/>
    <cellStyle name="40% - Accent3 22 4 2 4 2" xfId="52340" xr:uid="{00000000-0005-0000-0000-0000CF810000}"/>
    <cellStyle name="40% - Accent3 22 4 2 5" xfId="31505" xr:uid="{00000000-0005-0000-0000-0000D0810000}"/>
    <cellStyle name="40% - Accent3 22 4 3" xfId="13409" xr:uid="{00000000-0005-0000-0000-0000D1810000}"/>
    <cellStyle name="40% - Accent3 22 4 3 2" xfId="21204" xr:uid="{00000000-0005-0000-0000-0000D2810000}"/>
    <cellStyle name="40% - Accent3 22 4 3 2 2" xfId="47198" xr:uid="{00000000-0005-0000-0000-0000D3810000}"/>
    <cellStyle name="40% - Accent3 22 4 3 3" xfId="39410" xr:uid="{00000000-0005-0000-0000-0000D4810000}"/>
    <cellStyle name="40% - Accent3 22 4 4" xfId="8121" xr:uid="{00000000-0005-0000-0000-0000D5810000}"/>
    <cellStyle name="40% - Accent3 22 4 4 2" xfId="34117" xr:uid="{00000000-0005-0000-0000-0000D6810000}"/>
    <cellStyle name="40% - Accent3 22 4 5" xfId="15911" xr:uid="{00000000-0005-0000-0000-0000D7810000}"/>
    <cellStyle name="40% - Accent3 22 4 5 2" xfId="41905" xr:uid="{00000000-0005-0000-0000-0000D8810000}"/>
    <cellStyle name="40% - Accent3 22 4 6" xfId="23662" xr:uid="{00000000-0005-0000-0000-0000D9810000}"/>
    <cellStyle name="40% - Accent3 22 4 6 2" xfId="49651" xr:uid="{00000000-0005-0000-0000-0000DA810000}"/>
    <cellStyle name="40% - Accent3 22 4 7" xfId="28816" xr:uid="{00000000-0005-0000-0000-0000DB810000}"/>
    <cellStyle name="40% - Accent3 22 5" xfId="3840" xr:uid="{00000000-0005-0000-0000-0000DC810000}"/>
    <cellStyle name="40% - Accent3 22 5 2" xfId="9138" xr:uid="{00000000-0005-0000-0000-0000DD810000}"/>
    <cellStyle name="40% - Accent3 22 5 2 2" xfId="35138" xr:uid="{00000000-0005-0000-0000-0000DE810000}"/>
    <cellStyle name="40% - Accent3 22 5 3" xfId="16932" xr:uid="{00000000-0005-0000-0000-0000DF810000}"/>
    <cellStyle name="40% - Accent3 22 5 3 2" xfId="42926" xr:uid="{00000000-0005-0000-0000-0000E0810000}"/>
    <cellStyle name="40% - Accent3 22 5 4" xfId="24683" xr:uid="{00000000-0005-0000-0000-0000E1810000}"/>
    <cellStyle name="40% - Accent3 22 5 4 2" xfId="50672" xr:uid="{00000000-0005-0000-0000-0000E2810000}"/>
    <cellStyle name="40% - Accent3 22 5 5" xfId="29837" xr:uid="{00000000-0005-0000-0000-0000E3810000}"/>
    <cellStyle name="40% - Accent3 22 6" xfId="11332" xr:uid="{00000000-0005-0000-0000-0000E4810000}"/>
    <cellStyle name="40% - Accent3 22 6 2" xfId="19127" xr:uid="{00000000-0005-0000-0000-0000E5810000}"/>
    <cellStyle name="40% - Accent3 22 6 2 2" xfId="45121" xr:uid="{00000000-0005-0000-0000-0000E6810000}"/>
    <cellStyle name="40% - Accent3 22 6 3" xfId="37333" xr:uid="{00000000-0005-0000-0000-0000E7810000}"/>
    <cellStyle name="40% - Accent3 22 7" xfId="11832" xr:uid="{00000000-0005-0000-0000-0000E8810000}"/>
    <cellStyle name="40% - Accent3 22 7 2" xfId="19627" xr:uid="{00000000-0005-0000-0000-0000E9810000}"/>
    <cellStyle name="40% - Accent3 22 7 2 2" xfId="45621" xr:uid="{00000000-0005-0000-0000-0000EA810000}"/>
    <cellStyle name="40% - Accent3 22 7 3" xfId="37833" xr:uid="{00000000-0005-0000-0000-0000EB810000}"/>
    <cellStyle name="40% - Accent3 22 8" xfId="6462" xr:uid="{00000000-0005-0000-0000-0000EC810000}"/>
    <cellStyle name="40% - Accent3 22 8 2" xfId="32449" xr:uid="{00000000-0005-0000-0000-0000ED810000}"/>
    <cellStyle name="40% - Accent3 22 9" xfId="14243" xr:uid="{00000000-0005-0000-0000-0000EE810000}"/>
    <cellStyle name="40% - Accent3 22 9 2" xfId="40237" xr:uid="{00000000-0005-0000-0000-0000EF810000}"/>
    <cellStyle name="40% - Accent3 23" xfId="1433" xr:uid="{00000000-0005-0000-0000-0000F0810000}"/>
    <cellStyle name="40% - Accent3 23 2" xfId="4119" xr:uid="{00000000-0005-0000-0000-0000F1810000}"/>
    <cellStyle name="40% - Accent3 23 2 2" xfId="9417" xr:uid="{00000000-0005-0000-0000-0000F2810000}"/>
    <cellStyle name="40% - Accent3 23 2 2 2" xfId="35417" xr:uid="{00000000-0005-0000-0000-0000F3810000}"/>
    <cellStyle name="40% - Accent3 23 2 3" xfId="17211" xr:uid="{00000000-0005-0000-0000-0000F4810000}"/>
    <cellStyle name="40% - Accent3 23 2 3 2" xfId="43205" xr:uid="{00000000-0005-0000-0000-0000F5810000}"/>
    <cellStyle name="40% - Accent3 23 2 4" xfId="24962" xr:uid="{00000000-0005-0000-0000-0000F6810000}"/>
    <cellStyle name="40% - Accent3 23 2 4 2" xfId="50951" xr:uid="{00000000-0005-0000-0000-0000F7810000}"/>
    <cellStyle name="40% - Accent3 23 2 5" xfId="30116" xr:uid="{00000000-0005-0000-0000-0000F8810000}"/>
    <cellStyle name="40% - Accent3 23 3" xfId="12094" xr:uid="{00000000-0005-0000-0000-0000F9810000}"/>
    <cellStyle name="40% - Accent3 23 3 2" xfId="19889" xr:uid="{00000000-0005-0000-0000-0000FA810000}"/>
    <cellStyle name="40% - Accent3 23 3 2 2" xfId="45883" xr:uid="{00000000-0005-0000-0000-0000FB810000}"/>
    <cellStyle name="40% - Accent3 23 3 3" xfId="38095" xr:uid="{00000000-0005-0000-0000-0000FC810000}"/>
    <cellStyle name="40% - Accent3 23 4" xfId="6739" xr:uid="{00000000-0005-0000-0000-0000FD810000}"/>
    <cellStyle name="40% - Accent3 23 4 2" xfId="32728" xr:uid="{00000000-0005-0000-0000-0000FE810000}"/>
    <cellStyle name="40% - Accent3 23 5" xfId="14522" xr:uid="{00000000-0005-0000-0000-0000FF810000}"/>
    <cellStyle name="40% - Accent3 23 5 2" xfId="40516" xr:uid="{00000000-0005-0000-0000-000000820000}"/>
    <cellStyle name="40% - Accent3 23 6" xfId="22273" xr:uid="{00000000-0005-0000-0000-000001820000}"/>
    <cellStyle name="40% - Accent3 23 6 2" xfId="48262" xr:uid="{00000000-0005-0000-0000-000002820000}"/>
    <cellStyle name="40% - Accent3 23 7" xfId="27427" xr:uid="{00000000-0005-0000-0000-000003820000}"/>
    <cellStyle name="40% - Accent3 24" xfId="1989" xr:uid="{00000000-0005-0000-0000-000004820000}"/>
    <cellStyle name="40% - Accent3 24 2" xfId="4675" xr:uid="{00000000-0005-0000-0000-000005820000}"/>
    <cellStyle name="40% - Accent3 24 2 2" xfId="9972" xr:uid="{00000000-0005-0000-0000-000006820000}"/>
    <cellStyle name="40% - Accent3 24 2 2 2" xfId="35973" xr:uid="{00000000-0005-0000-0000-000007820000}"/>
    <cellStyle name="40% - Accent3 24 2 3" xfId="17767" xr:uid="{00000000-0005-0000-0000-000008820000}"/>
    <cellStyle name="40% - Accent3 24 2 3 2" xfId="43761" xr:uid="{00000000-0005-0000-0000-000009820000}"/>
    <cellStyle name="40% - Accent3 24 2 4" xfId="25518" xr:uid="{00000000-0005-0000-0000-00000A820000}"/>
    <cellStyle name="40% - Accent3 24 2 4 2" xfId="51507" xr:uid="{00000000-0005-0000-0000-00000B820000}"/>
    <cellStyle name="40% - Accent3 24 2 5" xfId="30672" xr:uid="{00000000-0005-0000-0000-00000C820000}"/>
    <cellStyle name="40% - Accent3 24 3" xfId="12611" xr:uid="{00000000-0005-0000-0000-00000D820000}"/>
    <cellStyle name="40% - Accent3 24 3 2" xfId="20406" xr:uid="{00000000-0005-0000-0000-00000E820000}"/>
    <cellStyle name="40% - Accent3 24 3 2 2" xfId="46400" xr:uid="{00000000-0005-0000-0000-00000F820000}"/>
    <cellStyle name="40% - Accent3 24 3 3" xfId="38612" xr:uid="{00000000-0005-0000-0000-000010820000}"/>
    <cellStyle name="40% - Accent3 24 4" xfId="7291" xr:uid="{00000000-0005-0000-0000-000011820000}"/>
    <cellStyle name="40% - Accent3 24 4 2" xfId="33284" xr:uid="{00000000-0005-0000-0000-000012820000}"/>
    <cellStyle name="40% - Accent3 24 5" xfId="15078" xr:uid="{00000000-0005-0000-0000-000013820000}"/>
    <cellStyle name="40% - Accent3 24 5 2" xfId="41072" xr:uid="{00000000-0005-0000-0000-000014820000}"/>
    <cellStyle name="40% - Accent3 24 6" xfId="22829" xr:uid="{00000000-0005-0000-0000-000015820000}"/>
    <cellStyle name="40% - Accent3 24 6 2" xfId="48818" xr:uid="{00000000-0005-0000-0000-000016820000}"/>
    <cellStyle name="40% - Accent3 24 7" xfId="27983" xr:uid="{00000000-0005-0000-0000-000017820000}"/>
    <cellStyle name="40% - Accent3 25" xfId="2545" xr:uid="{00000000-0005-0000-0000-000018820000}"/>
    <cellStyle name="40% - Accent3 25 2" xfId="5231" xr:uid="{00000000-0005-0000-0000-000019820000}"/>
    <cellStyle name="40% - Accent3 25 2 2" xfId="10528" xr:uid="{00000000-0005-0000-0000-00001A820000}"/>
    <cellStyle name="40% - Accent3 25 2 2 2" xfId="36529" xr:uid="{00000000-0005-0000-0000-00001B820000}"/>
    <cellStyle name="40% - Accent3 25 2 3" xfId="18323" xr:uid="{00000000-0005-0000-0000-00001C820000}"/>
    <cellStyle name="40% - Accent3 25 2 3 2" xfId="44317" xr:uid="{00000000-0005-0000-0000-00001D820000}"/>
    <cellStyle name="40% - Accent3 25 2 4" xfId="26074" xr:uid="{00000000-0005-0000-0000-00001E820000}"/>
    <cellStyle name="40% - Accent3 25 2 4 2" xfId="52063" xr:uid="{00000000-0005-0000-0000-00001F820000}"/>
    <cellStyle name="40% - Accent3 25 2 5" xfId="31228" xr:uid="{00000000-0005-0000-0000-000020820000}"/>
    <cellStyle name="40% - Accent3 25 3" xfId="13147" xr:uid="{00000000-0005-0000-0000-000021820000}"/>
    <cellStyle name="40% - Accent3 25 3 2" xfId="20942" xr:uid="{00000000-0005-0000-0000-000022820000}"/>
    <cellStyle name="40% - Accent3 25 3 2 2" xfId="46936" xr:uid="{00000000-0005-0000-0000-000023820000}"/>
    <cellStyle name="40% - Accent3 25 3 3" xfId="39148" xr:uid="{00000000-0005-0000-0000-000024820000}"/>
    <cellStyle name="40% - Accent3 25 4" xfId="7844" xr:uid="{00000000-0005-0000-0000-000025820000}"/>
    <cellStyle name="40% - Accent3 25 4 2" xfId="33840" xr:uid="{00000000-0005-0000-0000-000026820000}"/>
    <cellStyle name="40% - Accent3 25 5" xfId="15634" xr:uid="{00000000-0005-0000-0000-000027820000}"/>
    <cellStyle name="40% - Accent3 25 5 2" xfId="41628" xr:uid="{00000000-0005-0000-0000-000028820000}"/>
    <cellStyle name="40% - Accent3 25 6" xfId="23385" xr:uid="{00000000-0005-0000-0000-000029820000}"/>
    <cellStyle name="40% - Accent3 25 6 2" xfId="49374" xr:uid="{00000000-0005-0000-0000-00002A820000}"/>
    <cellStyle name="40% - Accent3 25 7" xfId="28539" xr:uid="{00000000-0005-0000-0000-00002B820000}"/>
    <cellStyle name="40% - Accent3 26" xfId="872" xr:uid="{00000000-0005-0000-0000-00002C820000}"/>
    <cellStyle name="40% - Accent3 26 2" xfId="6186" xr:uid="{00000000-0005-0000-0000-00002D820000}"/>
    <cellStyle name="40% - Accent3 26 2 2" xfId="32172" xr:uid="{00000000-0005-0000-0000-00002E820000}"/>
    <cellStyle name="40% - Accent3 26 3" xfId="13966" xr:uid="{00000000-0005-0000-0000-00002F820000}"/>
    <cellStyle name="40% - Accent3 26 3 2" xfId="39960" xr:uid="{00000000-0005-0000-0000-000030820000}"/>
    <cellStyle name="40% - Accent3 26 4" xfId="21717" xr:uid="{00000000-0005-0000-0000-000031820000}"/>
    <cellStyle name="40% - Accent3 26 4 2" xfId="47706" xr:uid="{00000000-0005-0000-0000-000032820000}"/>
    <cellStyle name="40% - Accent3 26 5" xfId="26871" xr:uid="{00000000-0005-0000-0000-000033820000}"/>
    <cellStyle name="40% - Accent3 27" xfId="3152" xr:uid="{00000000-0005-0000-0000-000034820000}"/>
    <cellStyle name="40% - Accent3 27 2" xfId="8451" xr:uid="{00000000-0005-0000-0000-000035820000}"/>
    <cellStyle name="40% - Accent3 27 2 2" xfId="34447" xr:uid="{00000000-0005-0000-0000-000036820000}"/>
    <cellStyle name="40% - Accent3 27 3" xfId="16241" xr:uid="{00000000-0005-0000-0000-000037820000}"/>
    <cellStyle name="40% - Accent3 27 3 2" xfId="42235" xr:uid="{00000000-0005-0000-0000-000038820000}"/>
    <cellStyle name="40% - Accent3 27 4" xfId="23992" xr:uid="{00000000-0005-0000-0000-000039820000}"/>
    <cellStyle name="40% - Accent3 27 4 2" xfId="49981" xr:uid="{00000000-0005-0000-0000-00003A820000}"/>
    <cellStyle name="40% - Accent3 27 5" xfId="29146" xr:uid="{00000000-0005-0000-0000-00003B820000}"/>
    <cellStyle name="40% - Accent3 28" xfId="3263" xr:uid="{00000000-0005-0000-0000-00003C820000}"/>
    <cellStyle name="40% - Accent3 28 2" xfId="8564" xr:uid="{00000000-0005-0000-0000-00003D820000}"/>
    <cellStyle name="40% - Accent3 28 2 2" xfId="34561" xr:uid="{00000000-0005-0000-0000-00003E820000}"/>
    <cellStyle name="40% - Accent3 28 3" xfId="16355" xr:uid="{00000000-0005-0000-0000-00003F820000}"/>
    <cellStyle name="40% - Accent3 28 3 2" xfId="42349" xr:uid="{00000000-0005-0000-0000-000040820000}"/>
    <cellStyle name="40% - Accent3 28 4" xfId="24106" xr:uid="{00000000-0005-0000-0000-000041820000}"/>
    <cellStyle name="40% - Accent3 28 4 2" xfId="50095" xr:uid="{00000000-0005-0000-0000-000042820000}"/>
    <cellStyle name="40% - Accent3 28 5" xfId="29260" xr:uid="{00000000-0005-0000-0000-000043820000}"/>
    <cellStyle name="40% - Accent3 29" xfId="3377" xr:uid="{00000000-0005-0000-0000-000044820000}"/>
    <cellStyle name="40% - Accent3 29 2" xfId="8677" xr:uid="{00000000-0005-0000-0000-000045820000}"/>
    <cellStyle name="40% - Accent3 29 2 2" xfId="34675" xr:uid="{00000000-0005-0000-0000-000046820000}"/>
    <cellStyle name="40% - Accent3 29 3" xfId="16469" xr:uid="{00000000-0005-0000-0000-000047820000}"/>
    <cellStyle name="40% - Accent3 29 3 2" xfId="42463" xr:uid="{00000000-0005-0000-0000-000048820000}"/>
    <cellStyle name="40% - Accent3 29 4" xfId="24220" xr:uid="{00000000-0005-0000-0000-000049820000}"/>
    <cellStyle name="40% - Accent3 29 4 2" xfId="50209" xr:uid="{00000000-0005-0000-0000-00004A820000}"/>
    <cellStyle name="40% - Accent3 29 5" xfId="29374" xr:uid="{00000000-0005-0000-0000-00004B820000}"/>
    <cellStyle name="40% - Accent3 3" xfId="801" xr:uid="{00000000-0005-0000-0000-00004C820000}"/>
    <cellStyle name="40% - Accent3 3 10" xfId="13904" xr:uid="{00000000-0005-0000-0000-00004D820000}"/>
    <cellStyle name="40% - Accent3 3 10 2" xfId="39898" xr:uid="{00000000-0005-0000-0000-00004E820000}"/>
    <cellStyle name="40% - Accent3 3 11" xfId="21654" xr:uid="{00000000-0005-0000-0000-00004F820000}"/>
    <cellStyle name="40% - Accent3 3 11 2" xfId="47643" xr:uid="{00000000-0005-0000-0000-000050820000}"/>
    <cellStyle name="40% - Accent3 3 12" xfId="26808" xr:uid="{00000000-0005-0000-0000-000051820000}"/>
    <cellStyle name="40% - Accent3 3 2" xfId="1179" xr:uid="{00000000-0005-0000-0000-000052820000}"/>
    <cellStyle name="40% - Accent3 3 2 10" xfId="22021" xr:uid="{00000000-0005-0000-0000-000053820000}"/>
    <cellStyle name="40% - Accent3 3 2 10 2" xfId="48010" xr:uid="{00000000-0005-0000-0000-000054820000}"/>
    <cellStyle name="40% - Accent3 3 2 11" xfId="27175" xr:uid="{00000000-0005-0000-0000-000055820000}"/>
    <cellStyle name="40% - Accent3 3 2 2" xfId="1737" xr:uid="{00000000-0005-0000-0000-000056820000}"/>
    <cellStyle name="40% - Accent3 3 2 2 2" xfId="4423" xr:uid="{00000000-0005-0000-0000-000057820000}"/>
    <cellStyle name="40% - Accent3 3 2 2 2 2" xfId="9720" xr:uid="{00000000-0005-0000-0000-000058820000}"/>
    <cellStyle name="40% - Accent3 3 2 2 2 2 2" xfId="35721" xr:uid="{00000000-0005-0000-0000-000059820000}"/>
    <cellStyle name="40% - Accent3 3 2 2 2 3" xfId="17515" xr:uid="{00000000-0005-0000-0000-00005A820000}"/>
    <cellStyle name="40% - Accent3 3 2 2 2 3 2" xfId="43509" xr:uid="{00000000-0005-0000-0000-00005B820000}"/>
    <cellStyle name="40% - Accent3 3 2 2 2 4" xfId="25266" xr:uid="{00000000-0005-0000-0000-00005C820000}"/>
    <cellStyle name="40% - Accent3 3 2 2 2 4 2" xfId="51255" xr:uid="{00000000-0005-0000-0000-00005D820000}"/>
    <cellStyle name="40% - Accent3 3 2 2 2 5" xfId="30420" xr:uid="{00000000-0005-0000-0000-00005E820000}"/>
    <cellStyle name="40% - Accent3 3 2 2 3" xfId="12365" xr:uid="{00000000-0005-0000-0000-00005F820000}"/>
    <cellStyle name="40% - Accent3 3 2 2 3 2" xfId="20160" xr:uid="{00000000-0005-0000-0000-000060820000}"/>
    <cellStyle name="40% - Accent3 3 2 2 3 2 2" xfId="46154" xr:uid="{00000000-0005-0000-0000-000061820000}"/>
    <cellStyle name="40% - Accent3 3 2 2 3 3" xfId="38366" xr:uid="{00000000-0005-0000-0000-000062820000}"/>
    <cellStyle name="40% - Accent3 3 2 2 4" xfId="7042" xr:uid="{00000000-0005-0000-0000-000063820000}"/>
    <cellStyle name="40% - Accent3 3 2 2 4 2" xfId="33032" xr:uid="{00000000-0005-0000-0000-000064820000}"/>
    <cellStyle name="40% - Accent3 3 2 2 5" xfId="14826" xr:uid="{00000000-0005-0000-0000-000065820000}"/>
    <cellStyle name="40% - Accent3 3 2 2 5 2" xfId="40820" xr:uid="{00000000-0005-0000-0000-000066820000}"/>
    <cellStyle name="40% - Accent3 3 2 2 6" xfId="22577" xr:uid="{00000000-0005-0000-0000-000067820000}"/>
    <cellStyle name="40% - Accent3 3 2 2 6 2" xfId="48566" xr:uid="{00000000-0005-0000-0000-000068820000}"/>
    <cellStyle name="40% - Accent3 3 2 2 7" xfId="27731" xr:uid="{00000000-0005-0000-0000-000069820000}"/>
    <cellStyle name="40% - Accent3 3 2 3" xfId="2293" xr:uid="{00000000-0005-0000-0000-00006A820000}"/>
    <cellStyle name="40% - Accent3 3 2 3 2" xfId="4979" xr:uid="{00000000-0005-0000-0000-00006B820000}"/>
    <cellStyle name="40% - Accent3 3 2 3 2 2" xfId="10276" xr:uid="{00000000-0005-0000-0000-00006C820000}"/>
    <cellStyle name="40% - Accent3 3 2 3 2 2 2" xfId="36277" xr:uid="{00000000-0005-0000-0000-00006D820000}"/>
    <cellStyle name="40% - Accent3 3 2 3 2 3" xfId="18071" xr:uid="{00000000-0005-0000-0000-00006E820000}"/>
    <cellStyle name="40% - Accent3 3 2 3 2 3 2" xfId="44065" xr:uid="{00000000-0005-0000-0000-00006F820000}"/>
    <cellStyle name="40% - Accent3 3 2 3 2 4" xfId="25822" xr:uid="{00000000-0005-0000-0000-000070820000}"/>
    <cellStyle name="40% - Accent3 3 2 3 2 4 2" xfId="51811" xr:uid="{00000000-0005-0000-0000-000071820000}"/>
    <cellStyle name="40% - Accent3 3 2 3 2 5" xfId="30976" xr:uid="{00000000-0005-0000-0000-000072820000}"/>
    <cellStyle name="40% - Accent3 3 2 3 3" xfId="12899" xr:uid="{00000000-0005-0000-0000-000073820000}"/>
    <cellStyle name="40% - Accent3 3 2 3 3 2" xfId="20694" xr:uid="{00000000-0005-0000-0000-000074820000}"/>
    <cellStyle name="40% - Accent3 3 2 3 3 2 2" xfId="46688" xr:uid="{00000000-0005-0000-0000-000075820000}"/>
    <cellStyle name="40% - Accent3 3 2 3 3 3" xfId="38900" xr:uid="{00000000-0005-0000-0000-000076820000}"/>
    <cellStyle name="40% - Accent3 3 2 3 4" xfId="7594" xr:uid="{00000000-0005-0000-0000-000077820000}"/>
    <cellStyle name="40% - Accent3 3 2 3 4 2" xfId="33588" xr:uid="{00000000-0005-0000-0000-000078820000}"/>
    <cellStyle name="40% - Accent3 3 2 3 5" xfId="15382" xr:uid="{00000000-0005-0000-0000-000079820000}"/>
    <cellStyle name="40% - Accent3 3 2 3 5 2" xfId="41376" xr:uid="{00000000-0005-0000-0000-00007A820000}"/>
    <cellStyle name="40% - Accent3 3 2 3 6" xfId="23133" xr:uid="{00000000-0005-0000-0000-00007B820000}"/>
    <cellStyle name="40% - Accent3 3 2 3 6 2" xfId="49122" xr:uid="{00000000-0005-0000-0000-00007C820000}"/>
    <cellStyle name="40% - Accent3 3 2 3 7" xfId="28287" xr:uid="{00000000-0005-0000-0000-00007D820000}"/>
    <cellStyle name="40% - Accent3 3 2 4" xfId="2849" xr:uid="{00000000-0005-0000-0000-00007E820000}"/>
    <cellStyle name="40% - Accent3 3 2 4 2" xfId="5535" xr:uid="{00000000-0005-0000-0000-00007F820000}"/>
    <cellStyle name="40% - Accent3 3 2 4 2 2" xfId="10832" xr:uid="{00000000-0005-0000-0000-000080820000}"/>
    <cellStyle name="40% - Accent3 3 2 4 2 2 2" xfId="36833" xr:uid="{00000000-0005-0000-0000-000081820000}"/>
    <cellStyle name="40% - Accent3 3 2 4 2 3" xfId="18627" xr:uid="{00000000-0005-0000-0000-000082820000}"/>
    <cellStyle name="40% - Accent3 3 2 4 2 3 2" xfId="44621" xr:uid="{00000000-0005-0000-0000-000083820000}"/>
    <cellStyle name="40% - Accent3 3 2 4 2 4" xfId="26378" xr:uid="{00000000-0005-0000-0000-000084820000}"/>
    <cellStyle name="40% - Accent3 3 2 4 2 4 2" xfId="52367" xr:uid="{00000000-0005-0000-0000-000085820000}"/>
    <cellStyle name="40% - Accent3 3 2 4 2 5" xfId="31532" xr:uid="{00000000-0005-0000-0000-000086820000}"/>
    <cellStyle name="40% - Accent3 3 2 4 3" xfId="13436" xr:uid="{00000000-0005-0000-0000-000087820000}"/>
    <cellStyle name="40% - Accent3 3 2 4 3 2" xfId="21231" xr:uid="{00000000-0005-0000-0000-000088820000}"/>
    <cellStyle name="40% - Accent3 3 2 4 3 2 2" xfId="47225" xr:uid="{00000000-0005-0000-0000-000089820000}"/>
    <cellStyle name="40% - Accent3 3 2 4 3 3" xfId="39437" xr:uid="{00000000-0005-0000-0000-00008A820000}"/>
    <cellStyle name="40% - Accent3 3 2 4 4" xfId="8148" xr:uid="{00000000-0005-0000-0000-00008B820000}"/>
    <cellStyle name="40% - Accent3 3 2 4 4 2" xfId="34144" xr:uid="{00000000-0005-0000-0000-00008C820000}"/>
    <cellStyle name="40% - Accent3 3 2 4 5" xfId="15938" xr:uid="{00000000-0005-0000-0000-00008D820000}"/>
    <cellStyle name="40% - Accent3 3 2 4 5 2" xfId="41932" xr:uid="{00000000-0005-0000-0000-00008E820000}"/>
    <cellStyle name="40% - Accent3 3 2 4 6" xfId="23689" xr:uid="{00000000-0005-0000-0000-00008F820000}"/>
    <cellStyle name="40% - Accent3 3 2 4 6 2" xfId="49678" xr:uid="{00000000-0005-0000-0000-000090820000}"/>
    <cellStyle name="40% - Accent3 3 2 4 7" xfId="28843" xr:uid="{00000000-0005-0000-0000-000091820000}"/>
    <cellStyle name="40% - Accent3 3 2 5" xfId="3867" xr:uid="{00000000-0005-0000-0000-000092820000}"/>
    <cellStyle name="40% - Accent3 3 2 5 2" xfId="9165" xr:uid="{00000000-0005-0000-0000-000093820000}"/>
    <cellStyle name="40% - Accent3 3 2 5 2 2" xfId="35165" xr:uid="{00000000-0005-0000-0000-000094820000}"/>
    <cellStyle name="40% - Accent3 3 2 5 3" xfId="16959" xr:uid="{00000000-0005-0000-0000-000095820000}"/>
    <cellStyle name="40% - Accent3 3 2 5 3 2" xfId="42953" xr:uid="{00000000-0005-0000-0000-000096820000}"/>
    <cellStyle name="40% - Accent3 3 2 5 4" xfId="24710" xr:uid="{00000000-0005-0000-0000-000097820000}"/>
    <cellStyle name="40% - Accent3 3 2 5 4 2" xfId="50699" xr:uid="{00000000-0005-0000-0000-000098820000}"/>
    <cellStyle name="40% - Accent3 3 2 5 5" xfId="29864" xr:uid="{00000000-0005-0000-0000-000099820000}"/>
    <cellStyle name="40% - Accent3 3 2 6" xfId="11344" xr:uid="{00000000-0005-0000-0000-00009A820000}"/>
    <cellStyle name="40% - Accent3 3 2 6 2" xfId="19139" xr:uid="{00000000-0005-0000-0000-00009B820000}"/>
    <cellStyle name="40% - Accent3 3 2 6 2 2" xfId="45133" xr:uid="{00000000-0005-0000-0000-00009C820000}"/>
    <cellStyle name="40% - Accent3 3 2 6 3" xfId="37345" xr:uid="{00000000-0005-0000-0000-00009D820000}"/>
    <cellStyle name="40% - Accent3 3 2 7" xfId="11844" xr:uid="{00000000-0005-0000-0000-00009E820000}"/>
    <cellStyle name="40% - Accent3 3 2 7 2" xfId="19639" xr:uid="{00000000-0005-0000-0000-00009F820000}"/>
    <cellStyle name="40% - Accent3 3 2 7 2 2" xfId="45633" xr:uid="{00000000-0005-0000-0000-0000A0820000}"/>
    <cellStyle name="40% - Accent3 3 2 7 3" xfId="37845" xr:uid="{00000000-0005-0000-0000-0000A1820000}"/>
    <cellStyle name="40% - Accent3 3 2 8" xfId="6489" xr:uid="{00000000-0005-0000-0000-0000A2820000}"/>
    <cellStyle name="40% - Accent3 3 2 8 2" xfId="32476" xr:uid="{00000000-0005-0000-0000-0000A3820000}"/>
    <cellStyle name="40% - Accent3 3 2 9" xfId="14270" xr:uid="{00000000-0005-0000-0000-0000A4820000}"/>
    <cellStyle name="40% - Accent3 3 2 9 2" xfId="40264" xr:uid="{00000000-0005-0000-0000-0000A5820000}"/>
    <cellStyle name="40% - Accent3 3 3" xfId="1460" xr:uid="{00000000-0005-0000-0000-0000A6820000}"/>
    <cellStyle name="40% - Accent3 3 3 2" xfId="4146" xr:uid="{00000000-0005-0000-0000-0000A7820000}"/>
    <cellStyle name="40% - Accent3 3 3 2 2" xfId="9444" xr:uid="{00000000-0005-0000-0000-0000A8820000}"/>
    <cellStyle name="40% - Accent3 3 3 2 2 2" xfId="35444" xr:uid="{00000000-0005-0000-0000-0000A9820000}"/>
    <cellStyle name="40% - Accent3 3 3 2 3" xfId="17238" xr:uid="{00000000-0005-0000-0000-0000AA820000}"/>
    <cellStyle name="40% - Accent3 3 3 2 3 2" xfId="43232" xr:uid="{00000000-0005-0000-0000-0000AB820000}"/>
    <cellStyle name="40% - Accent3 3 3 2 4" xfId="24989" xr:uid="{00000000-0005-0000-0000-0000AC820000}"/>
    <cellStyle name="40% - Accent3 3 3 2 4 2" xfId="50978" xr:uid="{00000000-0005-0000-0000-0000AD820000}"/>
    <cellStyle name="40% - Accent3 3 3 2 5" xfId="30143" xr:uid="{00000000-0005-0000-0000-0000AE820000}"/>
    <cellStyle name="40% - Accent3 3 3 3" xfId="12106" xr:uid="{00000000-0005-0000-0000-0000AF820000}"/>
    <cellStyle name="40% - Accent3 3 3 3 2" xfId="19901" xr:uid="{00000000-0005-0000-0000-0000B0820000}"/>
    <cellStyle name="40% - Accent3 3 3 3 2 2" xfId="45895" xr:uid="{00000000-0005-0000-0000-0000B1820000}"/>
    <cellStyle name="40% - Accent3 3 3 3 3" xfId="38107" xr:uid="{00000000-0005-0000-0000-0000B2820000}"/>
    <cellStyle name="40% - Accent3 3 3 4" xfId="6766" xr:uid="{00000000-0005-0000-0000-0000B3820000}"/>
    <cellStyle name="40% - Accent3 3 3 4 2" xfId="32755" xr:uid="{00000000-0005-0000-0000-0000B4820000}"/>
    <cellStyle name="40% - Accent3 3 3 5" xfId="14549" xr:uid="{00000000-0005-0000-0000-0000B5820000}"/>
    <cellStyle name="40% - Accent3 3 3 5 2" xfId="40543" xr:uid="{00000000-0005-0000-0000-0000B6820000}"/>
    <cellStyle name="40% - Accent3 3 3 6" xfId="22300" xr:uid="{00000000-0005-0000-0000-0000B7820000}"/>
    <cellStyle name="40% - Accent3 3 3 6 2" xfId="48289" xr:uid="{00000000-0005-0000-0000-0000B8820000}"/>
    <cellStyle name="40% - Accent3 3 3 7" xfId="27454" xr:uid="{00000000-0005-0000-0000-0000B9820000}"/>
    <cellStyle name="40% - Accent3 3 4" xfId="2016" xr:uid="{00000000-0005-0000-0000-0000BA820000}"/>
    <cellStyle name="40% - Accent3 3 4 2" xfId="4702" xr:uid="{00000000-0005-0000-0000-0000BB820000}"/>
    <cellStyle name="40% - Accent3 3 4 2 2" xfId="9999" xr:uid="{00000000-0005-0000-0000-0000BC820000}"/>
    <cellStyle name="40% - Accent3 3 4 2 2 2" xfId="36000" xr:uid="{00000000-0005-0000-0000-0000BD820000}"/>
    <cellStyle name="40% - Accent3 3 4 2 3" xfId="17794" xr:uid="{00000000-0005-0000-0000-0000BE820000}"/>
    <cellStyle name="40% - Accent3 3 4 2 3 2" xfId="43788" xr:uid="{00000000-0005-0000-0000-0000BF820000}"/>
    <cellStyle name="40% - Accent3 3 4 2 4" xfId="25545" xr:uid="{00000000-0005-0000-0000-0000C0820000}"/>
    <cellStyle name="40% - Accent3 3 4 2 4 2" xfId="51534" xr:uid="{00000000-0005-0000-0000-0000C1820000}"/>
    <cellStyle name="40% - Accent3 3 4 2 5" xfId="30699" xr:uid="{00000000-0005-0000-0000-0000C2820000}"/>
    <cellStyle name="40% - Accent3 3 4 3" xfId="12625" xr:uid="{00000000-0005-0000-0000-0000C3820000}"/>
    <cellStyle name="40% - Accent3 3 4 3 2" xfId="20420" xr:uid="{00000000-0005-0000-0000-0000C4820000}"/>
    <cellStyle name="40% - Accent3 3 4 3 2 2" xfId="46414" xr:uid="{00000000-0005-0000-0000-0000C5820000}"/>
    <cellStyle name="40% - Accent3 3 4 3 3" xfId="38626" xr:uid="{00000000-0005-0000-0000-0000C6820000}"/>
    <cellStyle name="40% - Accent3 3 4 4" xfId="7318" xr:uid="{00000000-0005-0000-0000-0000C7820000}"/>
    <cellStyle name="40% - Accent3 3 4 4 2" xfId="33311" xr:uid="{00000000-0005-0000-0000-0000C8820000}"/>
    <cellStyle name="40% - Accent3 3 4 5" xfId="15105" xr:uid="{00000000-0005-0000-0000-0000C9820000}"/>
    <cellStyle name="40% - Accent3 3 4 5 2" xfId="41099" xr:uid="{00000000-0005-0000-0000-0000CA820000}"/>
    <cellStyle name="40% - Accent3 3 4 6" xfId="22856" xr:uid="{00000000-0005-0000-0000-0000CB820000}"/>
    <cellStyle name="40% - Accent3 3 4 6 2" xfId="48845" xr:uid="{00000000-0005-0000-0000-0000CC820000}"/>
    <cellStyle name="40% - Accent3 3 4 7" xfId="28010" xr:uid="{00000000-0005-0000-0000-0000CD820000}"/>
    <cellStyle name="40% - Accent3 3 5" xfId="2572" xr:uid="{00000000-0005-0000-0000-0000CE820000}"/>
    <cellStyle name="40% - Accent3 3 5 2" xfId="5258" xr:uid="{00000000-0005-0000-0000-0000CF820000}"/>
    <cellStyle name="40% - Accent3 3 5 2 2" xfId="10555" xr:uid="{00000000-0005-0000-0000-0000D0820000}"/>
    <cellStyle name="40% - Accent3 3 5 2 2 2" xfId="36556" xr:uid="{00000000-0005-0000-0000-0000D1820000}"/>
    <cellStyle name="40% - Accent3 3 5 2 3" xfId="18350" xr:uid="{00000000-0005-0000-0000-0000D2820000}"/>
    <cellStyle name="40% - Accent3 3 5 2 3 2" xfId="44344" xr:uid="{00000000-0005-0000-0000-0000D3820000}"/>
    <cellStyle name="40% - Accent3 3 5 2 4" xfId="26101" xr:uid="{00000000-0005-0000-0000-0000D4820000}"/>
    <cellStyle name="40% - Accent3 3 5 2 4 2" xfId="52090" xr:uid="{00000000-0005-0000-0000-0000D5820000}"/>
    <cellStyle name="40% - Accent3 3 5 2 5" xfId="31255" xr:uid="{00000000-0005-0000-0000-0000D6820000}"/>
    <cellStyle name="40% - Accent3 3 5 3" xfId="13161" xr:uid="{00000000-0005-0000-0000-0000D7820000}"/>
    <cellStyle name="40% - Accent3 3 5 3 2" xfId="20956" xr:uid="{00000000-0005-0000-0000-0000D8820000}"/>
    <cellStyle name="40% - Accent3 3 5 3 2 2" xfId="46950" xr:uid="{00000000-0005-0000-0000-0000D9820000}"/>
    <cellStyle name="40% - Accent3 3 5 3 3" xfId="39162" xr:uid="{00000000-0005-0000-0000-0000DA820000}"/>
    <cellStyle name="40% - Accent3 3 5 4" xfId="7871" xr:uid="{00000000-0005-0000-0000-0000DB820000}"/>
    <cellStyle name="40% - Accent3 3 5 4 2" xfId="33867" xr:uid="{00000000-0005-0000-0000-0000DC820000}"/>
    <cellStyle name="40% - Accent3 3 5 5" xfId="15661" xr:uid="{00000000-0005-0000-0000-0000DD820000}"/>
    <cellStyle name="40% - Accent3 3 5 5 2" xfId="41655" xr:uid="{00000000-0005-0000-0000-0000DE820000}"/>
    <cellStyle name="40% - Accent3 3 5 6" xfId="23412" xr:uid="{00000000-0005-0000-0000-0000DF820000}"/>
    <cellStyle name="40% - Accent3 3 5 6 2" xfId="49401" xr:uid="{00000000-0005-0000-0000-0000E0820000}"/>
    <cellStyle name="40% - Accent3 3 5 7" xfId="28566" xr:uid="{00000000-0005-0000-0000-0000E1820000}"/>
    <cellStyle name="40% - Accent3 3 6" xfId="900" xr:uid="{00000000-0005-0000-0000-0000E2820000}"/>
    <cellStyle name="40% - Accent3 3 6 2" xfId="6213" xr:uid="{00000000-0005-0000-0000-0000E3820000}"/>
    <cellStyle name="40% - Accent3 3 6 2 2" xfId="32199" xr:uid="{00000000-0005-0000-0000-0000E4820000}"/>
    <cellStyle name="40% - Accent3 3 6 3" xfId="13993" xr:uid="{00000000-0005-0000-0000-0000E5820000}"/>
    <cellStyle name="40% - Accent3 3 6 3 2" xfId="39987" xr:uid="{00000000-0005-0000-0000-0000E6820000}"/>
    <cellStyle name="40% - Accent3 3 6 4" xfId="21744" xr:uid="{00000000-0005-0000-0000-0000E7820000}"/>
    <cellStyle name="40% - Accent3 3 6 4 2" xfId="47733" xr:uid="{00000000-0005-0000-0000-0000E8820000}"/>
    <cellStyle name="40% - Accent3 3 6 5" xfId="26898" xr:uid="{00000000-0005-0000-0000-0000E9820000}"/>
    <cellStyle name="40% - Accent3 3 7" xfId="3590" xr:uid="{00000000-0005-0000-0000-0000EA820000}"/>
    <cellStyle name="40% - Accent3 3 7 2" xfId="8888" xr:uid="{00000000-0005-0000-0000-0000EB820000}"/>
    <cellStyle name="40% - Accent3 3 7 2 2" xfId="34888" xr:uid="{00000000-0005-0000-0000-0000EC820000}"/>
    <cellStyle name="40% - Accent3 3 7 3" xfId="16682" xr:uid="{00000000-0005-0000-0000-0000ED820000}"/>
    <cellStyle name="40% - Accent3 3 7 3 2" xfId="42676" xr:uid="{00000000-0005-0000-0000-0000EE820000}"/>
    <cellStyle name="40% - Accent3 3 7 4" xfId="24433" xr:uid="{00000000-0005-0000-0000-0000EF820000}"/>
    <cellStyle name="40% - Accent3 3 7 4 2" xfId="50422" xr:uid="{00000000-0005-0000-0000-0000F0820000}"/>
    <cellStyle name="40% - Accent3 3 7 5" xfId="29587" xr:uid="{00000000-0005-0000-0000-0000F1820000}"/>
    <cellStyle name="40% - Accent3 3 8" xfId="11587" xr:uid="{00000000-0005-0000-0000-0000F2820000}"/>
    <cellStyle name="40% - Accent3 3 8 2" xfId="19382" xr:uid="{00000000-0005-0000-0000-0000F3820000}"/>
    <cellStyle name="40% - Accent3 3 8 2 2" xfId="45376" xr:uid="{00000000-0005-0000-0000-0000F4820000}"/>
    <cellStyle name="40% - Accent3 3 8 3" xfId="37588" xr:uid="{00000000-0005-0000-0000-0000F5820000}"/>
    <cellStyle name="40% - Accent3 3 9" xfId="6129" xr:uid="{00000000-0005-0000-0000-0000F6820000}"/>
    <cellStyle name="40% - Accent3 3 9 2" xfId="32110" xr:uid="{00000000-0005-0000-0000-0000F7820000}"/>
    <cellStyle name="40% - Accent3 30" xfId="3491" xr:uid="{00000000-0005-0000-0000-0000F8820000}"/>
    <cellStyle name="40% - Accent3 30 2" xfId="8790" xr:uid="{00000000-0005-0000-0000-0000F9820000}"/>
    <cellStyle name="40% - Accent3 30 2 2" xfId="34789" xr:uid="{00000000-0005-0000-0000-0000FA820000}"/>
    <cellStyle name="40% - Accent3 30 3" xfId="16583" xr:uid="{00000000-0005-0000-0000-0000FB820000}"/>
    <cellStyle name="40% - Accent3 30 3 2" xfId="42577" xr:uid="{00000000-0005-0000-0000-0000FC820000}"/>
    <cellStyle name="40% - Accent3 30 4" xfId="24334" xr:uid="{00000000-0005-0000-0000-0000FD820000}"/>
    <cellStyle name="40% - Accent3 30 4 2" xfId="50323" xr:uid="{00000000-0005-0000-0000-0000FE820000}"/>
    <cellStyle name="40% - Accent3 30 5" xfId="29488" xr:uid="{00000000-0005-0000-0000-0000FF820000}"/>
    <cellStyle name="40% - Accent3 31" xfId="3563" xr:uid="{00000000-0005-0000-0000-000000830000}"/>
    <cellStyle name="40% - Accent3 31 2" xfId="8861" xr:uid="{00000000-0005-0000-0000-000001830000}"/>
    <cellStyle name="40% - Accent3 31 2 2" xfId="34861" xr:uid="{00000000-0005-0000-0000-000002830000}"/>
    <cellStyle name="40% - Accent3 31 3" xfId="16655" xr:uid="{00000000-0005-0000-0000-000003830000}"/>
    <cellStyle name="40% - Accent3 31 3 2" xfId="42649" xr:uid="{00000000-0005-0000-0000-000004830000}"/>
    <cellStyle name="40% - Accent3 31 4" xfId="24406" xr:uid="{00000000-0005-0000-0000-000005830000}"/>
    <cellStyle name="40% - Accent3 31 4 2" xfId="50395" xr:uid="{00000000-0005-0000-0000-000006830000}"/>
    <cellStyle name="40% - Accent3 31 5" xfId="29560" xr:uid="{00000000-0005-0000-0000-000007830000}"/>
    <cellStyle name="40% - Accent3 32" xfId="5849" xr:uid="{00000000-0005-0000-0000-000008830000}"/>
    <cellStyle name="40% - Accent3 32 2" xfId="31847" xr:uid="{00000000-0005-0000-0000-000009830000}"/>
    <cellStyle name="40% - Accent3 33" xfId="5931" xr:uid="{00000000-0005-0000-0000-00000A830000}"/>
    <cellStyle name="40% - Accent3 33 2" xfId="31918" xr:uid="{00000000-0005-0000-0000-00000B830000}"/>
    <cellStyle name="40% - Accent3 34" xfId="13706" xr:uid="{00000000-0005-0000-0000-00000C830000}"/>
    <cellStyle name="40% - Accent3 34 2" xfId="39700" xr:uid="{00000000-0005-0000-0000-00000D830000}"/>
    <cellStyle name="40% - Accent3 35" xfId="21540" xr:uid="{00000000-0005-0000-0000-00000E830000}"/>
    <cellStyle name="40% - Accent3 35 2" xfId="47529" xr:uid="{00000000-0005-0000-0000-00000F830000}"/>
    <cellStyle name="40% - Accent3 36" xfId="26694" xr:uid="{00000000-0005-0000-0000-000010830000}"/>
    <cellStyle name="40% - Accent3 4" xfId="913" xr:uid="{00000000-0005-0000-0000-000011830000}"/>
    <cellStyle name="40% - Accent3 4 10" xfId="14006" xr:uid="{00000000-0005-0000-0000-000012830000}"/>
    <cellStyle name="40% - Accent3 4 10 2" xfId="40000" xr:uid="{00000000-0005-0000-0000-000013830000}"/>
    <cellStyle name="40% - Accent3 4 11" xfId="21757" xr:uid="{00000000-0005-0000-0000-000014830000}"/>
    <cellStyle name="40% - Accent3 4 11 2" xfId="47746" xr:uid="{00000000-0005-0000-0000-000015830000}"/>
    <cellStyle name="40% - Accent3 4 12" xfId="26911" xr:uid="{00000000-0005-0000-0000-000016830000}"/>
    <cellStyle name="40% - Accent3 4 2" xfId="1192" xr:uid="{00000000-0005-0000-0000-000017830000}"/>
    <cellStyle name="40% - Accent3 4 2 10" xfId="22034" xr:uid="{00000000-0005-0000-0000-000018830000}"/>
    <cellStyle name="40% - Accent3 4 2 10 2" xfId="48023" xr:uid="{00000000-0005-0000-0000-000019830000}"/>
    <cellStyle name="40% - Accent3 4 2 11" xfId="27188" xr:uid="{00000000-0005-0000-0000-00001A830000}"/>
    <cellStyle name="40% - Accent3 4 2 2" xfId="1750" xr:uid="{00000000-0005-0000-0000-00001B830000}"/>
    <cellStyle name="40% - Accent3 4 2 2 2" xfId="4436" xr:uid="{00000000-0005-0000-0000-00001C830000}"/>
    <cellStyle name="40% - Accent3 4 2 2 2 2" xfId="9733" xr:uid="{00000000-0005-0000-0000-00001D830000}"/>
    <cellStyle name="40% - Accent3 4 2 2 2 2 2" xfId="35734" xr:uid="{00000000-0005-0000-0000-00001E830000}"/>
    <cellStyle name="40% - Accent3 4 2 2 2 3" xfId="17528" xr:uid="{00000000-0005-0000-0000-00001F830000}"/>
    <cellStyle name="40% - Accent3 4 2 2 2 3 2" xfId="43522" xr:uid="{00000000-0005-0000-0000-000020830000}"/>
    <cellStyle name="40% - Accent3 4 2 2 2 4" xfId="25279" xr:uid="{00000000-0005-0000-0000-000021830000}"/>
    <cellStyle name="40% - Accent3 4 2 2 2 4 2" xfId="51268" xr:uid="{00000000-0005-0000-0000-000022830000}"/>
    <cellStyle name="40% - Accent3 4 2 2 2 5" xfId="30433" xr:uid="{00000000-0005-0000-0000-000023830000}"/>
    <cellStyle name="40% - Accent3 4 2 2 3" xfId="12378" xr:uid="{00000000-0005-0000-0000-000024830000}"/>
    <cellStyle name="40% - Accent3 4 2 2 3 2" xfId="20173" xr:uid="{00000000-0005-0000-0000-000025830000}"/>
    <cellStyle name="40% - Accent3 4 2 2 3 2 2" xfId="46167" xr:uid="{00000000-0005-0000-0000-000026830000}"/>
    <cellStyle name="40% - Accent3 4 2 2 3 3" xfId="38379" xr:uid="{00000000-0005-0000-0000-000027830000}"/>
    <cellStyle name="40% - Accent3 4 2 2 4" xfId="7055" xr:uid="{00000000-0005-0000-0000-000028830000}"/>
    <cellStyle name="40% - Accent3 4 2 2 4 2" xfId="33045" xr:uid="{00000000-0005-0000-0000-000029830000}"/>
    <cellStyle name="40% - Accent3 4 2 2 5" xfId="14839" xr:uid="{00000000-0005-0000-0000-00002A830000}"/>
    <cellStyle name="40% - Accent3 4 2 2 5 2" xfId="40833" xr:uid="{00000000-0005-0000-0000-00002B830000}"/>
    <cellStyle name="40% - Accent3 4 2 2 6" xfId="22590" xr:uid="{00000000-0005-0000-0000-00002C830000}"/>
    <cellStyle name="40% - Accent3 4 2 2 6 2" xfId="48579" xr:uid="{00000000-0005-0000-0000-00002D830000}"/>
    <cellStyle name="40% - Accent3 4 2 2 7" xfId="27744" xr:uid="{00000000-0005-0000-0000-00002E830000}"/>
    <cellStyle name="40% - Accent3 4 2 3" xfId="2306" xr:uid="{00000000-0005-0000-0000-00002F830000}"/>
    <cellStyle name="40% - Accent3 4 2 3 2" xfId="4992" xr:uid="{00000000-0005-0000-0000-000030830000}"/>
    <cellStyle name="40% - Accent3 4 2 3 2 2" xfId="10289" xr:uid="{00000000-0005-0000-0000-000031830000}"/>
    <cellStyle name="40% - Accent3 4 2 3 2 2 2" xfId="36290" xr:uid="{00000000-0005-0000-0000-000032830000}"/>
    <cellStyle name="40% - Accent3 4 2 3 2 3" xfId="18084" xr:uid="{00000000-0005-0000-0000-000033830000}"/>
    <cellStyle name="40% - Accent3 4 2 3 2 3 2" xfId="44078" xr:uid="{00000000-0005-0000-0000-000034830000}"/>
    <cellStyle name="40% - Accent3 4 2 3 2 4" xfId="25835" xr:uid="{00000000-0005-0000-0000-000035830000}"/>
    <cellStyle name="40% - Accent3 4 2 3 2 4 2" xfId="51824" xr:uid="{00000000-0005-0000-0000-000036830000}"/>
    <cellStyle name="40% - Accent3 4 2 3 2 5" xfId="30989" xr:uid="{00000000-0005-0000-0000-000037830000}"/>
    <cellStyle name="40% - Accent3 4 2 3 3" xfId="12912" xr:uid="{00000000-0005-0000-0000-000038830000}"/>
    <cellStyle name="40% - Accent3 4 2 3 3 2" xfId="20707" xr:uid="{00000000-0005-0000-0000-000039830000}"/>
    <cellStyle name="40% - Accent3 4 2 3 3 2 2" xfId="46701" xr:uid="{00000000-0005-0000-0000-00003A830000}"/>
    <cellStyle name="40% - Accent3 4 2 3 3 3" xfId="38913" xr:uid="{00000000-0005-0000-0000-00003B830000}"/>
    <cellStyle name="40% - Accent3 4 2 3 4" xfId="7607" xr:uid="{00000000-0005-0000-0000-00003C830000}"/>
    <cellStyle name="40% - Accent3 4 2 3 4 2" xfId="33601" xr:uid="{00000000-0005-0000-0000-00003D830000}"/>
    <cellStyle name="40% - Accent3 4 2 3 5" xfId="15395" xr:uid="{00000000-0005-0000-0000-00003E830000}"/>
    <cellStyle name="40% - Accent3 4 2 3 5 2" xfId="41389" xr:uid="{00000000-0005-0000-0000-00003F830000}"/>
    <cellStyle name="40% - Accent3 4 2 3 6" xfId="23146" xr:uid="{00000000-0005-0000-0000-000040830000}"/>
    <cellStyle name="40% - Accent3 4 2 3 6 2" xfId="49135" xr:uid="{00000000-0005-0000-0000-000041830000}"/>
    <cellStyle name="40% - Accent3 4 2 3 7" xfId="28300" xr:uid="{00000000-0005-0000-0000-000042830000}"/>
    <cellStyle name="40% - Accent3 4 2 4" xfId="2862" xr:uid="{00000000-0005-0000-0000-000043830000}"/>
    <cellStyle name="40% - Accent3 4 2 4 2" xfId="5548" xr:uid="{00000000-0005-0000-0000-000044830000}"/>
    <cellStyle name="40% - Accent3 4 2 4 2 2" xfId="10845" xr:uid="{00000000-0005-0000-0000-000045830000}"/>
    <cellStyle name="40% - Accent3 4 2 4 2 2 2" xfId="36846" xr:uid="{00000000-0005-0000-0000-000046830000}"/>
    <cellStyle name="40% - Accent3 4 2 4 2 3" xfId="18640" xr:uid="{00000000-0005-0000-0000-000047830000}"/>
    <cellStyle name="40% - Accent3 4 2 4 2 3 2" xfId="44634" xr:uid="{00000000-0005-0000-0000-000048830000}"/>
    <cellStyle name="40% - Accent3 4 2 4 2 4" xfId="26391" xr:uid="{00000000-0005-0000-0000-000049830000}"/>
    <cellStyle name="40% - Accent3 4 2 4 2 4 2" xfId="52380" xr:uid="{00000000-0005-0000-0000-00004A830000}"/>
    <cellStyle name="40% - Accent3 4 2 4 2 5" xfId="31545" xr:uid="{00000000-0005-0000-0000-00004B830000}"/>
    <cellStyle name="40% - Accent3 4 2 4 3" xfId="13449" xr:uid="{00000000-0005-0000-0000-00004C830000}"/>
    <cellStyle name="40% - Accent3 4 2 4 3 2" xfId="21244" xr:uid="{00000000-0005-0000-0000-00004D830000}"/>
    <cellStyle name="40% - Accent3 4 2 4 3 2 2" xfId="47238" xr:uid="{00000000-0005-0000-0000-00004E830000}"/>
    <cellStyle name="40% - Accent3 4 2 4 3 3" xfId="39450" xr:uid="{00000000-0005-0000-0000-00004F830000}"/>
    <cellStyle name="40% - Accent3 4 2 4 4" xfId="8161" xr:uid="{00000000-0005-0000-0000-000050830000}"/>
    <cellStyle name="40% - Accent3 4 2 4 4 2" xfId="34157" xr:uid="{00000000-0005-0000-0000-000051830000}"/>
    <cellStyle name="40% - Accent3 4 2 4 5" xfId="15951" xr:uid="{00000000-0005-0000-0000-000052830000}"/>
    <cellStyle name="40% - Accent3 4 2 4 5 2" xfId="41945" xr:uid="{00000000-0005-0000-0000-000053830000}"/>
    <cellStyle name="40% - Accent3 4 2 4 6" xfId="23702" xr:uid="{00000000-0005-0000-0000-000054830000}"/>
    <cellStyle name="40% - Accent3 4 2 4 6 2" xfId="49691" xr:uid="{00000000-0005-0000-0000-000055830000}"/>
    <cellStyle name="40% - Accent3 4 2 4 7" xfId="28856" xr:uid="{00000000-0005-0000-0000-000056830000}"/>
    <cellStyle name="40% - Accent3 4 2 5" xfId="3880" xr:uid="{00000000-0005-0000-0000-000057830000}"/>
    <cellStyle name="40% - Accent3 4 2 5 2" xfId="9178" xr:uid="{00000000-0005-0000-0000-000058830000}"/>
    <cellStyle name="40% - Accent3 4 2 5 2 2" xfId="35178" xr:uid="{00000000-0005-0000-0000-000059830000}"/>
    <cellStyle name="40% - Accent3 4 2 5 3" xfId="16972" xr:uid="{00000000-0005-0000-0000-00005A830000}"/>
    <cellStyle name="40% - Accent3 4 2 5 3 2" xfId="42966" xr:uid="{00000000-0005-0000-0000-00005B830000}"/>
    <cellStyle name="40% - Accent3 4 2 5 4" xfId="24723" xr:uid="{00000000-0005-0000-0000-00005C830000}"/>
    <cellStyle name="40% - Accent3 4 2 5 4 2" xfId="50712" xr:uid="{00000000-0005-0000-0000-00005D830000}"/>
    <cellStyle name="40% - Accent3 4 2 5 5" xfId="29877" xr:uid="{00000000-0005-0000-0000-00005E830000}"/>
    <cellStyle name="40% - Accent3 4 2 6" xfId="11356" xr:uid="{00000000-0005-0000-0000-00005F830000}"/>
    <cellStyle name="40% - Accent3 4 2 6 2" xfId="19151" xr:uid="{00000000-0005-0000-0000-000060830000}"/>
    <cellStyle name="40% - Accent3 4 2 6 2 2" xfId="45145" xr:uid="{00000000-0005-0000-0000-000061830000}"/>
    <cellStyle name="40% - Accent3 4 2 6 3" xfId="37357" xr:uid="{00000000-0005-0000-0000-000062830000}"/>
    <cellStyle name="40% - Accent3 4 2 7" xfId="11857" xr:uid="{00000000-0005-0000-0000-000063830000}"/>
    <cellStyle name="40% - Accent3 4 2 7 2" xfId="19652" xr:uid="{00000000-0005-0000-0000-000064830000}"/>
    <cellStyle name="40% - Accent3 4 2 7 2 2" xfId="45646" xr:uid="{00000000-0005-0000-0000-000065830000}"/>
    <cellStyle name="40% - Accent3 4 2 7 3" xfId="37858" xr:uid="{00000000-0005-0000-0000-000066830000}"/>
    <cellStyle name="40% - Accent3 4 2 8" xfId="6502" xr:uid="{00000000-0005-0000-0000-000067830000}"/>
    <cellStyle name="40% - Accent3 4 2 8 2" xfId="32489" xr:uid="{00000000-0005-0000-0000-000068830000}"/>
    <cellStyle name="40% - Accent3 4 2 9" xfId="14283" xr:uid="{00000000-0005-0000-0000-000069830000}"/>
    <cellStyle name="40% - Accent3 4 2 9 2" xfId="40277" xr:uid="{00000000-0005-0000-0000-00006A830000}"/>
    <cellStyle name="40% - Accent3 4 3" xfId="1473" xr:uid="{00000000-0005-0000-0000-00006B830000}"/>
    <cellStyle name="40% - Accent3 4 3 2" xfId="4159" xr:uid="{00000000-0005-0000-0000-00006C830000}"/>
    <cellStyle name="40% - Accent3 4 3 2 2" xfId="9457" xr:uid="{00000000-0005-0000-0000-00006D830000}"/>
    <cellStyle name="40% - Accent3 4 3 2 2 2" xfId="35457" xr:uid="{00000000-0005-0000-0000-00006E830000}"/>
    <cellStyle name="40% - Accent3 4 3 2 3" xfId="17251" xr:uid="{00000000-0005-0000-0000-00006F830000}"/>
    <cellStyle name="40% - Accent3 4 3 2 3 2" xfId="43245" xr:uid="{00000000-0005-0000-0000-000070830000}"/>
    <cellStyle name="40% - Accent3 4 3 2 4" xfId="25002" xr:uid="{00000000-0005-0000-0000-000071830000}"/>
    <cellStyle name="40% - Accent3 4 3 2 4 2" xfId="50991" xr:uid="{00000000-0005-0000-0000-000072830000}"/>
    <cellStyle name="40% - Accent3 4 3 2 5" xfId="30156" xr:uid="{00000000-0005-0000-0000-000073830000}"/>
    <cellStyle name="40% - Accent3 4 3 3" xfId="12119" xr:uid="{00000000-0005-0000-0000-000074830000}"/>
    <cellStyle name="40% - Accent3 4 3 3 2" xfId="19914" xr:uid="{00000000-0005-0000-0000-000075830000}"/>
    <cellStyle name="40% - Accent3 4 3 3 2 2" xfId="45908" xr:uid="{00000000-0005-0000-0000-000076830000}"/>
    <cellStyle name="40% - Accent3 4 3 3 3" xfId="38120" xr:uid="{00000000-0005-0000-0000-000077830000}"/>
    <cellStyle name="40% - Accent3 4 3 4" xfId="6779" xr:uid="{00000000-0005-0000-0000-000078830000}"/>
    <cellStyle name="40% - Accent3 4 3 4 2" xfId="32768" xr:uid="{00000000-0005-0000-0000-000079830000}"/>
    <cellStyle name="40% - Accent3 4 3 5" xfId="14562" xr:uid="{00000000-0005-0000-0000-00007A830000}"/>
    <cellStyle name="40% - Accent3 4 3 5 2" xfId="40556" xr:uid="{00000000-0005-0000-0000-00007B830000}"/>
    <cellStyle name="40% - Accent3 4 3 6" xfId="22313" xr:uid="{00000000-0005-0000-0000-00007C830000}"/>
    <cellStyle name="40% - Accent3 4 3 6 2" xfId="48302" xr:uid="{00000000-0005-0000-0000-00007D830000}"/>
    <cellStyle name="40% - Accent3 4 3 7" xfId="27467" xr:uid="{00000000-0005-0000-0000-00007E830000}"/>
    <cellStyle name="40% - Accent3 4 4" xfId="2029" xr:uid="{00000000-0005-0000-0000-00007F830000}"/>
    <cellStyle name="40% - Accent3 4 4 2" xfId="4715" xr:uid="{00000000-0005-0000-0000-000080830000}"/>
    <cellStyle name="40% - Accent3 4 4 2 2" xfId="10012" xr:uid="{00000000-0005-0000-0000-000081830000}"/>
    <cellStyle name="40% - Accent3 4 4 2 2 2" xfId="36013" xr:uid="{00000000-0005-0000-0000-000082830000}"/>
    <cellStyle name="40% - Accent3 4 4 2 3" xfId="17807" xr:uid="{00000000-0005-0000-0000-000083830000}"/>
    <cellStyle name="40% - Accent3 4 4 2 3 2" xfId="43801" xr:uid="{00000000-0005-0000-0000-000084830000}"/>
    <cellStyle name="40% - Accent3 4 4 2 4" xfId="25558" xr:uid="{00000000-0005-0000-0000-000085830000}"/>
    <cellStyle name="40% - Accent3 4 4 2 4 2" xfId="51547" xr:uid="{00000000-0005-0000-0000-000086830000}"/>
    <cellStyle name="40% - Accent3 4 4 2 5" xfId="30712" xr:uid="{00000000-0005-0000-0000-000087830000}"/>
    <cellStyle name="40% - Accent3 4 4 3" xfId="12638" xr:uid="{00000000-0005-0000-0000-000088830000}"/>
    <cellStyle name="40% - Accent3 4 4 3 2" xfId="20433" xr:uid="{00000000-0005-0000-0000-000089830000}"/>
    <cellStyle name="40% - Accent3 4 4 3 2 2" xfId="46427" xr:uid="{00000000-0005-0000-0000-00008A830000}"/>
    <cellStyle name="40% - Accent3 4 4 3 3" xfId="38639" xr:uid="{00000000-0005-0000-0000-00008B830000}"/>
    <cellStyle name="40% - Accent3 4 4 4" xfId="7331" xr:uid="{00000000-0005-0000-0000-00008C830000}"/>
    <cellStyle name="40% - Accent3 4 4 4 2" xfId="33324" xr:uid="{00000000-0005-0000-0000-00008D830000}"/>
    <cellStyle name="40% - Accent3 4 4 5" xfId="15118" xr:uid="{00000000-0005-0000-0000-00008E830000}"/>
    <cellStyle name="40% - Accent3 4 4 5 2" xfId="41112" xr:uid="{00000000-0005-0000-0000-00008F830000}"/>
    <cellStyle name="40% - Accent3 4 4 6" xfId="22869" xr:uid="{00000000-0005-0000-0000-000090830000}"/>
    <cellStyle name="40% - Accent3 4 4 6 2" xfId="48858" xr:uid="{00000000-0005-0000-0000-000091830000}"/>
    <cellStyle name="40% - Accent3 4 4 7" xfId="28023" xr:uid="{00000000-0005-0000-0000-000092830000}"/>
    <cellStyle name="40% - Accent3 4 5" xfId="2585" xr:uid="{00000000-0005-0000-0000-000093830000}"/>
    <cellStyle name="40% - Accent3 4 5 2" xfId="5271" xr:uid="{00000000-0005-0000-0000-000094830000}"/>
    <cellStyle name="40% - Accent3 4 5 2 2" xfId="10568" xr:uid="{00000000-0005-0000-0000-000095830000}"/>
    <cellStyle name="40% - Accent3 4 5 2 2 2" xfId="36569" xr:uid="{00000000-0005-0000-0000-000096830000}"/>
    <cellStyle name="40% - Accent3 4 5 2 3" xfId="18363" xr:uid="{00000000-0005-0000-0000-000097830000}"/>
    <cellStyle name="40% - Accent3 4 5 2 3 2" xfId="44357" xr:uid="{00000000-0005-0000-0000-000098830000}"/>
    <cellStyle name="40% - Accent3 4 5 2 4" xfId="26114" xr:uid="{00000000-0005-0000-0000-000099830000}"/>
    <cellStyle name="40% - Accent3 4 5 2 4 2" xfId="52103" xr:uid="{00000000-0005-0000-0000-00009A830000}"/>
    <cellStyle name="40% - Accent3 4 5 2 5" xfId="31268" xr:uid="{00000000-0005-0000-0000-00009B830000}"/>
    <cellStyle name="40% - Accent3 4 5 3" xfId="13174" xr:uid="{00000000-0005-0000-0000-00009C830000}"/>
    <cellStyle name="40% - Accent3 4 5 3 2" xfId="20969" xr:uid="{00000000-0005-0000-0000-00009D830000}"/>
    <cellStyle name="40% - Accent3 4 5 3 2 2" xfId="46963" xr:uid="{00000000-0005-0000-0000-00009E830000}"/>
    <cellStyle name="40% - Accent3 4 5 3 3" xfId="39175" xr:uid="{00000000-0005-0000-0000-00009F830000}"/>
    <cellStyle name="40% - Accent3 4 5 4" xfId="7884" xr:uid="{00000000-0005-0000-0000-0000A0830000}"/>
    <cellStyle name="40% - Accent3 4 5 4 2" xfId="33880" xr:uid="{00000000-0005-0000-0000-0000A1830000}"/>
    <cellStyle name="40% - Accent3 4 5 5" xfId="15674" xr:uid="{00000000-0005-0000-0000-0000A2830000}"/>
    <cellStyle name="40% - Accent3 4 5 5 2" xfId="41668" xr:uid="{00000000-0005-0000-0000-0000A3830000}"/>
    <cellStyle name="40% - Accent3 4 5 6" xfId="23425" xr:uid="{00000000-0005-0000-0000-0000A4830000}"/>
    <cellStyle name="40% - Accent3 4 5 6 2" xfId="49414" xr:uid="{00000000-0005-0000-0000-0000A5830000}"/>
    <cellStyle name="40% - Accent3 4 5 7" xfId="28579" xr:uid="{00000000-0005-0000-0000-0000A6830000}"/>
    <cellStyle name="40% - Accent3 4 6" xfId="3603" xr:uid="{00000000-0005-0000-0000-0000A7830000}"/>
    <cellStyle name="40% - Accent3 4 6 2" xfId="8901" xr:uid="{00000000-0005-0000-0000-0000A8830000}"/>
    <cellStyle name="40% - Accent3 4 6 2 2" xfId="34901" xr:uid="{00000000-0005-0000-0000-0000A9830000}"/>
    <cellStyle name="40% - Accent3 4 6 3" xfId="16695" xr:uid="{00000000-0005-0000-0000-0000AA830000}"/>
    <cellStyle name="40% - Accent3 4 6 3 2" xfId="42689" xr:uid="{00000000-0005-0000-0000-0000AB830000}"/>
    <cellStyle name="40% - Accent3 4 6 4" xfId="24446" xr:uid="{00000000-0005-0000-0000-0000AC830000}"/>
    <cellStyle name="40% - Accent3 4 6 4 2" xfId="50435" xr:uid="{00000000-0005-0000-0000-0000AD830000}"/>
    <cellStyle name="40% - Accent3 4 6 5" xfId="29600" xr:uid="{00000000-0005-0000-0000-0000AE830000}"/>
    <cellStyle name="40% - Accent3 4 7" xfId="11099" xr:uid="{00000000-0005-0000-0000-0000AF830000}"/>
    <cellStyle name="40% - Accent3 4 7 2" xfId="18894" xr:uid="{00000000-0005-0000-0000-0000B0830000}"/>
    <cellStyle name="40% - Accent3 4 7 2 2" xfId="44888" xr:uid="{00000000-0005-0000-0000-0000B1830000}"/>
    <cellStyle name="40% - Accent3 4 7 3" xfId="37100" xr:uid="{00000000-0005-0000-0000-0000B2830000}"/>
    <cellStyle name="40% - Accent3 4 8" xfId="11599" xr:uid="{00000000-0005-0000-0000-0000B3830000}"/>
    <cellStyle name="40% - Accent3 4 8 2" xfId="19394" xr:uid="{00000000-0005-0000-0000-0000B4830000}"/>
    <cellStyle name="40% - Accent3 4 8 2 2" xfId="45388" xr:uid="{00000000-0005-0000-0000-0000B5830000}"/>
    <cellStyle name="40% - Accent3 4 8 3" xfId="37600" xr:uid="{00000000-0005-0000-0000-0000B6830000}"/>
    <cellStyle name="40% - Accent3 4 9" xfId="6226" xr:uid="{00000000-0005-0000-0000-0000B7830000}"/>
    <cellStyle name="40% - Accent3 4 9 2" xfId="32212" xr:uid="{00000000-0005-0000-0000-0000B8830000}"/>
    <cellStyle name="40% - Accent3 5" xfId="928" xr:uid="{00000000-0005-0000-0000-0000B9830000}"/>
    <cellStyle name="40% - Accent3 5 10" xfId="14020" xr:uid="{00000000-0005-0000-0000-0000BA830000}"/>
    <cellStyle name="40% - Accent3 5 10 2" xfId="40014" xr:uid="{00000000-0005-0000-0000-0000BB830000}"/>
    <cellStyle name="40% - Accent3 5 11" xfId="21771" xr:uid="{00000000-0005-0000-0000-0000BC830000}"/>
    <cellStyle name="40% - Accent3 5 11 2" xfId="47760" xr:uid="{00000000-0005-0000-0000-0000BD830000}"/>
    <cellStyle name="40% - Accent3 5 12" xfId="26925" xr:uid="{00000000-0005-0000-0000-0000BE830000}"/>
    <cellStyle name="40% - Accent3 5 2" xfId="1206" xr:uid="{00000000-0005-0000-0000-0000BF830000}"/>
    <cellStyle name="40% - Accent3 5 2 10" xfId="22048" xr:uid="{00000000-0005-0000-0000-0000C0830000}"/>
    <cellStyle name="40% - Accent3 5 2 10 2" xfId="48037" xr:uid="{00000000-0005-0000-0000-0000C1830000}"/>
    <cellStyle name="40% - Accent3 5 2 11" xfId="27202" xr:uid="{00000000-0005-0000-0000-0000C2830000}"/>
    <cellStyle name="40% - Accent3 5 2 2" xfId="1764" xr:uid="{00000000-0005-0000-0000-0000C3830000}"/>
    <cellStyle name="40% - Accent3 5 2 2 2" xfId="4450" xr:uid="{00000000-0005-0000-0000-0000C4830000}"/>
    <cellStyle name="40% - Accent3 5 2 2 2 2" xfId="9747" xr:uid="{00000000-0005-0000-0000-0000C5830000}"/>
    <cellStyle name="40% - Accent3 5 2 2 2 2 2" xfId="35748" xr:uid="{00000000-0005-0000-0000-0000C6830000}"/>
    <cellStyle name="40% - Accent3 5 2 2 2 3" xfId="17542" xr:uid="{00000000-0005-0000-0000-0000C7830000}"/>
    <cellStyle name="40% - Accent3 5 2 2 2 3 2" xfId="43536" xr:uid="{00000000-0005-0000-0000-0000C8830000}"/>
    <cellStyle name="40% - Accent3 5 2 2 2 4" xfId="25293" xr:uid="{00000000-0005-0000-0000-0000C9830000}"/>
    <cellStyle name="40% - Accent3 5 2 2 2 4 2" xfId="51282" xr:uid="{00000000-0005-0000-0000-0000CA830000}"/>
    <cellStyle name="40% - Accent3 5 2 2 2 5" xfId="30447" xr:uid="{00000000-0005-0000-0000-0000CB830000}"/>
    <cellStyle name="40% - Accent3 5 2 2 3" xfId="12391" xr:uid="{00000000-0005-0000-0000-0000CC830000}"/>
    <cellStyle name="40% - Accent3 5 2 2 3 2" xfId="20186" xr:uid="{00000000-0005-0000-0000-0000CD830000}"/>
    <cellStyle name="40% - Accent3 5 2 2 3 2 2" xfId="46180" xr:uid="{00000000-0005-0000-0000-0000CE830000}"/>
    <cellStyle name="40% - Accent3 5 2 2 3 3" xfId="38392" xr:uid="{00000000-0005-0000-0000-0000CF830000}"/>
    <cellStyle name="40% - Accent3 5 2 2 4" xfId="7068" xr:uid="{00000000-0005-0000-0000-0000D0830000}"/>
    <cellStyle name="40% - Accent3 5 2 2 4 2" xfId="33059" xr:uid="{00000000-0005-0000-0000-0000D1830000}"/>
    <cellStyle name="40% - Accent3 5 2 2 5" xfId="14853" xr:uid="{00000000-0005-0000-0000-0000D2830000}"/>
    <cellStyle name="40% - Accent3 5 2 2 5 2" xfId="40847" xr:uid="{00000000-0005-0000-0000-0000D3830000}"/>
    <cellStyle name="40% - Accent3 5 2 2 6" xfId="22604" xr:uid="{00000000-0005-0000-0000-0000D4830000}"/>
    <cellStyle name="40% - Accent3 5 2 2 6 2" xfId="48593" xr:uid="{00000000-0005-0000-0000-0000D5830000}"/>
    <cellStyle name="40% - Accent3 5 2 2 7" xfId="27758" xr:uid="{00000000-0005-0000-0000-0000D6830000}"/>
    <cellStyle name="40% - Accent3 5 2 3" xfId="2320" xr:uid="{00000000-0005-0000-0000-0000D7830000}"/>
    <cellStyle name="40% - Accent3 5 2 3 2" xfId="5006" xr:uid="{00000000-0005-0000-0000-0000D8830000}"/>
    <cellStyle name="40% - Accent3 5 2 3 2 2" xfId="10303" xr:uid="{00000000-0005-0000-0000-0000D9830000}"/>
    <cellStyle name="40% - Accent3 5 2 3 2 2 2" xfId="36304" xr:uid="{00000000-0005-0000-0000-0000DA830000}"/>
    <cellStyle name="40% - Accent3 5 2 3 2 3" xfId="18098" xr:uid="{00000000-0005-0000-0000-0000DB830000}"/>
    <cellStyle name="40% - Accent3 5 2 3 2 3 2" xfId="44092" xr:uid="{00000000-0005-0000-0000-0000DC830000}"/>
    <cellStyle name="40% - Accent3 5 2 3 2 4" xfId="25849" xr:uid="{00000000-0005-0000-0000-0000DD830000}"/>
    <cellStyle name="40% - Accent3 5 2 3 2 4 2" xfId="51838" xr:uid="{00000000-0005-0000-0000-0000DE830000}"/>
    <cellStyle name="40% - Accent3 5 2 3 2 5" xfId="31003" xr:uid="{00000000-0005-0000-0000-0000DF830000}"/>
    <cellStyle name="40% - Accent3 5 2 3 3" xfId="12925" xr:uid="{00000000-0005-0000-0000-0000E0830000}"/>
    <cellStyle name="40% - Accent3 5 2 3 3 2" xfId="20720" xr:uid="{00000000-0005-0000-0000-0000E1830000}"/>
    <cellStyle name="40% - Accent3 5 2 3 3 2 2" xfId="46714" xr:uid="{00000000-0005-0000-0000-0000E2830000}"/>
    <cellStyle name="40% - Accent3 5 2 3 3 3" xfId="38926" xr:uid="{00000000-0005-0000-0000-0000E3830000}"/>
    <cellStyle name="40% - Accent3 5 2 3 4" xfId="7620" xr:uid="{00000000-0005-0000-0000-0000E4830000}"/>
    <cellStyle name="40% - Accent3 5 2 3 4 2" xfId="33615" xr:uid="{00000000-0005-0000-0000-0000E5830000}"/>
    <cellStyle name="40% - Accent3 5 2 3 5" xfId="15409" xr:uid="{00000000-0005-0000-0000-0000E6830000}"/>
    <cellStyle name="40% - Accent3 5 2 3 5 2" xfId="41403" xr:uid="{00000000-0005-0000-0000-0000E7830000}"/>
    <cellStyle name="40% - Accent3 5 2 3 6" xfId="23160" xr:uid="{00000000-0005-0000-0000-0000E8830000}"/>
    <cellStyle name="40% - Accent3 5 2 3 6 2" xfId="49149" xr:uid="{00000000-0005-0000-0000-0000E9830000}"/>
    <cellStyle name="40% - Accent3 5 2 3 7" xfId="28314" xr:uid="{00000000-0005-0000-0000-0000EA830000}"/>
    <cellStyle name="40% - Accent3 5 2 4" xfId="2876" xr:uid="{00000000-0005-0000-0000-0000EB830000}"/>
    <cellStyle name="40% - Accent3 5 2 4 2" xfId="5562" xr:uid="{00000000-0005-0000-0000-0000EC830000}"/>
    <cellStyle name="40% - Accent3 5 2 4 2 2" xfId="10859" xr:uid="{00000000-0005-0000-0000-0000ED830000}"/>
    <cellStyle name="40% - Accent3 5 2 4 2 2 2" xfId="36860" xr:uid="{00000000-0005-0000-0000-0000EE830000}"/>
    <cellStyle name="40% - Accent3 5 2 4 2 3" xfId="18654" xr:uid="{00000000-0005-0000-0000-0000EF830000}"/>
    <cellStyle name="40% - Accent3 5 2 4 2 3 2" xfId="44648" xr:uid="{00000000-0005-0000-0000-0000F0830000}"/>
    <cellStyle name="40% - Accent3 5 2 4 2 4" xfId="26405" xr:uid="{00000000-0005-0000-0000-0000F1830000}"/>
    <cellStyle name="40% - Accent3 5 2 4 2 4 2" xfId="52394" xr:uid="{00000000-0005-0000-0000-0000F2830000}"/>
    <cellStyle name="40% - Accent3 5 2 4 2 5" xfId="31559" xr:uid="{00000000-0005-0000-0000-0000F3830000}"/>
    <cellStyle name="40% - Accent3 5 2 4 3" xfId="13463" xr:uid="{00000000-0005-0000-0000-0000F4830000}"/>
    <cellStyle name="40% - Accent3 5 2 4 3 2" xfId="21258" xr:uid="{00000000-0005-0000-0000-0000F5830000}"/>
    <cellStyle name="40% - Accent3 5 2 4 3 2 2" xfId="47252" xr:uid="{00000000-0005-0000-0000-0000F6830000}"/>
    <cellStyle name="40% - Accent3 5 2 4 3 3" xfId="39464" xr:uid="{00000000-0005-0000-0000-0000F7830000}"/>
    <cellStyle name="40% - Accent3 5 2 4 4" xfId="8175" xr:uid="{00000000-0005-0000-0000-0000F8830000}"/>
    <cellStyle name="40% - Accent3 5 2 4 4 2" xfId="34171" xr:uid="{00000000-0005-0000-0000-0000F9830000}"/>
    <cellStyle name="40% - Accent3 5 2 4 5" xfId="15965" xr:uid="{00000000-0005-0000-0000-0000FA830000}"/>
    <cellStyle name="40% - Accent3 5 2 4 5 2" xfId="41959" xr:uid="{00000000-0005-0000-0000-0000FB830000}"/>
    <cellStyle name="40% - Accent3 5 2 4 6" xfId="23716" xr:uid="{00000000-0005-0000-0000-0000FC830000}"/>
    <cellStyle name="40% - Accent3 5 2 4 6 2" xfId="49705" xr:uid="{00000000-0005-0000-0000-0000FD830000}"/>
    <cellStyle name="40% - Accent3 5 2 4 7" xfId="28870" xr:uid="{00000000-0005-0000-0000-0000FE830000}"/>
    <cellStyle name="40% - Accent3 5 2 5" xfId="3894" xr:uid="{00000000-0005-0000-0000-0000FF830000}"/>
    <cellStyle name="40% - Accent3 5 2 5 2" xfId="9192" xr:uid="{00000000-0005-0000-0000-000000840000}"/>
    <cellStyle name="40% - Accent3 5 2 5 2 2" xfId="35192" xr:uid="{00000000-0005-0000-0000-000001840000}"/>
    <cellStyle name="40% - Accent3 5 2 5 3" xfId="16986" xr:uid="{00000000-0005-0000-0000-000002840000}"/>
    <cellStyle name="40% - Accent3 5 2 5 3 2" xfId="42980" xr:uid="{00000000-0005-0000-0000-000003840000}"/>
    <cellStyle name="40% - Accent3 5 2 5 4" xfId="24737" xr:uid="{00000000-0005-0000-0000-000004840000}"/>
    <cellStyle name="40% - Accent3 5 2 5 4 2" xfId="50726" xr:uid="{00000000-0005-0000-0000-000005840000}"/>
    <cellStyle name="40% - Accent3 5 2 5 5" xfId="29891" xr:uid="{00000000-0005-0000-0000-000006840000}"/>
    <cellStyle name="40% - Accent3 5 2 6" xfId="11368" xr:uid="{00000000-0005-0000-0000-000007840000}"/>
    <cellStyle name="40% - Accent3 5 2 6 2" xfId="19163" xr:uid="{00000000-0005-0000-0000-000008840000}"/>
    <cellStyle name="40% - Accent3 5 2 6 2 2" xfId="45157" xr:uid="{00000000-0005-0000-0000-000009840000}"/>
    <cellStyle name="40% - Accent3 5 2 6 3" xfId="37369" xr:uid="{00000000-0005-0000-0000-00000A840000}"/>
    <cellStyle name="40% - Accent3 5 2 7" xfId="11871" xr:uid="{00000000-0005-0000-0000-00000B840000}"/>
    <cellStyle name="40% - Accent3 5 2 7 2" xfId="19666" xr:uid="{00000000-0005-0000-0000-00000C840000}"/>
    <cellStyle name="40% - Accent3 5 2 7 2 2" xfId="45660" xr:uid="{00000000-0005-0000-0000-00000D840000}"/>
    <cellStyle name="40% - Accent3 5 2 7 3" xfId="37872" xr:uid="{00000000-0005-0000-0000-00000E840000}"/>
    <cellStyle name="40% - Accent3 5 2 8" xfId="6516" xr:uid="{00000000-0005-0000-0000-00000F840000}"/>
    <cellStyle name="40% - Accent3 5 2 8 2" xfId="32503" xr:uid="{00000000-0005-0000-0000-000010840000}"/>
    <cellStyle name="40% - Accent3 5 2 9" xfId="14297" xr:uid="{00000000-0005-0000-0000-000011840000}"/>
    <cellStyle name="40% - Accent3 5 2 9 2" xfId="40291" xr:uid="{00000000-0005-0000-0000-000012840000}"/>
    <cellStyle name="40% - Accent3 5 3" xfId="1487" xr:uid="{00000000-0005-0000-0000-000013840000}"/>
    <cellStyle name="40% - Accent3 5 3 2" xfId="4173" xr:uid="{00000000-0005-0000-0000-000014840000}"/>
    <cellStyle name="40% - Accent3 5 3 2 2" xfId="9470" xr:uid="{00000000-0005-0000-0000-000015840000}"/>
    <cellStyle name="40% - Accent3 5 3 2 2 2" xfId="35471" xr:uid="{00000000-0005-0000-0000-000016840000}"/>
    <cellStyle name="40% - Accent3 5 3 2 3" xfId="17265" xr:uid="{00000000-0005-0000-0000-000017840000}"/>
    <cellStyle name="40% - Accent3 5 3 2 3 2" xfId="43259" xr:uid="{00000000-0005-0000-0000-000018840000}"/>
    <cellStyle name="40% - Accent3 5 3 2 4" xfId="25016" xr:uid="{00000000-0005-0000-0000-000019840000}"/>
    <cellStyle name="40% - Accent3 5 3 2 4 2" xfId="51005" xr:uid="{00000000-0005-0000-0000-00001A840000}"/>
    <cellStyle name="40% - Accent3 5 3 2 5" xfId="30170" xr:uid="{00000000-0005-0000-0000-00001B840000}"/>
    <cellStyle name="40% - Accent3 5 3 3" xfId="12132" xr:uid="{00000000-0005-0000-0000-00001C840000}"/>
    <cellStyle name="40% - Accent3 5 3 3 2" xfId="19927" xr:uid="{00000000-0005-0000-0000-00001D840000}"/>
    <cellStyle name="40% - Accent3 5 3 3 2 2" xfId="45921" xr:uid="{00000000-0005-0000-0000-00001E840000}"/>
    <cellStyle name="40% - Accent3 5 3 3 3" xfId="38133" xr:uid="{00000000-0005-0000-0000-00001F840000}"/>
    <cellStyle name="40% - Accent3 5 3 4" xfId="6792" xr:uid="{00000000-0005-0000-0000-000020840000}"/>
    <cellStyle name="40% - Accent3 5 3 4 2" xfId="32782" xr:uid="{00000000-0005-0000-0000-000021840000}"/>
    <cellStyle name="40% - Accent3 5 3 5" xfId="14576" xr:uid="{00000000-0005-0000-0000-000022840000}"/>
    <cellStyle name="40% - Accent3 5 3 5 2" xfId="40570" xr:uid="{00000000-0005-0000-0000-000023840000}"/>
    <cellStyle name="40% - Accent3 5 3 6" xfId="22327" xr:uid="{00000000-0005-0000-0000-000024840000}"/>
    <cellStyle name="40% - Accent3 5 3 6 2" xfId="48316" xr:uid="{00000000-0005-0000-0000-000025840000}"/>
    <cellStyle name="40% - Accent3 5 3 7" xfId="27481" xr:uid="{00000000-0005-0000-0000-000026840000}"/>
    <cellStyle name="40% - Accent3 5 4" xfId="2043" xr:uid="{00000000-0005-0000-0000-000027840000}"/>
    <cellStyle name="40% - Accent3 5 4 2" xfId="4729" xr:uid="{00000000-0005-0000-0000-000028840000}"/>
    <cellStyle name="40% - Accent3 5 4 2 2" xfId="10026" xr:uid="{00000000-0005-0000-0000-000029840000}"/>
    <cellStyle name="40% - Accent3 5 4 2 2 2" xfId="36027" xr:uid="{00000000-0005-0000-0000-00002A840000}"/>
    <cellStyle name="40% - Accent3 5 4 2 3" xfId="17821" xr:uid="{00000000-0005-0000-0000-00002B840000}"/>
    <cellStyle name="40% - Accent3 5 4 2 3 2" xfId="43815" xr:uid="{00000000-0005-0000-0000-00002C840000}"/>
    <cellStyle name="40% - Accent3 5 4 2 4" xfId="25572" xr:uid="{00000000-0005-0000-0000-00002D840000}"/>
    <cellStyle name="40% - Accent3 5 4 2 4 2" xfId="51561" xr:uid="{00000000-0005-0000-0000-00002E840000}"/>
    <cellStyle name="40% - Accent3 5 4 2 5" xfId="30726" xr:uid="{00000000-0005-0000-0000-00002F840000}"/>
    <cellStyle name="40% - Accent3 5 4 3" xfId="12651" xr:uid="{00000000-0005-0000-0000-000030840000}"/>
    <cellStyle name="40% - Accent3 5 4 3 2" xfId="20446" xr:uid="{00000000-0005-0000-0000-000031840000}"/>
    <cellStyle name="40% - Accent3 5 4 3 2 2" xfId="46440" xr:uid="{00000000-0005-0000-0000-000032840000}"/>
    <cellStyle name="40% - Accent3 5 4 3 3" xfId="38652" xr:uid="{00000000-0005-0000-0000-000033840000}"/>
    <cellStyle name="40% - Accent3 5 4 4" xfId="7345" xr:uid="{00000000-0005-0000-0000-000034840000}"/>
    <cellStyle name="40% - Accent3 5 4 4 2" xfId="33338" xr:uid="{00000000-0005-0000-0000-000035840000}"/>
    <cellStyle name="40% - Accent3 5 4 5" xfId="15132" xr:uid="{00000000-0005-0000-0000-000036840000}"/>
    <cellStyle name="40% - Accent3 5 4 5 2" xfId="41126" xr:uid="{00000000-0005-0000-0000-000037840000}"/>
    <cellStyle name="40% - Accent3 5 4 6" xfId="22883" xr:uid="{00000000-0005-0000-0000-000038840000}"/>
    <cellStyle name="40% - Accent3 5 4 6 2" xfId="48872" xr:uid="{00000000-0005-0000-0000-000039840000}"/>
    <cellStyle name="40% - Accent3 5 4 7" xfId="28037" xr:uid="{00000000-0005-0000-0000-00003A840000}"/>
    <cellStyle name="40% - Accent3 5 5" xfId="2599" xr:uid="{00000000-0005-0000-0000-00003B840000}"/>
    <cellStyle name="40% - Accent3 5 5 2" xfId="5285" xr:uid="{00000000-0005-0000-0000-00003C840000}"/>
    <cellStyle name="40% - Accent3 5 5 2 2" xfId="10582" xr:uid="{00000000-0005-0000-0000-00003D840000}"/>
    <cellStyle name="40% - Accent3 5 5 2 2 2" xfId="36583" xr:uid="{00000000-0005-0000-0000-00003E840000}"/>
    <cellStyle name="40% - Accent3 5 5 2 3" xfId="18377" xr:uid="{00000000-0005-0000-0000-00003F840000}"/>
    <cellStyle name="40% - Accent3 5 5 2 3 2" xfId="44371" xr:uid="{00000000-0005-0000-0000-000040840000}"/>
    <cellStyle name="40% - Accent3 5 5 2 4" xfId="26128" xr:uid="{00000000-0005-0000-0000-000041840000}"/>
    <cellStyle name="40% - Accent3 5 5 2 4 2" xfId="52117" xr:uid="{00000000-0005-0000-0000-000042840000}"/>
    <cellStyle name="40% - Accent3 5 5 2 5" xfId="31282" xr:uid="{00000000-0005-0000-0000-000043840000}"/>
    <cellStyle name="40% - Accent3 5 5 3" xfId="13187" xr:uid="{00000000-0005-0000-0000-000044840000}"/>
    <cellStyle name="40% - Accent3 5 5 3 2" xfId="20982" xr:uid="{00000000-0005-0000-0000-000045840000}"/>
    <cellStyle name="40% - Accent3 5 5 3 2 2" xfId="46976" xr:uid="{00000000-0005-0000-0000-000046840000}"/>
    <cellStyle name="40% - Accent3 5 5 3 3" xfId="39188" xr:uid="{00000000-0005-0000-0000-000047840000}"/>
    <cellStyle name="40% - Accent3 5 5 4" xfId="7898" xr:uid="{00000000-0005-0000-0000-000048840000}"/>
    <cellStyle name="40% - Accent3 5 5 4 2" xfId="33894" xr:uid="{00000000-0005-0000-0000-000049840000}"/>
    <cellStyle name="40% - Accent3 5 5 5" xfId="15688" xr:uid="{00000000-0005-0000-0000-00004A840000}"/>
    <cellStyle name="40% - Accent3 5 5 5 2" xfId="41682" xr:uid="{00000000-0005-0000-0000-00004B840000}"/>
    <cellStyle name="40% - Accent3 5 5 6" xfId="23439" xr:uid="{00000000-0005-0000-0000-00004C840000}"/>
    <cellStyle name="40% - Accent3 5 5 6 2" xfId="49428" xr:uid="{00000000-0005-0000-0000-00004D840000}"/>
    <cellStyle name="40% - Accent3 5 5 7" xfId="28593" xr:uid="{00000000-0005-0000-0000-00004E840000}"/>
    <cellStyle name="40% - Accent3 5 6" xfId="3617" xr:uid="{00000000-0005-0000-0000-00004F840000}"/>
    <cellStyle name="40% - Accent3 5 6 2" xfId="8915" xr:uid="{00000000-0005-0000-0000-000050840000}"/>
    <cellStyle name="40% - Accent3 5 6 2 2" xfId="34915" xr:uid="{00000000-0005-0000-0000-000051840000}"/>
    <cellStyle name="40% - Accent3 5 6 3" xfId="16709" xr:uid="{00000000-0005-0000-0000-000052840000}"/>
    <cellStyle name="40% - Accent3 5 6 3 2" xfId="42703" xr:uid="{00000000-0005-0000-0000-000053840000}"/>
    <cellStyle name="40% - Accent3 5 6 4" xfId="24460" xr:uid="{00000000-0005-0000-0000-000054840000}"/>
    <cellStyle name="40% - Accent3 5 6 4 2" xfId="50449" xr:uid="{00000000-0005-0000-0000-000055840000}"/>
    <cellStyle name="40% - Accent3 5 6 5" xfId="29614" xr:uid="{00000000-0005-0000-0000-000056840000}"/>
    <cellStyle name="40% - Accent3 5 7" xfId="11112" xr:uid="{00000000-0005-0000-0000-000057840000}"/>
    <cellStyle name="40% - Accent3 5 7 2" xfId="18907" xr:uid="{00000000-0005-0000-0000-000058840000}"/>
    <cellStyle name="40% - Accent3 5 7 2 2" xfId="44901" xr:uid="{00000000-0005-0000-0000-000059840000}"/>
    <cellStyle name="40% - Accent3 5 7 3" xfId="37113" xr:uid="{00000000-0005-0000-0000-00005A840000}"/>
    <cellStyle name="40% - Accent3 5 8" xfId="11612" xr:uid="{00000000-0005-0000-0000-00005B840000}"/>
    <cellStyle name="40% - Accent3 5 8 2" xfId="19407" xr:uid="{00000000-0005-0000-0000-00005C840000}"/>
    <cellStyle name="40% - Accent3 5 8 2 2" xfId="45401" xr:uid="{00000000-0005-0000-0000-00005D840000}"/>
    <cellStyle name="40% - Accent3 5 8 3" xfId="37613" xr:uid="{00000000-0005-0000-0000-00005E840000}"/>
    <cellStyle name="40% - Accent3 5 9" xfId="6240" xr:uid="{00000000-0005-0000-0000-00005F840000}"/>
    <cellStyle name="40% - Accent3 5 9 2" xfId="32226" xr:uid="{00000000-0005-0000-0000-000060840000}"/>
    <cellStyle name="40% - Accent3 6" xfId="942" xr:uid="{00000000-0005-0000-0000-000061840000}"/>
    <cellStyle name="40% - Accent3 6 10" xfId="14034" xr:uid="{00000000-0005-0000-0000-000062840000}"/>
    <cellStyle name="40% - Accent3 6 10 2" xfId="40028" xr:uid="{00000000-0005-0000-0000-000063840000}"/>
    <cellStyle name="40% - Accent3 6 11" xfId="21785" xr:uid="{00000000-0005-0000-0000-000064840000}"/>
    <cellStyle name="40% - Accent3 6 11 2" xfId="47774" xr:uid="{00000000-0005-0000-0000-000065840000}"/>
    <cellStyle name="40% - Accent3 6 12" xfId="26939" xr:uid="{00000000-0005-0000-0000-000066840000}"/>
    <cellStyle name="40% - Accent3 6 2" xfId="1220" xr:uid="{00000000-0005-0000-0000-000067840000}"/>
    <cellStyle name="40% - Accent3 6 2 10" xfId="22062" xr:uid="{00000000-0005-0000-0000-000068840000}"/>
    <cellStyle name="40% - Accent3 6 2 10 2" xfId="48051" xr:uid="{00000000-0005-0000-0000-000069840000}"/>
    <cellStyle name="40% - Accent3 6 2 11" xfId="27216" xr:uid="{00000000-0005-0000-0000-00006A840000}"/>
    <cellStyle name="40% - Accent3 6 2 2" xfId="1778" xr:uid="{00000000-0005-0000-0000-00006B840000}"/>
    <cellStyle name="40% - Accent3 6 2 2 2" xfId="4464" xr:uid="{00000000-0005-0000-0000-00006C840000}"/>
    <cellStyle name="40% - Accent3 6 2 2 2 2" xfId="9761" xr:uid="{00000000-0005-0000-0000-00006D840000}"/>
    <cellStyle name="40% - Accent3 6 2 2 2 2 2" xfId="35762" xr:uid="{00000000-0005-0000-0000-00006E840000}"/>
    <cellStyle name="40% - Accent3 6 2 2 2 3" xfId="17556" xr:uid="{00000000-0005-0000-0000-00006F840000}"/>
    <cellStyle name="40% - Accent3 6 2 2 2 3 2" xfId="43550" xr:uid="{00000000-0005-0000-0000-000070840000}"/>
    <cellStyle name="40% - Accent3 6 2 2 2 4" xfId="25307" xr:uid="{00000000-0005-0000-0000-000071840000}"/>
    <cellStyle name="40% - Accent3 6 2 2 2 4 2" xfId="51296" xr:uid="{00000000-0005-0000-0000-000072840000}"/>
    <cellStyle name="40% - Accent3 6 2 2 2 5" xfId="30461" xr:uid="{00000000-0005-0000-0000-000073840000}"/>
    <cellStyle name="40% - Accent3 6 2 2 3" xfId="12404" xr:uid="{00000000-0005-0000-0000-000074840000}"/>
    <cellStyle name="40% - Accent3 6 2 2 3 2" xfId="20199" xr:uid="{00000000-0005-0000-0000-000075840000}"/>
    <cellStyle name="40% - Accent3 6 2 2 3 2 2" xfId="46193" xr:uid="{00000000-0005-0000-0000-000076840000}"/>
    <cellStyle name="40% - Accent3 6 2 2 3 3" xfId="38405" xr:uid="{00000000-0005-0000-0000-000077840000}"/>
    <cellStyle name="40% - Accent3 6 2 2 4" xfId="7081" xr:uid="{00000000-0005-0000-0000-000078840000}"/>
    <cellStyle name="40% - Accent3 6 2 2 4 2" xfId="33073" xr:uid="{00000000-0005-0000-0000-000079840000}"/>
    <cellStyle name="40% - Accent3 6 2 2 5" xfId="14867" xr:uid="{00000000-0005-0000-0000-00007A840000}"/>
    <cellStyle name="40% - Accent3 6 2 2 5 2" xfId="40861" xr:uid="{00000000-0005-0000-0000-00007B840000}"/>
    <cellStyle name="40% - Accent3 6 2 2 6" xfId="22618" xr:uid="{00000000-0005-0000-0000-00007C840000}"/>
    <cellStyle name="40% - Accent3 6 2 2 6 2" xfId="48607" xr:uid="{00000000-0005-0000-0000-00007D840000}"/>
    <cellStyle name="40% - Accent3 6 2 2 7" xfId="27772" xr:uid="{00000000-0005-0000-0000-00007E840000}"/>
    <cellStyle name="40% - Accent3 6 2 3" xfId="2334" xr:uid="{00000000-0005-0000-0000-00007F840000}"/>
    <cellStyle name="40% - Accent3 6 2 3 2" xfId="5020" xr:uid="{00000000-0005-0000-0000-000080840000}"/>
    <cellStyle name="40% - Accent3 6 2 3 2 2" xfId="10317" xr:uid="{00000000-0005-0000-0000-000081840000}"/>
    <cellStyle name="40% - Accent3 6 2 3 2 2 2" xfId="36318" xr:uid="{00000000-0005-0000-0000-000082840000}"/>
    <cellStyle name="40% - Accent3 6 2 3 2 3" xfId="18112" xr:uid="{00000000-0005-0000-0000-000083840000}"/>
    <cellStyle name="40% - Accent3 6 2 3 2 3 2" xfId="44106" xr:uid="{00000000-0005-0000-0000-000084840000}"/>
    <cellStyle name="40% - Accent3 6 2 3 2 4" xfId="25863" xr:uid="{00000000-0005-0000-0000-000085840000}"/>
    <cellStyle name="40% - Accent3 6 2 3 2 4 2" xfId="51852" xr:uid="{00000000-0005-0000-0000-000086840000}"/>
    <cellStyle name="40% - Accent3 6 2 3 2 5" xfId="31017" xr:uid="{00000000-0005-0000-0000-000087840000}"/>
    <cellStyle name="40% - Accent3 6 2 3 3" xfId="12938" xr:uid="{00000000-0005-0000-0000-000088840000}"/>
    <cellStyle name="40% - Accent3 6 2 3 3 2" xfId="20733" xr:uid="{00000000-0005-0000-0000-000089840000}"/>
    <cellStyle name="40% - Accent3 6 2 3 3 2 2" xfId="46727" xr:uid="{00000000-0005-0000-0000-00008A840000}"/>
    <cellStyle name="40% - Accent3 6 2 3 3 3" xfId="38939" xr:uid="{00000000-0005-0000-0000-00008B840000}"/>
    <cellStyle name="40% - Accent3 6 2 3 4" xfId="7633" xr:uid="{00000000-0005-0000-0000-00008C840000}"/>
    <cellStyle name="40% - Accent3 6 2 3 4 2" xfId="33629" xr:uid="{00000000-0005-0000-0000-00008D840000}"/>
    <cellStyle name="40% - Accent3 6 2 3 5" xfId="15423" xr:uid="{00000000-0005-0000-0000-00008E840000}"/>
    <cellStyle name="40% - Accent3 6 2 3 5 2" xfId="41417" xr:uid="{00000000-0005-0000-0000-00008F840000}"/>
    <cellStyle name="40% - Accent3 6 2 3 6" xfId="23174" xr:uid="{00000000-0005-0000-0000-000090840000}"/>
    <cellStyle name="40% - Accent3 6 2 3 6 2" xfId="49163" xr:uid="{00000000-0005-0000-0000-000091840000}"/>
    <cellStyle name="40% - Accent3 6 2 3 7" xfId="28328" xr:uid="{00000000-0005-0000-0000-000092840000}"/>
    <cellStyle name="40% - Accent3 6 2 4" xfId="2890" xr:uid="{00000000-0005-0000-0000-000093840000}"/>
    <cellStyle name="40% - Accent3 6 2 4 2" xfId="5576" xr:uid="{00000000-0005-0000-0000-000094840000}"/>
    <cellStyle name="40% - Accent3 6 2 4 2 2" xfId="10873" xr:uid="{00000000-0005-0000-0000-000095840000}"/>
    <cellStyle name="40% - Accent3 6 2 4 2 2 2" xfId="36874" xr:uid="{00000000-0005-0000-0000-000096840000}"/>
    <cellStyle name="40% - Accent3 6 2 4 2 3" xfId="18668" xr:uid="{00000000-0005-0000-0000-000097840000}"/>
    <cellStyle name="40% - Accent3 6 2 4 2 3 2" xfId="44662" xr:uid="{00000000-0005-0000-0000-000098840000}"/>
    <cellStyle name="40% - Accent3 6 2 4 2 4" xfId="26419" xr:uid="{00000000-0005-0000-0000-000099840000}"/>
    <cellStyle name="40% - Accent3 6 2 4 2 4 2" xfId="52408" xr:uid="{00000000-0005-0000-0000-00009A840000}"/>
    <cellStyle name="40% - Accent3 6 2 4 2 5" xfId="31573" xr:uid="{00000000-0005-0000-0000-00009B840000}"/>
    <cellStyle name="40% - Accent3 6 2 4 3" xfId="13477" xr:uid="{00000000-0005-0000-0000-00009C840000}"/>
    <cellStyle name="40% - Accent3 6 2 4 3 2" xfId="21272" xr:uid="{00000000-0005-0000-0000-00009D840000}"/>
    <cellStyle name="40% - Accent3 6 2 4 3 2 2" xfId="47266" xr:uid="{00000000-0005-0000-0000-00009E840000}"/>
    <cellStyle name="40% - Accent3 6 2 4 3 3" xfId="39478" xr:uid="{00000000-0005-0000-0000-00009F840000}"/>
    <cellStyle name="40% - Accent3 6 2 4 4" xfId="8189" xr:uid="{00000000-0005-0000-0000-0000A0840000}"/>
    <cellStyle name="40% - Accent3 6 2 4 4 2" xfId="34185" xr:uid="{00000000-0005-0000-0000-0000A1840000}"/>
    <cellStyle name="40% - Accent3 6 2 4 5" xfId="15979" xr:uid="{00000000-0005-0000-0000-0000A2840000}"/>
    <cellStyle name="40% - Accent3 6 2 4 5 2" xfId="41973" xr:uid="{00000000-0005-0000-0000-0000A3840000}"/>
    <cellStyle name="40% - Accent3 6 2 4 6" xfId="23730" xr:uid="{00000000-0005-0000-0000-0000A4840000}"/>
    <cellStyle name="40% - Accent3 6 2 4 6 2" xfId="49719" xr:uid="{00000000-0005-0000-0000-0000A5840000}"/>
    <cellStyle name="40% - Accent3 6 2 4 7" xfId="28884" xr:uid="{00000000-0005-0000-0000-0000A6840000}"/>
    <cellStyle name="40% - Accent3 6 2 5" xfId="3908" xr:uid="{00000000-0005-0000-0000-0000A7840000}"/>
    <cellStyle name="40% - Accent3 6 2 5 2" xfId="9206" xr:uid="{00000000-0005-0000-0000-0000A8840000}"/>
    <cellStyle name="40% - Accent3 6 2 5 2 2" xfId="35206" xr:uid="{00000000-0005-0000-0000-0000A9840000}"/>
    <cellStyle name="40% - Accent3 6 2 5 3" xfId="17000" xr:uid="{00000000-0005-0000-0000-0000AA840000}"/>
    <cellStyle name="40% - Accent3 6 2 5 3 2" xfId="42994" xr:uid="{00000000-0005-0000-0000-0000AB840000}"/>
    <cellStyle name="40% - Accent3 6 2 5 4" xfId="24751" xr:uid="{00000000-0005-0000-0000-0000AC840000}"/>
    <cellStyle name="40% - Accent3 6 2 5 4 2" xfId="50740" xr:uid="{00000000-0005-0000-0000-0000AD840000}"/>
    <cellStyle name="40% - Accent3 6 2 5 5" xfId="29905" xr:uid="{00000000-0005-0000-0000-0000AE840000}"/>
    <cellStyle name="40% - Accent3 6 2 6" xfId="11380" xr:uid="{00000000-0005-0000-0000-0000AF840000}"/>
    <cellStyle name="40% - Accent3 6 2 6 2" xfId="19175" xr:uid="{00000000-0005-0000-0000-0000B0840000}"/>
    <cellStyle name="40% - Accent3 6 2 6 2 2" xfId="45169" xr:uid="{00000000-0005-0000-0000-0000B1840000}"/>
    <cellStyle name="40% - Accent3 6 2 6 3" xfId="37381" xr:uid="{00000000-0005-0000-0000-0000B2840000}"/>
    <cellStyle name="40% - Accent3 6 2 7" xfId="11885" xr:uid="{00000000-0005-0000-0000-0000B3840000}"/>
    <cellStyle name="40% - Accent3 6 2 7 2" xfId="19680" xr:uid="{00000000-0005-0000-0000-0000B4840000}"/>
    <cellStyle name="40% - Accent3 6 2 7 2 2" xfId="45674" xr:uid="{00000000-0005-0000-0000-0000B5840000}"/>
    <cellStyle name="40% - Accent3 6 2 7 3" xfId="37886" xr:uid="{00000000-0005-0000-0000-0000B6840000}"/>
    <cellStyle name="40% - Accent3 6 2 8" xfId="6530" xr:uid="{00000000-0005-0000-0000-0000B7840000}"/>
    <cellStyle name="40% - Accent3 6 2 8 2" xfId="32517" xr:uid="{00000000-0005-0000-0000-0000B8840000}"/>
    <cellStyle name="40% - Accent3 6 2 9" xfId="14311" xr:uid="{00000000-0005-0000-0000-0000B9840000}"/>
    <cellStyle name="40% - Accent3 6 2 9 2" xfId="40305" xr:uid="{00000000-0005-0000-0000-0000BA840000}"/>
    <cellStyle name="40% - Accent3 6 3" xfId="1501" xr:uid="{00000000-0005-0000-0000-0000BB840000}"/>
    <cellStyle name="40% - Accent3 6 3 2" xfId="4187" xr:uid="{00000000-0005-0000-0000-0000BC840000}"/>
    <cellStyle name="40% - Accent3 6 3 2 2" xfId="9484" xr:uid="{00000000-0005-0000-0000-0000BD840000}"/>
    <cellStyle name="40% - Accent3 6 3 2 2 2" xfId="35485" xr:uid="{00000000-0005-0000-0000-0000BE840000}"/>
    <cellStyle name="40% - Accent3 6 3 2 3" xfId="17279" xr:uid="{00000000-0005-0000-0000-0000BF840000}"/>
    <cellStyle name="40% - Accent3 6 3 2 3 2" xfId="43273" xr:uid="{00000000-0005-0000-0000-0000C0840000}"/>
    <cellStyle name="40% - Accent3 6 3 2 4" xfId="25030" xr:uid="{00000000-0005-0000-0000-0000C1840000}"/>
    <cellStyle name="40% - Accent3 6 3 2 4 2" xfId="51019" xr:uid="{00000000-0005-0000-0000-0000C2840000}"/>
    <cellStyle name="40% - Accent3 6 3 2 5" xfId="30184" xr:uid="{00000000-0005-0000-0000-0000C3840000}"/>
    <cellStyle name="40% - Accent3 6 3 3" xfId="12145" xr:uid="{00000000-0005-0000-0000-0000C4840000}"/>
    <cellStyle name="40% - Accent3 6 3 3 2" xfId="19940" xr:uid="{00000000-0005-0000-0000-0000C5840000}"/>
    <cellStyle name="40% - Accent3 6 3 3 2 2" xfId="45934" xr:uid="{00000000-0005-0000-0000-0000C6840000}"/>
    <cellStyle name="40% - Accent3 6 3 3 3" xfId="38146" xr:uid="{00000000-0005-0000-0000-0000C7840000}"/>
    <cellStyle name="40% - Accent3 6 3 4" xfId="6806" xr:uid="{00000000-0005-0000-0000-0000C8840000}"/>
    <cellStyle name="40% - Accent3 6 3 4 2" xfId="32796" xr:uid="{00000000-0005-0000-0000-0000C9840000}"/>
    <cellStyle name="40% - Accent3 6 3 5" xfId="14590" xr:uid="{00000000-0005-0000-0000-0000CA840000}"/>
    <cellStyle name="40% - Accent3 6 3 5 2" xfId="40584" xr:uid="{00000000-0005-0000-0000-0000CB840000}"/>
    <cellStyle name="40% - Accent3 6 3 6" xfId="22341" xr:uid="{00000000-0005-0000-0000-0000CC840000}"/>
    <cellStyle name="40% - Accent3 6 3 6 2" xfId="48330" xr:uid="{00000000-0005-0000-0000-0000CD840000}"/>
    <cellStyle name="40% - Accent3 6 3 7" xfId="27495" xr:uid="{00000000-0005-0000-0000-0000CE840000}"/>
    <cellStyle name="40% - Accent3 6 4" xfId="2057" xr:uid="{00000000-0005-0000-0000-0000CF840000}"/>
    <cellStyle name="40% - Accent3 6 4 2" xfId="4743" xr:uid="{00000000-0005-0000-0000-0000D0840000}"/>
    <cellStyle name="40% - Accent3 6 4 2 2" xfId="10040" xr:uid="{00000000-0005-0000-0000-0000D1840000}"/>
    <cellStyle name="40% - Accent3 6 4 2 2 2" xfId="36041" xr:uid="{00000000-0005-0000-0000-0000D2840000}"/>
    <cellStyle name="40% - Accent3 6 4 2 3" xfId="17835" xr:uid="{00000000-0005-0000-0000-0000D3840000}"/>
    <cellStyle name="40% - Accent3 6 4 2 3 2" xfId="43829" xr:uid="{00000000-0005-0000-0000-0000D4840000}"/>
    <cellStyle name="40% - Accent3 6 4 2 4" xfId="25586" xr:uid="{00000000-0005-0000-0000-0000D5840000}"/>
    <cellStyle name="40% - Accent3 6 4 2 4 2" xfId="51575" xr:uid="{00000000-0005-0000-0000-0000D6840000}"/>
    <cellStyle name="40% - Accent3 6 4 2 5" xfId="30740" xr:uid="{00000000-0005-0000-0000-0000D7840000}"/>
    <cellStyle name="40% - Accent3 6 4 3" xfId="12664" xr:uid="{00000000-0005-0000-0000-0000D8840000}"/>
    <cellStyle name="40% - Accent3 6 4 3 2" xfId="20459" xr:uid="{00000000-0005-0000-0000-0000D9840000}"/>
    <cellStyle name="40% - Accent3 6 4 3 2 2" xfId="46453" xr:uid="{00000000-0005-0000-0000-0000DA840000}"/>
    <cellStyle name="40% - Accent3 6 4 3 3" xfId="38665" xr:uid="{00000000-0005-0000-0000-0000DB840000}"/>
    <cellStyle name="40% - Accent3 6 4 4" xfId="7359" xr:uid="{00000000-0005-0000-0000-0000DC840000}"/>
    <cellStyle name="40% - Accent3 6 4 4 2" xfId="33352" xr:uid="{00000000-0005-0000-0000-0000DD840000}"/>
    <cellStyle name="40% - Accent3 6 4 5" xfId="15146" xr:uid="{00000000-0005-0000-0000-0000DE840000}"/>
    <cellStyle name="40% - Accent3 6 4 5 2" xfId="41140" xr:uid="{00000000-0005-0000-0000-0000DF840000}"/>
    <cellStyle name="40% - Accent3 6 4 6" xfId="22897" xr:uid="{00000000-0005-0000-0000-0000E0840000}"/>
    <cellStyle name="40% - Accent3 6 4 6 2" xfId="48886" xr:uid="{00000000-0005-0000-0000-0000E1840000}"/>
    <cellStyle name="40% - Accent3 6 4 7" xfId="28051" xr:uid="{00000000-0005-0000-0000-0000E2840000}"/>
    <cellStyle name="40% - Accent3 6 5" xfId="2613" xr:uid="{00000000-0005-0000-0000-0000E3840000}"/>
    <cellStyle name="40% - Accent3 6 5 2" xfId="5299" xr:uid="{00000000-0005-0000-0000-0000E4840000}"/>
    <cellStyle name="40% - Accent3 6 5 2 2" xfId="10596" xr:uid="{00000000-0005-0000-0000-0000E5840000}"/>
    <cellStyle name="40% - Accent3 6 5 2 2 2" xfId="36597" xr:uid="{00000000-0005-0000-0000-0000E6840000}"/>
    <cellStyle name="40% - Accent3 6 5 2 3" xfId="18391" xr:uid="{00000000-0005-0000-0000-0000E7840000}"/>
    <cellStyle name="40% - Accent3 6 5 2 3 2" xfId="44385" xr:uid="{00000000-0005-0000-0000-0000E8840000}"/>
    <cellStyle name="40% - Accent3 6 5 2 4" xfId="26142" xr:uid="{00000000-0005-0000-0000-0000E9840000}"/>
    <cellStyle name="40% - Accent3 6 5 2 4 2" xfId="52131" xr:uid="{00000000-0005-0000-0000-0000EA840000}"/>
    <cellStyle name="40% - Accent3 6 5 2 5" xfId="31296" xr:uid="{00000000-0005-0000-0000-0000EB840000}"/>
    <cellStyle name="40% - Accent3 6 5 3" xfId="13200" xr:uid="{00000000-0005-0000-0000-0000EC840000}"/>
    <cellStyle name="40% - Accent3 6 5 3 2" xfId="20995" xr:uid="{00000000-0005-0000-0000-0000ED840000}"/>
    <cellStyle name="40% - Accent3 6 5 3 2 2" xfId="46989" xr:uid="{00000000-0005-0000-0000-0000EE840000}"/>
    <cellStyle name="40% - Accent3 6 5 3 3" xfId="39201" xr:uid="{00000000-0005-0000-0000-0000EF840000}"/>
    <cellStyle name="40% - Accent3 6 5 4" xfId="7912" xr:uid="{00000000-0005-0000-0000-0000F0840000}"/>
    <cellStyle name="40% - Accent3 6 5 4 2" xfId="33908" xr:uid="{00000000-0005-0000-0000-0000F1840000}"/>
    <cellStyle name="40% - Accent3 6 5 5" xfId="15702" xr:uid="{00000000-0005-0000-0000-0000F2840000}"/>
    <cellStyle name="40% - Accent3 6 5 5 2" xfId="41696" xr:uid="{00000000-0005-0000-0000-0000F3840000}"/>
    <cellStyle name="40% - Accent3 6 5 6" xfId="23453" xr:uid="{00000000-0005-0000-0000-0000F4840000}"/>
    <cellStyle name="40% - Accent3 6 5 6 2" xfId="49442" xr:uid="{00000000-0005-0000-0000-0000F5840000}"/>
    <cellStyle name="40% - Accent3 6 5 7" xfId="28607" xr:uid="{00000000-0005-0000-0000-0000F6840000}"/>
    <cellStyle name="40% - Accent3 6 6" xfId="3631" xr:uid="{00000000-0005-0000-0000-0000F7840000}"/>
    <cellStyle name="40% - Accent3 6 6 2" xfId="8929" xr:uid="{00000000-0005-0000-0000-0000F8840000}"/>
    <cellStyle name="40% - Accent3 6 6 2 2" xfId="34929" xr:uid="{00000000-0005-0000-0000-0000F9840000}"/>
    <cellStyle name="40% - Accent3 6 6 3" xfId="16723" xr:uid="{00000000-0005-0000-0000-0000FA840000}"/>
    <cellStyle name="40% - Accent3 6 6 3 2" xfId="42717" xr:uid="{00000000-0005-0000-0000-0000FB840000}"/>
    <cellStyle name="40% - Accent3 6 6 4" xfId="24474" xr:uid="{00000000-0005-0000-0000-0000FC840000}"/>
    <cellStyle name="40% - Accent3 6 6 4 2" xfId="50463" xr:uid="{00000000-0005-0000-0000-0000FD840000}"/>
    <cellStyle name="40% - Accent3 6 6 5" xfId="29628" xr:uid="{00000000-0005-0000-0000-0000FE840000}"/>
    <cellStyle name="40% - Accent3 6 7" xfId="11125" xr:uid="{00000000-0005-0000-0000-0000FF840000}"/>
    <cellStyle name="40% - Accent3 6 7 2" xfId="18920" xr:uid="{00000000-0005-0000-0000-000000850000}"/>
    <cellStyle name="40% - Accent3 6 7 2 2" xfId="44914" xr:uid="{00000000-0005-0000-0000-000001850000}"/>
    <cellStyle name="40% - Accent3 6 7 3" xfId="37126" xr:uid="{00000000-0005-0000-0000-000002850000}"/>
    <cellStyle name="40% - Accent3 6 8" xfId="11625" xr:uid="{00000000-0005-0000-0000-000003850000}"/>
    <cellStyle name="40% - Accent3 6 8 2" xfId="19420" xr:uid="{00000000-0005-0000-0000-000004850000}"/>
    <cellStyle name="40% - Accent3 6 8 2 2" xfId="45414" xr:uid="{00000000-0005-0000-0000-000005850000}"/>
    <cellStyle name="40% - Accent3 6 8 3" xfId="37626" xr:uid="{00000000-0005-0000-0000-000006850000}"/>
    <cellStyle name="40% - Accent3 6 9" xfId="6253" xr:uid="{00000000-0005-0000-0000-000007850000}"/>
    <cellStyle name="40% - Accent3 6 9 2" xfId="32240" xr:uid="{00000000-0005-0000-0000-000008850000}"/>
    <cellStyle name="40% - Accent3 7" xfId="955" xr:uid="{00000000-0005-0000-0000-000009850000}"/>
    <cellStyle name="40% - Accent3 7 10" xfId="14047" xr:uid="{00000000-0005-0000-0000-00000A850000}"/>
    <cellStyle name="40% - Accent3 7 10 2" xfId="40041" xr:uid="{00000000-0005-0000-0000-00000B850000}"/>
    <cellStyle name="40% - Accent3 7 11" xfId="21798" xr:uid="{00000000-0005-0000-0000-00000C850000}"/>
    <cellStyle name="40% - Accent3 7 11 2" xfId="47787" xr:uid="{00000000-0005-0000-0000-00000D850000}"/>
    <cellStyle name="40% - Accent3 7 12" xfId="26952" xr:uid="{00000000-0005-0000-0000-00000E850000}"/>
    <cellStyle name="40% - Accent3 7 2" xfId="1233" xr:uid="{00000000-0005-0000-0000-00000F850000}"/>
    <cellStyle name="40% - Accent3 7 2 10" xfId="22075" xr:uid="{00000000-0005-0000-0000-000010850000}"/>
    <cellStyle name="40% - Accent3 7 2 10 2" xfId="48064" xr:uid="{00000000-0005-0000-0000-000011850000}"/>
    <cellStyle name="40% - Accent3 7 2 11" xfId="27229" xr:uid="{00000000-0005-0000-0000-000012850000}"/>
    <cellStyle name="40% - Accent3 7 2 2" xfId="1791" xr:uid="{00000000-0005-0000-0000-000013850000}"/>
    <cellStyle name="40% - Accent3 7 2 2 2" xfId="4477" xr:uid="{00000000-0005-0000-0000-000014850000}"/>
    <cellStyle name="40% - Accent3 7 2 2 2 2" xfId="9774" xr:uid="{00000000-0005-0000-0000-000015850000}"/>
    <cellStyle name="40% - Accent3 7 2 2 2 2 2" xfId="35775" xr:uid="{00000000-0005-0000-0000-000016850000}"/>
    <cellStyle name="40% - Accent3 7 2 2 2 3" xfId="17569" xr:uid="{00000000-0005-0000-0000-000017850000}"/>
    <cellStyle name="40% - Accent3 7 2 2 2 3 2" xfId="43563" xr:uid="{00000000-0005-0000-0000-000018850000}"/>
    <cellStyle name="40% - Accent3 7 2 2 2 4" xfId="25320" xr:uid="{00000000-0005-0000-0000-000019850000}"/>
    <cellStyle name="40% - Accent3 7 2 2 2 4 2" xfId="51309" xr:uid="{00000000-0005-0000-0000-00001A850000}"/>
    <cellStyle name="40% - Accent3 7 2 2 2 5" xfId="30474" xr:uid="{00000000-0005-0000-0000-00001B850000}"/>
    <cellStyle name="40% - Accent3 7 2 2 3" xfId="12417" xr:uid="{00000000-0005-0000-0000-00001C850000}"/>
    <cellStyle name="40% - Accent3 7 2 2 3 2" xfId="20212" xr:uid="{00000000-0005-0000-0000-00001D850000}"/>
    <cellStyle name="40% - Accent3 7 2 2 3 2 2" xfId="46206" xr:uid="{00000000-0005-0000-0000-00001E850000}"/>
    <cellStyle name="40% - Accent3 7 2 2 3 3" xfId="38418" xr:uid="{00000000-0005-0000-0000-00001F850000}"/>
    <cellStyle name="40% - Accent3 7 2 2 4" xfId="7094" xr:uid="{00000000-0005-0000-0000-000020850000}"/>
    <cellStyle name="40% - Accent3 7 2 2 4 2" xfId="33086" xr:uid="{00000000-0005-0000-0000-000021850000}"/>
    <cellStyle name="40% - Accent3 7 2 2 5" xfId="14880" xr:uid="{00000000-0005-0000-0000-000022850000}"/>
    <cellStyle name="40% - Accent3 7 2 2 5 2" xfId="40874" xr:uid="{00000000-0005-0000-0000-000023850000}"/>
    <cellStyle name="40% - Accent3 7 2 2 6" xfId="22631" xr:uid="{00000000-0005-0000-0000-000024850000}"/>
    <cellStyle name="40% - Accent3 7 2 2 6 2" xfId="48620" xr:uid="{00000000-0005-0000-0000-000025850000}"/>
    <cellStyle name="40% - Accent3 7 2 2 7" xfId="27785" xr:uid="{00000000-0005-0000-0000-000026850000}"/>
    <cellStyle name="40% - Accent3 7 2 3" xfId="2347" xr:uid="{00000000-0005-0000-0000-000027850000}"/>
    <cellStyle name="40% - Accent3 7 2 3 2" xfId="5033" xr:uid="{00000000-0005-0000-0000-000028850000}"/>
    <cellStyle name="40% - Accent3 7 2 3 2 2" xfId="10330" xr:uid="{00000000-0005-0000-0000-000029850000}"/>
    <cellStyle name="40% - Accent3 7 2 3 2 2 2" xfId="36331" xr:uid="{00000000-0005-0000-0000-00002A850000}"/>
    <cellStyle name="40% - Accent3 7 2 3 2 3" xfId="18125" xr:uid="{00000000-0005-0000-0000-00002B850000}"/>
    <cellStyle name="40% - Accent3 7 2 3 2 3 2" xfId="44119" xr:uid="{00000000-0005-0000-0000-00002C850000}"/>
    <cellStyle name="40% - Accent3 7 2 3 2 4" xfId="25876" xr:uid="{00000000-0005-0000-0000-00002D850000}"/>
    <cellStyle name="40% - Accent3 7 2 3 2 4 2" xfId="51865" xr:uid="{00000000-0005-0000-0000-00002E850000}"/>
    <cellStyle name="40% - Accent3 7 2 3 2 5" xfId="31030" xr:uid="{00000000-0005-0000-0000-00002F850000}"/>
    <cellStyle name="40% - Accent3 7 2 3 3" xfId="12951" xr:uid="{00000000-0005-0000-0000-000030850000}"/>
    <cellStyle name="40% - Accent3 7 2 3 3 2" xfId="20746" xr:uid="{00000000-0005-0000-0000-000031850000}"/>
    <cellStyle name="40% - Accent3 7 2 3 3 2 2" xfId="46740" xr:uid="{00000000-0005-0000-0000-000032850000}"/>
    <cellStyle name="40% - Accent3 7 2 3 3 3" xfId="38952" xr:uid="{00000000-0005-0000-0000-000033850000}"/>
    <cellStyle name="40% - Accent3 7 2 3 4" xfId="7646" xr:uid="{00000000-0005-0000-0000-000034850000}"/>
    <cellStyle name="40% - Accent3 7 2 3 4 2" xfId="33642" xr:uid="{00000000-0005-0000-0000-000035850000}"/>
    <cellStyle name="40% - Accent3 7 2 3 5" xfId="15436" xr:uid="{00000000-0005-0000-0000-000036850000}"/>
    <cellStyle name="40% - Accent3 7 2 3 5 2" xfId="41430" xr:uid="{00000000-0005-0000-0000-000037850000}"/>
    <cellStyle name="40% - Accent3 7 2 3 6" xfId="23187" xr:uid="{00000000-0005-0000-0000-000038850000}"/>
    <cellStyle name="40% - Accent3 7 2 3 6 2" xfId="49176" xr:uid="{00000000-0005-0000-0000-000039850000}"/>
    <cellStyle name="40% - Accent3 7 2 3 7" xfId="28341" xr:uid="{00000000-0005-0000-0000-00003A850000}"/>
    <cellStyle name="40% - Accent3 7 2 4" xfId="2903" xr:uid="{00000000-0005-0000-0000-00003B850000}"/>
    <cellStyle name="40% - Accent3 7 2 4 2" xfId="5589" xr:uid="{00000000-0005-0000-0000-00003C850000}"/>
    <cellStyle name="40% - Accent3 7 2 4 2 2" xfId="10886" xr:uid="{00000000-0005-0000-0000-00003D850000}"/>
    <cellStyle name="40% - Accent3 7 2 4 2 2 2" xfId="36887" xr:uid="{00000000-0005-0000-0000-00003E850000}"/>
    <cellStyle name="40% - Accent3 7 2 4 2 3" xfId="18681" xr:uid="{00000000-0005-0000-0000-00003F850000}"/>
    <cellStyle name="40% - Accent3 7 2 4 2 3 2" xfId="44675" xr:uid="{00000000-0005-0000-0000-000040850000}"/>
    <cellStyle name="40% - Accent3 7 2 4 2 4" xfId="26432" xr:uid="{00000000-0005-0000-0000-000041850000}"/>
    <cellStyle name="40% - Accent3 7 2 4 2 4 2" xfId="52421" xr:uid="{00000000-0005-0000-0000-000042850000}"/>
    <cellStyle name="40% - Accent3 7 2 4 2 5" xfId="31586" xr:uid="{00000000-0005-0000-0000-000043850000}"/>
    <cellStyle name="40% - Accent3 7 2 4 3" xfId="13490" xr:uid="{00000000-0005-0000-0000-000044850000}"/>
    <cellStyle name="40% - Accent3 7 2 4 3 2" xfId="21285" xr:uid="{00000000-0005-0000-0000-000045850000}"/>
    <cellStyle name="40% - Accent3 7 2 4 3 2 2" xfId="47279" xr:uid="{00000000-0005-0000-0000-000046850000}"/>
    <cellStyle name="40% - Accent3 7 2 4 3 3" xfId="39491" xr:uid="{00000000-0005-0000-0000-000047850000}"/>
    <cellStyle name="40% - Accent3 7 2 4 4" xfId="8202" xr:uid="{00000000-0005-0000-0000-000048850000}"/>
    <cellStyle name="40% - Accent3 7 2 4 4 2" xfId="34198" xr:uid="{00000000-0005-0000-0000-000049850000}"/>
    <cellStyle name="40% - Accent3 7 2 4 5" xfId="15992" xr:uid="{00000000-0005-0000-0000-00004A850000}"/>
    <cellStyle name="40% - Accent3 7 2 4 5 2" xfId="41986" xr:uid="{00000000-0005-0000-0000-00004B850000}"/>
    <cellStyle name="40% - Accent3 7 2 4 6" xfId="23743" xr:uid="{00000000-0005-0000-0000-00004C850000}"/>
    <cellStyle name="40% - Accent3 7 2 4 6 2" xfId="49732" xr:uid="{00000000-0005-0000-0000-00004D850000}"/>
    <cellStyle name="40% - Accent3 7 2 4 7" xfId="28897" xr:uid="{00000000-0005-0000-0000-00004E850000}"/>
    <cellStyle name="40% - Accent3 7 2 5" xfId="3921" xr:uid="{00000000-0005-0000-0000-00004F850000}"/>
    <cellStyle name="40% - Accent3 7 2 5 2" xfId="9219" xr:uid="{00000000-0005-0000-0000-000050850000}"/>
    <cellStyle name="40% - Accent3 7 2 5 2 2" xfId="35219" xr:uid="{00000000-0005-0000-0000-000051850000}"/>
    <cellStyle name="40% - Accent3 7 2 5 3" xfId="17013" xr:uid="{00000000-0005-0000-0000-000052850000}"/>
    <cellStyle name="40% - Accent3 7 2 5 3 2" xfId="43007" xr:uid="{00000000-0005-0000-0000-000053850000}"/>
    <cellStyle name="40% - Accent3 7 2 5 4" xfId="24764" xr:uid="{00000000-0005-0000-0000-000054850000}"/>
    <cellStyle name="40% - Accent3 7 2 5 4 2" xfId="50753" xr:uid="{00000000-0005-0000-0000-000055850000}"/>
    <cellStyle name="40% - Accent3 7 2 5 5" xfId="29918" xr:uid="{00000000-0005-0000-0000-000056850000}"/>
    <cellStyle name="40% - Accent3 7 2 6" xfId="11392" xr:uid="{00000000-0005-0000-0000-000057850000}"/>
    <cellStyle name="40% - Accent3 7 2 6 2" xfId="19187" xr:uid="{00000000-0005-0000-0000-000058850000}"/>
    <cellStyle name="40% - Accent3 7 2 6 2 2" xfId="45181" xr:uid="{00000000-0005-0000-0000-000059850000}"/>
    <cellStyle name="40% - Accent3 7 2 6 3" xfId="37393" xr:uid="{00000000-0005-0000-0000-00005A850000}"/>
    <cellStyle name="40% - Accent3 7 2 7" xfId="11898" xr:uid="{00000000-0005-0000-0000-00005B850000}"/>
    <cellStyle name="40% - Accent3 7 2 7 2" xfId="19693" xr:uid="{00000000-0005-0000-0000-00005C850000}"/>
    <cellStyle name="40% - Accent3 7 2 7 2 2" xfId="45687" xr:uid="{00000000-0005-0000-0000-00005D850000}"/>
    <cellStyle name="40% - Accent3 7 2 7 3" xfId="37899" xr:uid="{00000000-0005-0000-0000-00005E850000}"/>
    <cellStyle name="40% - Accent3 7 2 8" xfId="6543" xr:uid="{00000000-0005-0000-0000-00005F850000}"/>
    <cellStyle name="40% - Accent3 7 2 8 2" xfId="32530" xr:uid="{00000000-0005-0000-0000-000060850000}"/>
    <cellStyle name="40% - Accent3 7 2 9" xfId="14324" xr:uid="{00000000-0005-0000-0000-000061850000}"/>
    <cellStyle name="40% - Accent3 7 2 9 2" xfId="40318" xr:uid="{00000000-0005-0000-0000-000062850000}"/>
    <cellStyle name="40% - Accent3 7 3" xfId="1514" xr:uid="{00000000-0005-0000-0000-000063850000}"/>
    <cellStyle name="40% - Accent3 7 3 2" xfId="4200" xr:uid="{00000000-0005-0000-0000-000064850000}"/>
    <cellStyle name="40% - Accent3 7 3 2 2" xfId="9497" xr:uid="{00000000-0005-0000-0000-000065850000}"/>
    <cellStyle name="40% - Accent3 7 3 2 2 2" xfId="35498" xr:uid="{00000000-0005-0000-0000-000066850000}"/>
    <cellStyle name="40% - Accent3 7 3 2 3" xfId="17292" xr:uid="{00000000-0005-0000-0000-000067850000}"/>
    <cellStyle name="40% - Accent3 7 3 2 3 2" xfId="43286" xr:uid="{00000000-0005-0000-0000-000068850000}"/>
    <cellStyle name="40% - Accent3 7 3 2 4" xfId="25043" xr:uid="{00000000-0005-0000-0000-000069850000}"/>
    <cellStyle name="40% - Accent3 7 3 2 4 2" xfId="51032" xr:uid="{00000000-0005-0000-0000-00006A850000}"/>
    <cellStyle name="40% - Accent3 7 3 2 5" xfId="30197" xr:uid="{00000000-0005-0000-0000-00006B850000}"/>
    <cellStyle name="40% - Accent3 7 3 3" xfId="12158" xr:uid="{00000000-0005-0000-0000-00006C850000}"/>
    <cellStyle name="40% - Accent3 7 3 3 2" xfId="19953" xr:uid="{00000000-0005-0000-0000-00006D850000}"/>
    <cellStyle name="40% - Accent3 7 3 3 2 2" xfId="45947" xr:uid="{00000000-0005-0000-0000-00006E850000}"/>
    <cellStyle name="40% - Accent3 7 3 3 3" xfId="38159" xr:uid="{00000000-0005-0000-0000-00006F850000}"/>
    <cellStyle name="40% - Accent3 7 3 4" xfId="6819" xr:uid="{00000000-0005-0000-0000-000070850000}"/>
    <cellStyle name="40% - Accent3 7 3 4 2" xfId="32809" xr:uid="{00000000-0005-0000-0000-000071850000}"/>
    <cellStyle name="40% - Accent3 7 3 5" xfId="14603" xr:uid="{00000000-0005-0000-0000-000072850000}"/>
    <cellStyle name="40% - Accent3 7 3 5 2" xfId="40597" xr:uid="{00000000-0005-0000-0000-000073850000}"/>
    <cellStyle name="40% - Accent3 7 3 6" xfId="22354" xr:uid="{00000000-0005-0000-0000-000074850000}"/>
    <cellStyle name="40% - Accent3 7 3 6 2" xfId="48343" xr:uid="{00000000-0005-0000-0000-000075850000}"/>
    <cellStyle name="40% - Accent3 7 3 7" xfId="27508" xr:uid="{00000000-0005-0000-0000-000076850000}"/>
    <cellStyle name="40% - Accent3 7 4" xfId="2070" xr:uid="{00000000-0005-0000-0000-000077850000}"/>
    <cellStyle name="40% - Accent3 7 4 2" xfId="4756" xr:uid="{00000000-0005-0000-0000-000078850000}"/>
    <cellStyle name="40% - Accent3 7 4 2 2" xfId="10053" xr:uid="{00000000-0005-0000-0000-000079850000}"/>
    <cellStyle name="40% - Accent3 7 4 2 2 2" xfId="36054" xr:uid="{00000000-0005-0000-0000-00007A850000}"/>
    <cellStyle name="40% - Accent3 7 4 2 3" xfId="17848" xr:uid="{00000000-0005-0000-0000-00007B850000}"/>
    <cellStyle name="40% - Accent3 7 4 2 3 2" xfId="43842" xr:uid="{00000000-0005-0000-0000-00007C850000}"/>
    <cellStyle name="40% - Accent3 7 4 2 4" xfId="25599" xr:uid="{00000000-0005-0000-0000-00007D850000}"/>
    <cellStyle name="40% - Accent3 7 4 2 4 2" xfId="51588" xr:uid="{00000000-0005-0000-0000-00007E850000}"/>
    <cellStyle name="40% - Accent3 7 4 2 5" xfId="30753" xr:uid="{00000000-0005-0000-0000-00007F850000}"/>
    <cellStyle name="40% - Accent3 7 4 3" xfId="12677" xr:uid="{00000000-0005-0000-0000-000080850000}"/>
    <cellStyle name="40% - Accent3 7 4 3 2" xfId="20472" xr:uid="{00000000-0005-0000-0000-000081850000}"/>
    <cellStyle name="40% - Accent3 7 4 3 2 2" xfId="46466" xr:uid="{00000000-0005-0000-0000-000082850000}"/>
    <cellStyle name="40% - Accent3 7 4 3 3" xfId="38678" xr:uid="{00000000-0005-0000-0000-000083850000}"/>
    <cellStyle name="40% - Accent3 7 4 4" xfId="7372" xr:uid="{00000000-0005-0000-0000-000084850000}"/>
    <cellStyle name="40% - Accent3 7 4 4 2" xfId="33365" xr:uid="{00000000-0005-0000-0000-000085850000}"/>
    <cellStyle name="40% - Accent3 7 4 5" xfId="15159" xr:uid="{00000000-0005-0000-0000-000086850000}"/>
    <cellStyle name="40% - Accent3 7 4 5 2" xfId="41153" xr:uid="{00000000-0005-0000-0000-000087850000}"/>
    <cellStyle name="40% - Accent3 7 4 6" xfId="22910" xr:uid="{00000000-0005-0000-0000-000088850000}"/>
    <cellStyle name="40% - Accent3 7 4 6 2" xfId="48899" xr:uid="{00000000-0005-0000-0000-000089850000}"/>
    <cellStyle name="40% - Accent3 7 4 7" xfId="28064" xr:uid="{00000000-0005-0000-0000-00008A850000}"/>
    <cellStyle name="40% - Accent3 7 5" xfId="2626" xr:uid="{00000000-0005-0000-0000-00008B850000}"/>
    <cellStyle name="40% - Accent3 7 5 2" xfId="5312" xr:uid="{00000000-0005-0000-0000-00008C850000}"/>
    <cellStyle name="40% - Accent3 7 5 2 2" xfId="10609" xr:uid="{00000000-0005-0000-0000-00008D850000}"/>
    <cellStyle name="40% - Accent3 7 5 2 2 2" xfId="36610" xr:uid="{00000000-0005-0000-0000-00008E850000}"/>
    <cellStyle name="40% - Accent3 7 5 2 3" xfId="18404" xr:uid="{00000000-0005-0000-0000-00008F850000}"/>
    <cellStyle name="40% - Accent3 7 5 2 3 2" xfId="44398" xr:uid="{00000000-0005-0000-0000-000090850000}"/>
    <cellStyle name="40% - Accent3 7 5 2 4" xfId="26155" xr:uid="{00000000-0005-0000-0000-000091850000}"/>
    <cellStyle name="40% - Accent3 7 5 2 4 2" xfId="52144" xr:uid="{00000000-0005-0000-0000-000092850000}"/>
    <cellStyle name="40% - Accent3 7 5 2 5" xfId="31309" xr:uid="{00000000-0005-0000-0000-000093850000}"/>
    <cellStyle name="40% - Accent3 7 5 3" xfId="13213" xr:uid="{00000000-0005-0000-0000-000094850000}"/>
    <cellStyle name="40% - Accent3 7 5 3 2" xfId="21008" xr:uid="{00000000-0005-0000-0000-000095850000}"/>
    <cellStyle name="40% - Accent3 7 5 3 2 2" xfId="47002" xr:uid="{00000000-0005-0000-0000-000096850000}"/>
    <cellStyle name="40% - Accent3 7 5 3 3" xfId="39214" xr:uid="{00000000-0005-0000-0000-000097850000}"/>
    <cellStyle name="40% - Accent3 7 5 4" xfId="7925" xr:uid="{00000000-0005-0000-0000-000098850000}"/>
    <cellStyle name="40% - Accent3 7 5 4 2" xfId="33921" xr:uid="{00000000-0005-0000-0000-000099850000}"/>
    <cellStyle name="40% - Accent3 7 5 5" xfId="15715" xr:uid="{00000000-0005-0000-0000-00009A850000}"/>
    <cellStyle name="40% - Accent3 7 5 5 2" xfId="41709" xr:uid="{00000000-0005-0000-0000-00009B850000}"/>
    <cellStyle name="40% - Accent3 7 5 6" xfId="23466" xr:uid="{00000000-0005-0000-0000-00009C850000}"/>
    <cellStyle name="40% - Accent3 7 5 6 2" xfId="49455" xr:uid="{00000000-0005-0000-0000-00009D850000}"/>
    <cellStyle name="40% - Accent3 7 5 7" xfId="28620" xr:uid="{00000000-0005-0000-0000-00009E850000}"/>
    <cellStyle name="40% - Accent3 7 6" xfId="3644" xr:uid="{00000000-0005-0000-0000-00009F850000}"/>
    <cellStyle name="40% - Accent3 7 6 2" xfId="8942" xr:uid="{00000000-0005-0000-0000-0000A0850000}"/>
    <cellStyle name="40% - Accent3 7 6 2 2" xfId="34942" xr:uid="{00000000-0005-0000-0000-0000A1850000}"/>
    <cellStyle name="40% - Accent3 7 6 3" xfId="16736" xr:uid="{00000000-0005-0000-0000-0000A2850000}"/>
    <cellStyle name="40% - Accent3 7 6 3 2" xfId="42730" xr:uid="{00000000-0005-0000-0000-0000A3850000}"/>
    <cellStyle name="40% - Accent3 7 6 4" xfId="24487" xr:uid="{00000000-0005-0000-0000-0000A4850000}"/>
    <cellStyle name="40% - Accent3 7 6 4 2" xfId="50476" xr:uid="{00000000-0005-0000-0000-0000A5850000}"/>
    <cellStyle name="40% - Accent3 7 6 5" xfId="29641" xr:uid="{00000000-0005-0000-0000-0000A6850000}"/>
    <cellStyle name="40% - Accent3 7 7" xfId="11137" xr:uid="{00000000-0005-0000-0000-0000A7850000}"/>
    <cellStyle name="40% - Accent3 7 7 2" xfId="18932" xr:uid="{00000000-0005-0000-0000-0000A8850000}"/>
    <cellStyle name="40% - Accent3 7 7 2 2" xfId="44926" xr:uid="{00000000-0005-0000-0000-0000A9850000}"/>
    <cellStyle name="40% - Accent3 7 7 3" xfId="37138" xr:uid="{00000000-0005-0000-0000-0000AA850000}"/>
    <cellStyle name="40% - Accent3 7 8" xfId="11637" xr:uid="{00000000-0005-0000-0000-0000AB850000}"/>
    <cellStyle name="40% - Accent3 7 8 2" xfId="19432" xr:uid="{00000000-0005-0000-0000-0000AC850000}"/>
    <cellStyle name="40% - Accent3 7 8 2 2" xfId="45426" xr:uid="{00000000-0005-0000-0000-0000AD850000}"/>
    <cellStyle name="40% - Accent3 7 8 3" xfId="37638" xr:uid="{00000000-0005-0000-0000-0000AE850000}"/>
    <cellStyle name="40% - Accent3 7 9" xfId="6266" xr:uid="{00000000-0005-0000-0000-0000AF850000}"/>
    <cellStyle name="40% - Accent3 7 9 2" xfId="32253" xr:uid="{00000000-0005-0000-0000-0000B0850000}"/>
    <cellStyle name="40% - Accent3 8" xfId="969" xr:uid="{00000000-0005-0000-0000-0000B1850000}"/>
    <cellStyle name="40% - Accent3 8 10" xfId="14061" xr:uid="{00000000-0005-0000-0000-0000B2850000}"/>
    <cellStyle name="40% - Accent3 8 10 2" xfId="40055" xr:uid="{00000000-0005-0000-0000-0000B3850000}"/>
    <cellStyle name="40% - Accent3 8 11" xfId="21812" xr:uid="{00000000-0005-0000-0000-0000B4850000}"/>
    <cellStyle name="40% - Accent3 8 11 2" xfId="47801" xr:uid="{00000000-0005-0000-0000-0000B5850000}"/>
    <cellStyle name="40% - Accent3 8 12" xfId="26966" xr:uid="{00000000-0005-0000-0000-0000B6850000}"/>
    <cellStyle name="40% - Accent3 8 2" xfId="1247" xr:uid="{00000000-0005-0000-0000-0000B7850000}"/>
    <cellStyle name="40% - Accent3 8 2 10" xfId="22089" xr:uid="{00000000-0005-0000-0000-0000B8850000}"/>
    <cellStyle name="40% - Accent3 8 2 10 2" xfId="48078" xr:uid="{00000000-0005-0000-0000-0000B9850000}"/>
    <cellStyle name="40% - Accent3 8 2 11" xfId="27243" xr:uid="{00000000-0005-0000-0000-0000BA850000}"/>
    <cellStyle name="40% - Accent3 8 2 2" xfId="1805" xr:uid="{00000000-0005-0000-0000-0000BB850000}"/>
    <cellStyle name="40% - Accent3 8 2 2 2" xfId="4491" xr:uid="{00000000-0005-0000-0000-0000BC850000}"/>
    <cellStyle name="40% - Accent3 8 2 2 2 2" xfId="9788" xr:uid="{00000000-0005-0000-0000-0000BD850000}"/>
    <cellStyle name="40% - Accent3 8 2 2 2 2 2" xfId="35789" xr:uid="{00000000-0005-0000-0000-0000BE850000}"/>
    <cellStyle name="40% - Accent3 8 2 2 2 3" xfId="17583" xr:uid="{00000000-0005-0000-0000-0000BF850000}"/>
    <cellStyle name="40% - Accent3 8 2 2 2 3 2" xfId="43577" xr:uid="{00000000-0005-0000-0000-0000C0850000}"/>
    <cellStyle name="40% - Accent3 8 2 2 2 4" xfId="25334" xr:uid="{00000000-0005-0000-0000-0000C1850000}"/>
    <cellStyle name="40% - Accent3 8 2 2 2 4 2" xfId="51323" xr:uid="{00000000-0005-0000-0000-0000C2850000}"/>
    <cellStyle name="40% - Accent3 8 2 2 2 5" xfId="30488" xr:uid="{00000000-0005-0000-0000-0000C3850000}"/>
    <cellStyle name="40% - Accent3 8 2 2 3" xfId="12430" xr:uid="{00000000-0005-0000-0000-0000C4850000}"/>
    <cellStyle name="40% - Accent3 8 2 2 3 2" xfId="20225" xr:uid="{00000000-0005-0000-0000-0000C5850000}"/>
    <cellStyle name="40% - Accent3 8 2 2 3 2 2" xfId="46219" xr:uid="{00000000-0005-0000-0000-0000C6850000}"/>
    <cellStyle name="40% - Accent3 8 2 2 3 3" xfId="38431" xr:uid="{00000000-0005-0000-0000-0000C7850000}"/>
    <cellStyle name="40% - Accent3 8 2 2 4" xfId="7108" xr:uid="{00000000-0005-0000-0000-0000C8850000}"/>
    <cellStyle name="40% - Accent3 8 2 2 4 2" xfId="33100" xr:uid="{00000000-0005-0000-0000-0000C9850000}"/>
    <cellStyle name="40% - Accent3 8 2 2 5" xfId="14894" xr:uid="{00000000-0005-0000-0000-0000CA850000}"/>
    <cellStyle name="40% - Accent3 8 2 2 5 2" xfId="40888" xr:uid="{00000000-0005-0000-0000-0000CB850000}"/>
    <cellStyle name="40% - Accent3 8 2 2 6" xfId="22645" xr:uid="{00000000-0005-0000-0000-0000CC850000}"/>
    <cellStyle name="40% - Accent3 8 2 2 6 2" xfId="48634" xr:uid="{00000000-0005-0000-0000-0000CD850000}"/>
    <cellStyle name="40% - Accent3 8 2 2 7" xfId="27799" xr:uid="{00000000-0005-0000-0000-0000CE850000}"/>
    <cellStyle name="40% - Accent3 8 2 3" xfId="2361" xr:uid="{00000000-0005-0000-0000-0000CF850000}"/>
    <cellStyle name="40% - Accent3 8 2 3 2" xfId="5047" xr:uid="{00000000-0005-0000-0000-0000D0850000}"/>
    <cellStyle name="40% - Accent3 8 2 3 2 2" xfId="10344" xr:uid="{00000000-0005-0000-0000-0000D1850000}"/>
    <cellStyle name="40% - Accent3 8 2 3 2 2 2" xfId="36345" xr:uid="{00000000-0005-0000-0000-0000D2850000}"/>
    <cellStyle name="40% - Accent3 8 2 3 2 3" xfId="18139" xr:uid="{00000000-0005-0000-0000-0000D3850000}"/>
    <cellStyle name="40% - Accent3 8 2 3 2 3 2" xfId="44133" xr:uid="{00000000-0005-0000-0000-0000D4850000}"/>
    <cellStyle name="40% - Accent3 8 2 3 2 4" xfId="25890" xr:uid="{00000000-0005-0000-0000-0000D5850000}"/>
    <cellStyle name="40% - Accent3 8 2 3 2 4 2" xfId="51879" xr:uid="{00000000-0005-0000-0000-0000D6850000}"/>
    <cellStyle name="40% - Accent3 8 2 3 2 5" xfId="31044" xr:uid="{00000000-0005-0000-0000-0000D7850000}"/>
    <cellStyle name="40% - Accent3 8 2 3 3" xfId="12965" xr:uid="{00000000-0005-0000-0000-0000D8850000}"/>
    <cellStyle name="40% - Accent3 8 2 3 3 2" xfId="20760" xr:uid="{00000000-0005-0000-0000-0000D9850000}"/>
    <cellStyle name="40% - Accent3 8 2 3 3 2 2" xfId="46754" xr:uid="{00000000-0005-0000-0000-0000DA850000}"/>
    <cellStyle name="40% - Accent3 8 2 3 3 3" xfId="38966" xr:uid="{00000000-0005-0000-0000-0000DB850000}"/>
    <cellStyle name="40% - Accent3 8 2 3 4" xfId="7660" xr:uid="{00000000-0005-0000-0000-0000DC850000}"/>
    <cellStyle name="40% - Accent3 8 2 3 4 2" xfId="33656" xr:uid="{00000000-0005-0000-0000-0000DD850000}"/>
    <cellStyle name="40% - Accent3 8 2 3 5" xfId="15450" xr:uid="{00000000-0005-0000-0000-0000DE850000}"/>
    <cellStyle name="40% - Accent3 8 2 3 5 2" xfId="41444" xr:uid="{00000000-0005-0000-0000-0000DF850000}"/>
    <cellStyle name="40% - Accent3 8 2 3 6" xfId="23201" xr:uid="{00000000-0005-0000-0000-0000E0850000}"/>
    <cellStyle name="40% - Accent3 8 2 3 6 2" xfId="49190" xr:uid="{00000000-0005-0000-0000-0000E1850000}"/>
    <cellStyle name="40% - Accent3 8 2 3 7" xfId="28355" xr:uid="{00000000-0005-0000-0000-0000E2850000}"/>
    <cellStyle name="40% - Accent3 8 2 4" xfId="2917" xr:uid="{00000000-0005-0000-0000-0000E3850000}"/>
    <cellStyle name="40% - Accent3 8 2 4 2" xfId="5603" xr:uid="{00000000-0005-0000-0000-0000E4850000}"/>
    <cellStyle name="40% - Accent3 8 2 4 2 2" xfId="10900" xr:uid="{00000000-0005-0000-0000-0000E5850000}"/>
    <cellStyle name="40% - Accent3 8 2 4 2 2 2" xfId="36901" xr:uid="{00000000-0005-0000-0000-0000E6850000}"/>
    <cellStyle name="40% - Accent3 8 2 4 2 3" xfId="18695" xr:uid="{00000000-0005-0000-0000-0000E7850000}"/>
    <cellStyle name="40% - Accent3 8 2 4 2 3 2" xfId="44689" xr:uid="{00000000-0005-0000-0000-0000E8850000}"/>
    <cellStyle name="40% - Accent3 8 2 4 2 4" xfId="26446" xr:uid="{00000000-0005-0000-0000-0000E9850000}"/>
    <cellStyle name="40% - Accent3 8 2 4 2 4 2" xfId="52435" xr:uid="{00000000-0005-0000-0000-0000EA850000}"/>
    <cellStyle name="40% - Accent3 8 2 4 2 5" xfId="31600" xr:uid="{00000000-0005-0000-0000-0000EB850000}"/>
    <cellStyle name="40% - Accent3 8 2 4 3" xfId="13504" xr:uid="{00000000-0005-0000-0000-0000EC850000}"/>
    <cellStyle name="40% - Accent3 8 2 4 3 2" xfId="21299" xr:uid="{00000000-0005-0000-0000-0000ED850000}"/>
    <cellStyle name="40% - Accent3 8 2 4 3 2 2" xfId="47293" xr:uid="{00000000-0005-0000-0000-0000EE850000}"/>
    <cellStyle name="40% - Accent3 8 2 4 3 3" xfId="39505" xr:uid="{00000000-0005-0000-0000-0000EF850000}"/>
    <cellStyle name="40% - Accent3 8 2 4 4" xfId="8216" xr:uid="{00000000-0005-0000-0000-0000F0850000}"/>
    <cellStyle name="40% - Accent3 8 2 4 4 2" xfId="34212" xr:uid="{00000000-0005-0000-0000-0000F1850000}"/>
    <cellStyle name="40% - Accent3 8 2 4 5" xfId="16006" xr:uid="{00000000-0005-0000-0000-0000F2850000}"/>
    <cellStyle name="40% - Accent3 8 2 4 5 2" xfId="42000" xr:uid="{00000000-0005-0000-0000-0000F3850000}"/>
    <cellStyle name="40% - Accent3 8 2 4 6" xfId="23757" xr:uid="{00000000-0005-0000-0000-0000F4850000}"/>
    <cellStyle name="40% - Accent3 8 2 4 6 2" xfId="49746" xr:uid="{00000000-0005-0000-0000-0000F5850000}"/>
    <cellStyle name="40% - Accent3 8 2 4 7" xfId="28911" xr:uid="{00000000-0005-0000-0000-0000F6850000}"/>
    <cellStyle name="40% - Accent3 8 2 5" xfId="3935" xr:uid="{00000000-0005-0000-0000-0000F7850000}"/>
    <cellStyle name="40% - Accent3 8 2 5 2" xfId="9233" xr:uid="{00000000-0005-0000-0000-0000F8850000}"/>
    <cellStyle name="40% - Accent3 8 2 5 2 2" xfId="35233" xr:uid="{00000000-0005-0000-0000-0000F9850000}"/>
    <cellStyle name="40% - Accent3 8 2 5 3" xfId="17027" xr:uid="{00000000-0005-0000-0000-0000FA850000}"/>
    <cellStyle name="40% - Accent3 8 2 5 3 2" xfId="43021" xr:uid="{00000000-0005-0000-0000-0000FB850000}"/>
    <cellStyle name="40% - Accent3 8 2 5 4" xfId="24778" xr:uid="{00000000-0005-0000-0000-0000FC850000}"/>
    <cellStyle name="40% - Accent3 8 2 5 4 2" xfId="50767" xr:uid="{00000000-0005-0000-0000-0000FD850000}"/>
    <cellStyle name="40% - Accent3 8 2 5 5" xfId="29932" xr:uid="{00000000-0005-0000-0000-0000FE850000}"/>
    <cellStyle name="40% - Accent3 8 2 6" xfId="11405" xr:uid="{00000000-0005-0000-0000-0000FF850000}"/>
    <cellStyle name="40% - Accent3 8 2 6 2" xfId="19200" xr:uid="{00000000-0005-0000-0000-000000860000}"/>
    <cellStyle name="40% - Accent3 8 2 6 2 2" xfId="45194" xr:uid="{00000000-0005-0000-0000-000001860000}"/>
    <cellStyle name="40% - Accent3 8 2 6 3" xfId="37406" xr:uid="{00000000-0005-0000-0000-000002860000}"/>
    <cellStyle name="40% - Accent3 8 2 7" xfId="11911" xr:uid="{00000000-0005-0000-0000-000003860000}"/>
    <cellStyle name="40% - Accent3 8 2 7 2" xfId="19706" xr:uid="{00000000-0005-0000-0000-000004860000}"/>
    <cellStyle name="40% - Accent3 8 2 7 2 2" xfId="45700" xr:uid="{00000000-0005-0000-0000-000005860000}"/>
    <cellStyle name="40% - Accent3 8 2 7 3" xfId="37912" xr:uid="{00000000-0005-0000-0000-000006860000}"/>
    <cellStyle name="40% - Accent3 8 2 8" xfId="6557" xr:uid="{00000000-0005-0000-0000-000007860000}"/>
    <cellStyle name="40% - Accent3 8 2 8 2" xfId="32544" xr:uid="{00000000-0005-0000-0000-000008860000}"/>
    <cellStyle name="40% - Accent3 8 2 9" xfId="14338" xr:uid="{00000000-0005-0000-0000-000009860000}"/>
    <cellStyle name="40% - Accent3 8 2 9 2" xfId="40332" xr:uid="{00000000-0005-0000-0000-00000A860000}"/>
    <cellStyle name="40% - Accent3 8 3" xfId="1528" xr:uid="{00000000-0005-0000-0000-00000B860000}"/>
    <cellStyle name="40% - Accent3 8 3 2" xfId="4214" xr:uid="{00000000-0005-0000-0000-00000C860000}"/>
    <cellStyle name="40% - Accent3 8 3 2 2" xfId="9511" xr:uid="{00000000-0005-0000-0000-00000D860000}"/>
    <cellStyle name="40% - Accent3 8 3 2 2 2" xfId="35512" xr:uid="{00000000-0005-0000-0000-00000E860000}"/>
    <cellStyle name="40% - Accent3 8 3 2 3" xfId="17306" xr:uid="{00000000-0005-0000-0000-00000F860000}"/>
    <cellStyle name="40% - Accent3 8 3 2 3 2" xfId="43300" xr:uid="{00000000-0005-0000-0000-000010860000}"/>
    <cellStyle name="40% - Accent3 8 3 2 4" xfId="25057" xr:uid="{00000000-0005-0000-0000-000011860000}"/>
    <cellStyle name="40% - Accent3 8 3 2 4 2" xfId="51046" xr:uid="{00000000-0005-0000-0000-000012860000}"/>
    <cellStyle name="40% - Accent3 8 3 2 5" xfId="30211" xr:uid="{00000000-0005-0000-0000-000013860000}"/>
    <cellStyle name="40% - Accent3 8 3 3" xfId="12171" xr:uid="{00000000-0005-0000-0000-000014860000}"/>
    <cellStyle name="40% - Accent3 8 3 3 2" xfId="19966" xr:uid="{00000000-0005-0000-0000-000015860000}"/>
    <cellStyle name="40% - Accent3 8 3 3 2 2" xfId="45960" xr:uid="{00000000-0005-0000-0000-000016860000}"/>
    <cellStyle name="40% - Accent3 8 3 3 3" xfId="38172" xr:uid="{00000000-0005-0000-0000-000017860000}"/>
    <cellStyle name="40% - Accent3 8 3 4" xfId="6833" xr:uid="{00000000-0005-0000-0000-000018860000}"/>
    <cellStyle name="40% - Accent3 8 3 4 2" xfId="32823" xr:uid="{00000000-0005-0000-0000-000019860000}"/>
    <cellStyle name="40% - Accent3 8 3 5" xfId="14617" xr:uid="{00000000-0005-0000-0000-00001A860000}"/>
    <cellStyle name="40% - Accent3 8 3 5 2" xfId="40611" xr:uid="{00000000-0005-0000-0000-00001B860000}"/>
    <cellStyle name="40% - Accent3 8 3 6" xfId="22368" xr:uid="{00000000-0005-0000-0000-00001C860000}"/>
    <cellStyle name="40% - Accent3 8 3 6 2" xfId="48357" xr:uid="{00000000-0005-0000-0000-00001D860000}"/>
    <cellStyle name="40% - Accent3 8 3 7" xfId="27522" xr:uid="{00000000-0005-0000-0000-00001E860000}"/>
    <cellStyle name="40% - Accent3 8 4" xfId="2084" xr:uid="{00000000-0005-0000-0000-00001F860000}"/>
    <cellStyle name="40% - Accent3 8 4 2" xfId="4770" xr:uid="{00000000-0005-0000-0000-000020860000}"/>
    <cellStyle name="40% - Accent3 8 4 2 2" xfId="10067" xr:uid="{00000000-0005-0000-0000-000021860000}"/>
    <cellStyle name="40% - Accent3 8 4 2 2 2" xfId="36068" xr:uid="{00000000-0005-0000-0000-000022860000}"/>
    <cellStyle name="40% - Accent3 8 4 2 3" xfId="17862" xr:uid="{00000000-0005-0000-0000-000023860000}"/>
    <cellStyle name="40% - Accent3 8 4 2 3 2" xfId="43856" xr:uid="{00000000-0005-0000-0000-000024860000}"/>
    <cellStyle name="40% - Accent3 8 4 2 4" xfId="25613" xr:uid="{00000000-0005-0000-0000-000025860000}"/>
    <cellStyle name="40% - Accent3 8 4 2 4 2" xfId="51602" xr:uid="{00000000-0005-0000-0000-000026860000}"/>
    <cellStyle name="40% - Accent3 8 4 2 5" xfId="30767" xr:uid="{00000000-0005-0000-0000-000027860000}"/>
    <cellStyle name="40% - Accent3 8 4 3" xfId="12690" xr:uid="{00000000-0005-0000-0000-000028860000}"/>
    <cellStyle name="40% - Accent3 8 4 3 2" xfId="20485" xr:uid="{00000000-0005-0000-0000-000029860000}"/>
    <cellStyle name="40% - Accent3 8 4 3 2 2" xfId="46479" xr:uid="{00000000-0005-0000-0000-00002A860000}"/>
    <cellStyle name="40% - Accent3 8 4 3 3" xfId="38691" xr:uid="{00000000-0005-0000-0000-00002B860000}"/>
    <cellStyle name="40% - Accent3 8 4 4" xfId="7385" xr:uid="{00000000-0005-0000-0000-00002C860000}"/>
    <cellStyle name="40% - Accent3 8 4 4 2" xfId="33379" xr:uid="{00000000-0005-0000-0000-00002D860000}"/>
    <cellStyle name="40% - Accent3 8 4 5" xfId="15173" xr:uid="{00000000-0005-0000-0000-00002E860000}"/>
    <cellStyle name="40% - Accent3 8 4 5 2" xfId="41167" xr:uid="{00000000-0005-0000-0000-00002F860000}"/>
    <cellStyle name="40% - Accent3 8 4 6" xfId="22924" xr:uid="{00000000-0005-0000-0000-000030860000}"/>
    <cellStyle name="40% - Accent3 8 4 6 2" xfId="48913" xr:uid="{00000000-0005-0000-0000-000031860000}"/>
    <cellStyle name="40% - Accent3 8 4 7" xfId="28078" xr:uid="{00000000-0005-0000-0000-000032860000}"/>
    <cellStyle name="40% - Accent3 8 5" xfId="2640" xr:uid="{00000000-0005-0000-0000-000033860000}"/>
    <cellStyle name="40% - Accent3 8 5 2" xfId="5326" xr:uid="{00000000-0005-0000-0000-000034860000}"/>
    <cellStyle name="40% - Accent3 8 5 2 2" xfId="10623" xr:uid="{00000000-0005-0000-0000-000035860000}"/>
    <cellStyle name="40% - Accent3 8 5 2 2 2" xfId="36624" xr:uid="{00000000-0005-0000-0000-000036860000}"/>
    <cellStyle name="40% - Accent3 8 5 2 3" xfId="18418" xr:uid="{00000000-0005-0000-0000-000037860000}"/>
    <cellStyle name="40% - Accent3 8 5 2 3 2" xfId="44412" xr:uid="{00000000-0005-0000-0000-000038860000}"/>
    <cellStyle name="40% - Accent3 8 5 2 4" xfId="26169" xr:uid="{00000000-0005-0000-0000-000039860000}"/>
    <cellStyle name="40% - Accent3 8 5 2 4 2" xfId="52158" xr:uid="{00000000-0005-0000-0000-00003A860000}"/>
    <cellStyle name="40% - Accent3 8 5 2 5" xfId="31323" xr:uid="{00000000-0005-0000-0000-00003B860000}"/>
    <cellStyle name="40% - Accent3 8 5 3" xfId="13227" xr:uid="{00000000-0005-0000-0000-00003C860000}"/>
    <cellStyle name="40% - Accent3 8 5 3 2" xfId="21022" xr:uid="{00000000-0005-0000-0000-00003D860000}"/>
    <cellStyle name="40% - Accent3 8 5 3 2 2" xfId="47016" xr:uid="{00000000-0005-0000-0000-00003E860000}"/>
    <cellStyle name="40% - Accent3 8 5 3 3" xfId="39228" xr:uid="{00000000-0005-0000-0000-00003F860000}"/>
    <cellStyle name="40% - Accent3 8 5 4" xfId="7939" xr:uid="{00000000-0005-0000-0000-000040860000}"/>
    <cellStyle name="40% - Accent3 8 5 4 2" xfId="33935" xr:uid="{00000000-0005-0000-0000-000041860000}"/>
    <cellStyle name="40% - Accent3 8 5 5" xfId="15729" xr:uid="{00000000-0005-0000-0000-000042860000}"/>
    <cellStyle name="40% - Accent3 8 5 5 2" xfId="41723" xr:uid="{00000000-0005-0000-0000-000043860000}"/>
    <cellStyle name="40% - Accent3 8 5 6" xfId="23480" xr:uid="{00000000-0005-0000-0000-000044860000}"/>
    <cellStyle name="40% - Accent3 8 5 6 2" xfId="49469" xr:uid="{00000000-0005-0000-0000-000045860000}"/>
    <cellStyle name="40% - Accent3 8 5 7" xfId="28634" xr:uid="{00000000-0005-0000-0000-000046860000}"/>
    <cellStyle name="40% - Accent3 8 6" xfId="3658" xr:uid="{00000000-0005-0000-0000-000047860000}"/>
    <cellStyle name="40% - Accent3 8 6 2" xfId="8956" xr:uid="{00000000-0005-0000-0000-000048860000}"/>
    <cellStyle name="40% - Accent3 8 6 2 2" xfId="34956" xr:uid="{00000000-0005-0000-0000-000049860000}"/>
    <cellStyle name="40% - Accent3 8 6 3" xfId="16750" xr:uid="{00000000-0005-0000-0000-00004A860000}"/>
    <cellStyle name="40% - Accent3 8 6 3 2" xfId="42744" xr:uid="{00000000-0005-0000-0000-00004B860000}"/>
    <cellStyle name="40% - Accent3 8 6 4" xfId="24501" xr:uid="{00000000-0005-0000-0000-00004C860000}"/>
    <cellStyle name="40% - Accent3 8 6 4 2" xfId="50490" xr:uid="{00000000-0005-0000-0000-00004D860000}"/>
    <cellStyle name="40% - Accent3 8 6 5" xfId="29655" xr:uid="{00000000-0005-0000-0000-00004E860000}"/>
    <cellStyle name="40% - Accent3 8 7" xfId="11150" xr:uid="{00000000-0005-0000-0000-00004F860000}"/>
    <cellStyle name="40% - Accent3 8 7 2" xfId="18945" xr:uid="{00000000-0005-0000-0000-000050860000}"/>
    <cellStyle name="40% - Accent3 8 7 2 2" xfId="44939" xr:uid="{00000000-0005-0000-0000-000051860000}"/>
    <cellStyle name="40% - Accent3 8 7 3" xfId="37151" xr:uid="{00000000-0005-0000-0000-000052860000}"/>
    <cellStyle name="40% - Accent3 8 8" xfId="11650" xr:uid="{00000000-0005-0000-0000-000053860000}"/>
    <cellStyle name="40% - Accent3 8 8 2" xfId="19445" xr:uid="{00000000-0005-0000-0000-000054860000}"/>
    <cellStyle name="40% - Accent3 8 8 2 2" xfId="45439" xr:uid="{00000000-0005-0000-0000-000055860000}"/>
    <cellStyle name="40% - Accent3 8 8 3" xfId="37651" xr:uid="{00000000-0005-0000-0000-000056860000}"/>
    <cellStyle name="40% - Accent3 8 9" xfId="6280" xr:uid="{00000000-0005-0000-0000-000057860000}"/>
    <cellStyle name="40% - Accent3 8 9 2" xfId="32267" xr:uid="{00000000-0005-0000-0000-000058860000}"/>
    <cellStyle name="40% - Accent3 9" xfId="986" xr:uid="{00000000-0005-0000-0000-000059860000}"/>
    <cellStyle name="40% - Accent3 9 10" xfId="14078" xr:uid="{00000000-0005-0000-0000-00005A860000}"/>
    <cellStyle name="40% - Accent3 9 10 2" xfId="40072" xr:uid="{00000000-0005-0000-0000-00005B860000}"/>
    <cellStyle name="40% - Accent3 9 11" xfId="21829" xr:uid="{00000000-0005-0000-0000-00005C860000}"/>
    <cellStyle name="40% - Accent3 9 11 2" xfId="47818" xr:uid="{00000000-0005-0000-0000-00005D860000}"/>
    <cellStyle name="40% - Accent3 9 12" xfId="26983" xr:uid="{00000000-0005-0000-0000-00005E860000}"/>
    <cellStyle name="40% - Accent3 9 2" xfId="1264" xr:uid="{00000000-0005-0000-0000-00005F860000}"/>
    <cellStyle name="40% - Accent3 9 2 10" xfId="22106" xr:uid="{00000000-0005-0000-0000-000060860000}"/>
    <cellStyle name="40% - Accent3 9 2 10 2" xfId="48095" xr:uid="{00000000-0005-0000-0000-000061860000}"/>
    <cellStyle name="40% - Accent3 9 2 11" xfId="27260" xr:uid="{00000000-0005-0000-0000-000062860000}"/>
    <cellStyle name="40% - Accent3 9 2 2" xfId="1822" xr:uid="{00000000-0005-0000-0000-000063860000}"/>
    <cellStyle name="40% - Accent3 9 2 2 2" xfId="4508" xr:uid="{00000000-0005-0000-0000-000064860000}"/>
    <cellStyle name="40% - Accent3 9 2 2 2 2" xfId="9805" xr:uid="{00000000-0005-0000-0000-000065860000}"/>
    <cellStyle name="40% - Accent3 9 2 2 2 2 2" xfId="35806" xr:uid="{00000000-0005-0000-0000-000066860000}"/>
    <cellStyle name="40% - Accent3 9 2 2 2 3" xfId="17600" xr:uid="{00000000-0005-0000-0000-000067860000}"/>
    <cellStyle name="40% - Accent3 9 2 2 2 3 2" xfId="43594" xr:uid="{00000000-0005-0000-0000-000068860000}"/>
    <cellStyle name="40% - Accent3 9 2 2 2 4" xfId="25351" xr:uid="{00000000-0005-0000-0000-000069860000}"/>
    <cellStyle name="40% - Accent3 9 2 2 2 4 2" xfId="51340" xr:uid="{00000000-0005-0000-0000-00006A860000}"/>
    <cellStyle name="40% - Accent3 9 2 2 2 5" xfId="30505" xr:uid="{00000000-0005-0000-0000-00006B860000}"/>
    <cellStyle name="40% - Accent3 9 2 2 3" xfId="12447" xr:uid="{00000000-0005-0000-0000-00006C860000}"/>
    <cellStyle name="40% - Accent3 9 2 2 3 2" xfId="20242" xr:uid="{00000000-0005-0000-0000-00006D860000}"/>
    <cellStyle name="40% - Accent3 9 2 2 3 2 2" xfId="46236" xr:uid="{00000000-0005-0000-0000-00006E860000}"/>
    <cellStyle name="40% - Accent3 9 2 2 3 3" xfId="38448" xr:uid="{00000000-0005-0000-0000-00006F860000}"/>
    <cellStyle name="40% - Accent3 9 2 2 4" xfId="7125" xr:uid="{00000000-0005-0000-0000-000070860000}"/>
    <cellStyle name="40% - Accent3 9 2 2 4 2" xfId="33117" xr:uid="{00000000-0005-0000-0000-000071860000}"/>
    <cellStyle name="40% - Accent3 9 2 2 5" xfId="14911" xr:uid="{00000000-0005-0000-0000-000072860000}"/>
    <cellStyle name="40% - Accent3 9 2 2 5 2" xfId="40905" xr:uid="{00000000-0005-0000-0000-000073860000}"/>
    <cellStyle name="40% - Accent3 9 2 2 6" xfId="22662" xr:uid="{00000000-0005-0000-0000-000074860000}"/>
    <cellStyle name="40% - Accent3 9 2 2 6 2" xfId="48651" xr:uid="{00000000-0005-0000-0000-000075860000}"/>
    <cellStyle name="40% - Accent3 9 2 2 7" xfId="27816" xr:uid="{00000000-0005-0000-0000-000076860000}"/>
    <cellStyle name="40% - Accent3 9 2 3" xfId="2378" xr:uid="{00000000-0005-0000-0000-000077860000}"/>
    <cellStyle name="40% - Accent3 9 2 3 2" xfId="5064" xr:uid="{00000000-0005-0000-0000-000078860000}"/>
    <cellStyle name="40% - Accent3 9 2 3 2 2" xfId="10361" xr:uid="{00000000-0005-0000-0000-000079860000}"/>
    <cellStyle name="40% - Accent3 9 2 3 2 2 2" xfId="36362" xr:uid="{00000000-0005-0000-0000-00007A860000}"/>
    <cellStyle name="40% - Accent3 9 2 3 2 3" xfId="18156" xr:uid="{00000000-0005-0000-0000-00007B860000}"/>
    <cellStyle name="40% - Accent3 9 2 3 2 3 2" xfId="44150" xr:uid="{00000000-0005-0000-0000-00007C860000}"/>
    <cellStyle name="40% - Accent3 9 2 3 2 4" xfId="25907" xr:uid="{00000000-0005-0000-0000-00007D860000}"/>
    <cellStyle name="40% - Accent3 9 2 3 2 4 2" xfId="51896" xr:uid="{00000000-0005-0000-0000-00007E860000}"/>
    <cellStyle name="40% - Accent3 9 2 3 2 5" xfId="31061" xr:uid="{00000000-0005-0000-0000-00007F860000}"/>
    <cellStyle name="40% - Accent3 9 2 3 3" xfId="12982" xr:uid="{00000000-0005-0000-0000-000080860000}"/>
    <cellStyle name="40% - Accent3 9 2 3 3 2" xfId="20777" xr:uid="{00000000-0005-0000-0000-000081860000}"/>
    <cellStyle name="40% - Accent3 9 2 3 3 2 2" xfId="46771" xr:uid="{00000000-0005-0000-0000-000082860000}"/>
    <cellStyle name="40% - Accent3 9 2 3 3 3" xfId="38983" xr:uid="{00000000-0005-0000-0000-000083860000}"/>
    <cellStyle name="40% - Accent3 9 2 3 4" xfId="7677" xr:uid="{00000000-0005-0000-0000-000084860000}"/>
    <cellStyle name="40% - Accent3 9 2 3 4 2" xfId="33673" xr:uid="{00000000-0005-0000-0000-000085860000}"/>
    <cellStyle name="40% - Accent3 9 2 3 5" xfId="15467" xr:uid="{00000000-0005-0000-0000-000086860000}"/>
    <cellStyle name="40% - Accent3 9 2 3 5 2" xfId="41461" xr:uid="{00000000-0005-0000-0000-000087860000}"/>
    <cellStyle name="40% - Accent3 9 2 3 6" xfId="23218" xr:uid="{00000000-0005-0000-0000-000088860000}"/>
    <cellStyle name="40% - Accent3 9 2 3 6 2" xfId="49207" xr:uid="{00000000-0005-0000-0000-000089860000}"/>
    <cellStyle name="40% - Accent3 9 2 3 7" xfId="28372" xr:uid="{00000000-0005-0000-0000-00008A860000}"/>
    <cellStyle name="40% - Accent3 9 2 4" xfId="2934" xr:uid="{00000000-0005-0000-0000-00008B860000}"/>
    <cellStyle name="40% - Accent3 9 2 4 2" xfId="5620" xr:uid="{00000000-0005-0000-0000-00008C860000}"/>
    <cellStyle name="40% - Accent3 9 2 4 2 2" xfId="10917" xr:uid="{00000000-0005-0000-0000-00008D860000}"/>
    <cellStyle name="40% - Accent3 9 2 4 2 2 2" xfId="36918" xr:uid="{00000000-0005-0000-0000-00008E860000}"/>
    <cellStyle name="40% - Accent3 9 2 4 2 3" xfId="18712" xr:uid="{00000000-0005-0000-0000-00008F860000}"/>
    <cellStyle name="40% - Accent3 9 2 4 2 3 2" xfId="44706" xr:uid="{00000000-0005-0000-0000-000090860000}"/>
    <cellStyle name="40% - Accent3 9 2 4 2 4" xfId="26463" xr:uid="{00000000-0005-0000-0000-000091860000}"/>
    <cellStyle name="40% - Accent3 9 2 4 2 4 2" xfId="52452" xr:uid="{00000000-0005-0000-0000-000092860000}"/>
    <cellStyle name="40% - Accent3 9 2 4 2 5" xfId="31617" xr:uid="{00000000-0005-0000-0000-000093860000}"/>
    <cellStyle name="40% - Accent3 9 2 4 3" xfId="13521" xr:uid="{00000000-0005-0000-0000-000094860000}"/>
    <cellStyle name="40% - Accent3 9 2 4 3 2" xfId="21316" xr:uid="{00000000-0005-0000-0000-000095860000}"/>
    <cellStyle name="40% - Accent3 9 2 4 3 2 2" xfId="47310" xr:uid="{00000000-0005-0000-0000-000096860000}"/>
    <cellStyle name="40% - Accent3 9 2 4 3 3" xfId="39522" xr:uid="{00000000-0005-0000-0000-000097860000}"/>
    <cellStyle name="40% - Accent3 9 2 4 4" xfId="8233" xr:uid="{00000000-0005-0000-0000-000098860000}"/>
    <cellStyle name="40% - Accent3 9 2 4 4 2" xfId="34229" xr:uid="{00000000-0005-0000-0000-000099860000}"/>
    <cellStyle name="40% - Accent3 9 2 4 5" xfId="16023" xr:uid="{00000000-0005-0000-0000-00009A860000}"/>
    <cellStyle name="40% - Accent3 9 2 4 5 2" xfId="42017" xr:uid="{00000000-0005-0000-0000-00009B860000}"/>
    <cellStyle name="40% - Accent3 9 2 4 6" xfId="23774" xr:uid="{00000000-0005-0000-0000-00009C860000}"/>
    <cellStyle name="40% - Accent3 9 2 4 6 2" xfId="49763" xr:uid="{00000000-0005-0000-0000-00009D860000}"/>
    <cellStyle name="40% - Accent3 9 2 4 7" xfId="28928" xr:uid="{00000000-0005-0000-0000-00009E860000}"/>
    <cellStyle name="40% - Accent3 9 2 5" xfId="3952" xr:uid="{00000000-0005-0000-0000-00009F860000}"/>
    <cellStyle name="40% - Accent3 9 2 5 2" xfId="9250" xr:uid="{00000000-0005-0000-0000-0000A0860000}"/>
    <cellStyle name="40% - Accent3 9 2 5 2 2" xfId="35250" xr:uid="{00000000-0005-0000-0000-0000A1860000}"/>
    <cellStyle name="40% - Accent3 9 2 5 3" xfId="17044" xr:uid="{00000000-0005-0000-0000-0000A2860000}"/>
    <cellStyle name="40% - Accent3 9 2 5 3 2" xfId="43038" xr:uid="{00000000-0005-0000-0000-0000A3860000}"/>
    <cellStyle name="40% - Accent3 9 2 5 4" xfId="24795" xr:uid="{00000000-0005-0000-0000-0000A4860000}"/>
    <cellStyle name="40% - Accent3 9 2 5 4 2" xfId="50784" xr:uid="{00000000-0005-0000-0000-0000A5860000}"/>
    <cellStyle name="40% - Accent3 9 2 5 5" xfId="29949" xr:uid="{00000000-0005-0000-0000-0000A6860000}"/>
    <cellStyle name="40% - Accent3 9 2 6" xfId="11422" xr:uid="{00000000-0005-0000-0000-0000A7860000}"/>
    <cellStyle name="40% - Accent3 9 2 6 2" xfId="19217" xr:uid="{00000000-0005-0000-0000-0000A8860000}"/>
    <cellStyle name="40% - Accent3 9 2 6 2 2" xfId="45211" xr:uid="{00000000-0005-0000-0000-0000A9860000}"/>
    <cellStyle name="40% - Accent3 9 2 6 3" xfId="37423" xr:uid="{00000000-0005-0000-0000-0000AA860000}"/>
    <cellStyle name="40% - Accent3 9 2 7" xfId="11928" xr:uid="{00000000-0005-0000-0000-0000AB860000}"/>
    <cellStyle name="40% - Accent3 9 2 7 2" xfId="19723" xr:uid="{00000000-0005-0000-0000-0000AC860000}"/>
    <cellStyle name="40% - Accent3 9 2 7 2 2" xfId="45717" xr:uid="{00000000-0005-0000-0000-0000AD860000}"/>
    <cellStyle name="40% - Accent3 9 2 7 3" xfId="37929" xr:uid="{00000000-0005-0000-0000-0000AE860000}"/>
    <cellStyle name="40% - Accent3 9 2 8" xfId="6574" xr:uid="{00000000-0005-0000-0000-0000AF860000}"/>
    <cellStyle name="40% - Accent3 9 2 8 2" xfId="32561" xr:uid="{00000000-0005-0000-0000-0000B0860000}"/>
    <cellStyle name="40% - Accent3 9 2 9" xfId="14355" xr:uid="{00000000-0005-0000-0000-0000B1860000}"/>
    <cellStyle name="40% - Accent3 9 2 9 2" xfId="40349" xr:uid="{00000000-0005-0000-0000-0000B2860000}"/>
    <cellStyle name="40% - Accent3 9 3" xfId="1545" xr:uid="{00000000-0005-0000-0000-0000B3860000}"/>
    <cellStyle name="40% - Accent3 9 3 2" xfId="4231" xr:uid="{00000000-0005-0000-0000-0000B4860000}"/>
    <cellStyle name="40% - Accent3 9 3 2 2" xfId="9528" xr:uid="{00000000-0005-0000-0000-0000B5860000}"/>
    <cellStyle name="40% - Accent3 9 3 2 2 2" xfId="35529" xr:uid="{00000000-0005-0000-0000-0000B6860000}"/>
    <cellStyle name="40% - Accent3 9 3 2 3" xfId="17323" xr:uid="{00000000-0005-0000-0000-0000B7860000}"/>
    <cellStyle name="40% - Accent3 9 3 2 3 2" xfId="43317" xr:uid="{00000000-0005-0000-0000-0000B8860000}"/>
    <cellStyle name="40% - Accent3 9 3 2 4" xfId="25074" xr:uid="{00000000-0005-0000-0000-0000B9860000}"/>
    <cellStyle name="40% - Accent3 9 3 2 4 2" xfId="51063" xr:uid="{00000000-0005-0000-0000-0000BA860000}"/>
    <cellStyle name="40% - Accent3 9 3 2 5" xfId="30228" xr:uid="{00000000-0005-0000-0000-0000BB860000}"/>
    <cellStyle name="40% - Accent3 9 3 3" xfId="12188" xr:uid="{00000000-0005-0000-0000-0000BC860000}"/>
    <cellStyle name="40% - Accent3 9 3 3 2" xfId="19983" xr:uid="{00000000-0005-0000-0000-0000BD860000}"/>
    <cellStyle name="40% - Accent3 9 3 3 2 2" xfId="45977" xr:uid="{00000000-0005-0000-0000-0000BE860000}"/>
    <cellStyle name="40% - Accent3 9 3 3 3" xfId="38189" xr:uid="{00000000-0005-0000-0000-0000BF860000}"/>
    <cellStyle name="40% - Accent3 9 3 4" xfId="6850" xr:uid="{00000000-0005-0000-0000-0000C0860000}"/>
    <cellStyle name="40% - Accent3 9 3 4 2" xfId="32840" xr:uid="{00000000-0005-0000-0000-0000C1860000}"/>
    <cellStyle name="40% - Accent3 9 3 5" xfId="14634" xr:uid="{00000000-0005-0000-0000-0000C2860000}"/>
    <cellStyle name="40% - Accent3 9 3 5 2" xfId="40628" xr:uid="{00000000-0005-0000-0000-0000C3860000}"/>
    <cellStyle name="40% - Accent3 9 3 6" xfId="22385" xr:uid="{00000000-0005-0000-0000-0000C4860000}"/>
    <cellStyle name="40% - Accent3 9 3 6 2" xfId="48374" xr:uid="{00000000-0005-0000-0000-0000C5860000}"/>
    <cellStyle name="40% - Accent3 9 3 7" xfId="27539" xr:uid="{00000000-0005-0000-0000-0000C6860000}"/>
    <cellStyle name="40% - Accent3 9 4" xfId="2101" xr:uid="{00000000-0005-0000-0000-0000C7860000}"/>
    <cellStyle name="40% - Accent3 9 4 2" xfId="4787" xr:uid="{00000000-0005-0000-0000-0000C8860000}"/>
    <cellStyle name="40% - Accent3 9 4 2 2" xfId="10084" xr:uid="{00000000-0005-0000-0000-0000C9860000}"/>
    <cellStyle name="40% - Accent3 9 4 2 2 2" xfId="36085" xr:uid="{00000000-0005-0000-0000-0000CA860000}"/>
    <cellStyle name="40% - Accent3 9 4 2 3" xfId="17879" xr:uid="{00000000-0005-0000-0000-0000CB860000}"/>
    <cellStyle name="40% - Accent3 9 4 2 3 2" xfId="43873" xr:uid="{00000000-0005-0000-0000-0000CC860000}"/>
    <cellStyle name="40% - Accent3 9 4 2 4" xfId="25630" xr:uid="{00000000-0005-0000-0000-0000CD860000}"/>
    <cellStyle name="40% - Accent3 9 4 2 4 2" xfId="51619" xr:uid="{00000000-0005-0000-0000-0000CE860000}"/>
    <cellStyle name="40% - Accent3 9 4 2 5" xfId="30784" xr:uid="{00000000-0005-0000-0000-0000CF860000}"/>
    <cellStyle name="40% - Accent3 9 4 3" xfId="12707" xr:uid="{00000000-0005-0000-0000-0000D0860000}"/>
    <cellStyle name="40% - Accent3 9 4 3 2" xfId="20502" xr:uid="{00000000-0005-0000-0000-0000D1860000}"/>
    <cellStyle name="40% - Accent3 9 4 3 2 2" xfId="46496" xr:uid="{00000000-0005-0000-0000-0000D2860000}"/>
    <cellStyle name="40% - Accent3 9 4 3 3" xfId="38708" xr:uid="{00000000-0005-0000-0000-0000D3860000}"/>
    <cellStyle name="40% - Accent3 9 4 4" xfId="7402" xr:uid="{00000000-0005-0000-0000-0000D4860000}"/>
    <cellStyle name="40% - Accent3 9 4 4 2" xfId="33396" xr:uid="{00000000-0005-0000-0000-0000D5860000}"/>
    <cellStyle name="40% - Accent3 9 4 5" xfId="15190" xr:uid="{00000000-0005-0000-0000-0000D6860000}"/>
    <cellStyle name="40% - Accent3 9 4 5 2" xfId="41184" xr:uid="{00000000-0005-0000-0000-0000D7860000}"/>
    <cellStyle name="40% - Accent3 9 4 6" xfId="22941" xr:uid="{00000000-0005-0000-0000-0000D8860000}"/>
    <cellStyle name="40% - Accent3 9 4 6 2" xfId="48930" xr:uid="{00000000-0005-0000-0000-0000D9860000}"/>
    <cellStyle name="40% - Accent3 9 4 7" xfId="28095" xr:uid="{00000000-0005-0000-0000-0000DA860000}"/>
    <cellStyle name="40% - Accent3 9 5" xfId="2657" xr:uid="{00000000-0005-0000-0000-0000DB860000}"/>
    <cellStyle name="40% - Accent3 9 5 2" xfId="5343" xr:uid="{00000000-0005-0000-0000-0000DC860000}"/>
    <cellStyle name="40% - Accent3 9 5 2 2" xfId="10640" xr:uid="{00000000-0005-0000-0000-0000DD860000}"/>
    <cellStyle name="40% - Accent3 9 5 2 2 2" xfId="36641" xr:uid="{00000000-0005-0000-0000-0000DE860000}"/>
    <cellStyle name="40% - Accent3 9 5 2 3" xfId="18435" xr:uid="{00000000-0005-0000-0000-0000DF860000}"/>
    <cellStyle name="40% - Accent3 9 5 2 3 2" xfId="44429" xr:uid="{00000000-0005-0000-0000-0000E0860000}"/>
    <cellStyle name="40% - Accent3 9 5 2 4" xfId="26186" xr:uid="{00000000-0005-0000-0000-0000E1860000}"/>
    <cellStyle name="40% - Accent3 9 5 2 4 2" xfId="52175" xr:uid="{00000000-0005-0000-0000-0000E2860000}"/>
    <cellStyle name="40% - Accent3 9 5 2 5" xfId="31340" xr:uid="{00000000-0005-0000-0000-0000E3860000}"/>
    <cellStyle name="40% - Accent3 9 5 3" xfId="13244" xr:uid="{00000000-0005-0000-0000-0000E4860000}"/>
    <cellStyle name="40% - Accent3 9 5 3 2" xfId="21039" xr:uid="{00000000-0005-0000-0000-0000E5860000}"/>
    <cellStyle name="40% - Accent3 9 5 3 2 2" xfId="47033" xr:uid="{00000000-0005-0000-0000-0000E6860000}"/>
    <cellStyle name="40% - Accent3 9 5 3 3" xfId="39245" xr:uid="{00000000-0005-0000-0000-0000E7860000}"/>
    <cellStyle name="40% - Accent3 9 5 4" xfId="7956" xr:uid="{00000000-0005-0000-0000-0000E8860000}"/>
    <cellStyle name="40% - Accent3 9 5 4 2" xfId="33952" xr:uid="{00000000-0005-0000-0000-0000E9860000}"/>
    <cellStyle name="40% - Accent3 9 5 5" xfId="15746" xr:uid="{00000000-0005-0000-0000-0000EA860000}"/>
    <cellStyle name="40% - Accent3 9 5 5 2" xfId="41740" xr:uid="{00000000-0005-0000-0000-0000EB860000}"/>
    <cellStyle name="40% - Accent3 9 5 6" xfId="23497" xr:uid="{00000000-0005-0000-0000-0000EC860000}"/>
    <cellStyle name="40% - Accent3 9 5 6 2" xfId="49486" xr:uid="{00000000-0005-0000-0000-0000ED860000}"/>
    <cellStyle name="40% - Accent3 9 5 7" xfId="28651" xr:uid="{00000000-0005-0000-0000-0000EE860000}"/>
    <cellStyle name="40% - Accent3 9 6" xfId="3675" xr:uid="{00000000-0005-0000-0000-0000EF860000}"/>
    <cellStyle name="40% - Accent3 9 6 2" xfId="8973" xr:uid="{00000000-0005-0000-0000-0000F0860000}"/>
    <cellStyle name="40% - Accent3 9 6 2 2" xfId="34973" xr:uid="{00000000-0005-0000-0000-0000F1860000}"/>
    <cellStyle name="40% - Accent3 9 6 3" xfId="16767" xr:uid="{00000000-0005-0000-0000-0000F2860000}"/>
    <cellStyle name="40% - Accent3 9 6 3 2" xfId="42761" xr:uid="{00000000-0005-0000-0000-0000F3860000}"/>
    <cellStyle name="40% - Accent3 9 6 4" xfId="24518" xr:uid="{00000000-0005-0000-0000-0000F4860000}"/>
    <cellStyle name="40% - Accent3 9 6 4 2" xfId="50507" xr:uid="{00000000-0005-0000-0000-0000F5860000}"/>
    <cellStyle name="40% - Accent3 9 6 5" xfId="29672" xr:uid="{00000000-0005-0000-0000-0000F6860000}"/>
    <cellStyle name="40% - Accent3 9 7" xfId="11167" xr:uid="{00000000-0005-0000-0000-0000F7860000}"/>
    <cellStyle name="40% - Accent3 9 7 2" xfId="18962" xr:uid="{00000000-0005-0000-0000-0000F8860000}"/>
    <cellStyle name="40% - Accent3 9 7 2 2" xfId="44956" xr:uid="{00000000-0005-0000-0000-0000F9860000}"/>
    <cellStyle name="40% - Accent3 9 7 3" xfId="37168" xr:uid="{00000000-0005-0000-0000-0000FA860000}"/>
    <cellStyle name="40% - Accent3 9 8" xfId="11667" xr:uid="{00000000-0005-0000-0000-0000FB860000}"/>
    <cellStyle name="40% - Accent3 9 8 2" xfId="19462" xr:uid="{00000000-0005-0000-0000-0000FC860000}"/>
    <cellStyle name="40% - Accent3 9 8 2 2" xfId="45456" xr:uid="{00000000-0005-0000-0000-0000FD860000}"/>
    <cellStyle name="40% - Accent3 9 8 3" xfId="37668" xr:uid="{00000000-0005-0000-0000-0000FE860000}"/>
    <cellStyle name="40% - Accent3 9 9" xfId="6297" xr:uid="{00000000-0005-0000-0000-0000FF860000}"/>
    <cellStyle name="40% - Accent3 9 9 2" xfId="32284" xr:uid="{00000000-0005-0000-0000-000000870000}"/>
    <cellStyle name="40% - Accent4" xfId="36" builtinId="43" customBuiltin="1"/>
    <cellStyle name="40% - Accent4 10" xfId="997" xr:uid="{00000000-0005-0000-0000-000002870000}"/>
    <cellStyle name="40% - Accent4 10 10" xfId="14089" xr:uid="{00000000-0005-0000-0000-000003870000}"/>
    <cellStyle name="40% - Accent4 10 10 2" xfId="40083" xr:uid="{00000000-0005-0000-0000-000004870000}"/>
    <cellStyle name="40% - Accent4 10 11" xfId="21840" xr:uid="{00000000-0005-0000-0000-000005870000}"/>
    <cellStyle name="40% - Accent4 10 11 2" xfId="47829" xr:uid="{00000000-0005-0000-0000-000006870000}"/>
    <cellStyle name="40% - Accent4 10 12" xfId="26994" xr:uid="{00000000-0005-0000-0000-000007870000}"/>
    <cellStyle name="40% - Accent4 10 2" xfId="1275" xr:uid="{00000000-0005-0000-0000-000008870000}"/>
    <cellStyle name="40% - Accent4 10 2 10" xfId="22117" xr:uid="{00000000-0005-0000-0000-000009870000}"/>
    <cellStyle name="40% - Accent4 10 2 10 2" xfId="48106" xr:uid="{00000000-0005-0000-0000-00000A870000}"/>
    <cellStyle name="40% - Accent4 10 2 11" xfId="27271" xr:uid="{00000000-0005-0000-0000-00000B870000}"/>
    <cellStyle name="40% - Accent4 10 2 2" xfId="1833" xr:uid="{00000000-0005-0000-0000-00000C870000}"/>
    <cellStyle name="40% - Accent4 10 2 2 2" xfId="4519" xr:uid="{00000000-0005-0000-0000-00000D870000}"/>
    <cellStyle name="40% - Accent4 10 2 2 2 2" xfId="9816" xr:uid="{00000000-0005-0000-0000-00000E870000}"/>
    <cellStyle name="40% - Accent4 10 2 2 2 2 2" xfId="35817" xr:uid="{00000000-0005-0000-0000-00000F870000}"/>
    <cellStyle name="40% - Accent4 10 2 2 2 3" xfId="17611" xr:uid="{00000000-0005-0000-0000-000010870000}"/>
    <cellStyle name="40% - Accent4 10 2 2 2 3 2" xfId="43605" xr:uid="{00000000-0005-0000-0000-000011870000}"/>
    <cellStyle name="40% - Accent4 10 2 2 2 4" xfId="25362" xr:uid="{00000000-0005-0000-0000-000012870000}"/>
    <cellStyle name="40% - Accent4 10 2 2 2 4 2" xfId="51351" xr:uid="{00000000-0005-0000-0000-000013870000}"/>
    <cellStyle name="40% - Accent4 10 2 2 2 5" xfId="30516" xr:uid="{00000000-0005-0000-0000-000014870000}"/>
    <cellStyle name="40% - Accent4 10 2 2 3" xfId="12458" xr:uid="{00000000-0005-0000-0000-000015870000}"/>
    <cellStyle name="40% - Accent4 10 2 2 3 2" xfId="20253" xr:uid="{00000000-0005-0000-0000-000016870000}"/>
    <cellStyle name="40% - Accent4 10 2 2 3 2 2" xfId="46247" xr:uid="{00000000-0005-0000-0000-000017870000}"/>
    <cellStyle name="40% - Accent4 10 2 2 3 3" xfId="38459" xr:uid="{00000000-0005-0000-0000-000018870000}"/>
    <cellStyle name="40% - Accent4 10 2 2 4" xfId="7136" xr:uid="{00000000-0005-0000-0000-000019870000}"/>
    <cellStyle name="40% - Accent4 10 2 2 4 2" xfId="33128" xr:uid="{00000000-0005-0000-0000-00001A870000}"/>
    <cellStyle name="40% - Accent4 10 2 2 5" xfId="14922" xr:uid="{00000000-0005-0000-0000-00001B870000}"/>
    <cellStyle name="40% - Accent4 10 2 2 5 2" xfId="40916" xr:uid="{00000000-0005-0000-0000-00001C870000}"/>
    <cellStyle name="40% - Accent4 10 2 2 6" xfId="22673" xr:uid="{00000000-0005-0000-0000-00001D870000}"/>
    <cellStyle name="40% - Accent4 10 2 2 6 2" xfId="48662" xr:uid="{00000000-0005-0000-0000-00001E870000}"/>
    <cellStyle name="40% - Accent4 10 2 2 7" xfId="27827" xr:uid="{00000000-0005-0000-0000-00001F870000}"/>
    <cellStyle name="40% - Accent4 10 2 3" xfId="2389" xr:uid="{00000000-0005-0000-0000-000020870000}"/>
    <cellStyle name="40% - Accent4 10 2 3 2" xfId="5075" xr:uid="{00000000-0005-0000-0000-000021870000}"/>
    <cellStyle name="40% - Accent4 10 2 3 2 2" xfId="10372" xr:uid="{00000000-0005-0000-0000-000022870000}"/>
    <cellStyle name="40% - Accent4 10 2 3 2 2 2" xfId="36373" xr:uid="{00000000-0005-0000-0000-000023870000}"/>
    <cellStyle name="40% - Accent4 10 2 3 2 3" xfId="18167" xr:uid="{00000000-0005-0000-0000-000024870000}"/>
    <cellStyle name="40% - Accent4 10 2 3 2 3 2" xfId="44161" xr:uid="{00000000-0005-0000-0000-000025870000}"/>
    <cellStyle name="40% - Accent4 10 2 3 2 4" xfId="25918" xr:uid="{00000000-0005-0000-0000-000026870000}"/>
    <cellStyle name="40% - Accent4 10 2 3 2 4 2" xfId="51907" xr:uid="{00000000-0005-0000-0000-000027870000}"/>
    <cellStyle name="40% - Accent4 10 2 3 2 5" xfId="31072" xr:uid="{00000000-0005-0000-0000-000028870000}"/>
    <cellStyle name="40% - Accent4 10 2 3 3" xfId="12993" xr:uid="{00000000-0005-0000-0000-000029870000}"/>
    <cellStyle name="40% - Accent4 10 2 3 3 2" xfId="20788" xr:uid="{00000000-0005-0000-0000-00002A870000}"/>
    <cellStyle name="40% - Accent4 10 2 3 3 2 2" xfId="46782" xr:uid="{00000000-0005-0000-0000-00002B870000}"/>
    <cellStyle name="40% - Accent4 10 2 3 3 3" xfId="38994" xr:uid="{00000000-0005-0000-0000-00002C870000}"/>
    <cellStyle name="40% - Accent4 10 2 3 4" xfId="7688" xr:uid="{00000000-0005-0000-0000-00002D870000}"/>
    <cellStyle name="40% - Accent4 10 2 3 4 2" xfId="33684" xr:uid="{00000000-0005-0000-0000-00002E870000}"/>
    <cellStyle name="40% - Accent4 10 2 3 5" xfId="15478" xr:uid="{00000000-0005-0000-0000-00002F870000}"/>
    <cellStyle name="40% - Accent4 10 2 3 5 2" xfId="41472" xr:uid="{00000000-0005-0000-0000-000030870000}"/>
    <cellStyle name="40% - Accent4 10 2 3 6" xfId="23229" xr:uid="{00000000-0005-0000-0000-000031870000}"/>
    <cellStyle name="40% - Accent4 10 2 3 6 2" xfId="49218" xr:uid="{00000000-0005-0000-0000-000032870000}"/>
    <cellStyle name="40% - Accent4 10 2 3 7" xfId="28383" xr:uid="{00000000-0005-0000-0000-000033870000}"/>
    <cellStyle name="40% - Accent4 10 2 4" xfId="2945" xr:uid="{00000000-0005-0000-0000-000034870000}"/>
    <cellStyle name="40% - Accent4 10 2 4 2" xfId="5631" xr:uid="{00000000-0005-0000-0000-000035870000}"/>
    <cellStyle name="40% - Accent4 10 2 4 2 2" xfId="10928" xr:uid="{00000000-0005-0000-0000-000036870000}"/>
    <cellStyle name="40% - Accent4 10 2 4 2 2 2" xfId="36929" xr:uid="{00000000-0005-0000-0000-000037870000}"/>
    <cellStyle name="40% - Accent4 10 2 4 2 3" xfId="18723" xr:uid="{00000000-0005-0000-0000-000038870000}"/>
    <cellStyle name="40% - Accent4 10 2 4 2 3 2" xfId="44717" xr:uid="{00000000-0005-0000-0000-000039870000}"/>
    <cellStyle name="40% - Accent4 10 2 4 2 4" xfId="26474" xr:uid="{00000000-0005-0000-0000-00003A870000}"/>
    <cellStyle name="40% - Accent4 10 2 4 2 4 2" xfId="52463" xr:uid="{00000000-0005-0000-0000-00003B870000}"/>
    <cellStyle name="40% - Accent4 10 2 4 2 5" xfId="31628" xr:uid="{00000000-0005-0000-0000-00003C870000}"/>
    <cellStyle name="40% - Accent4 10 2 4 3" xfId="13532" xr:uid="{00000000-0005-0000-0000-00003D870000}"/>
    <cellStyle name="40% - Accent4 10 2 4 3 2" xfId="21327" xr:uid="{00000000-0005-0000-0000-00003E870000}"/>
    <cellStyle name="40% - Accent4 10 2 4 3 2 2" xfId="47321" xr:uid="{00000000-0005-0000-0000-00003F870000}"/>
    <cellStyle name="40% - Accent4 10 2 4 3 3" xfId="39533" xr:uid="{00000000-0005-0000-0000-000040870000}"/>
    <cellStyle name="40% - Accent4 10 2 4 4" xfId="8244" xr:uid="{00000000-0005-0000-0000-000041870000}"/>
    <cellStyle name="40% - Accent4 10 2 4 4 2" xfId="34240" xr:uid="{00000000-0005-0000-0000-000042870000}"/>
    <cellStyle name="40% - Accent4 10 2 4 5" xfId="16034" xr:uid="{00000000-0005-0000-0000-000043870000}"/>
    <cellStyle name="40% - Accent4 10 2 4 5 2" xfId="42028" xr:uid="{00000000-0005-0000-0000-000044870000}"/>
    <cellStyle name="40% - Accent4 10 2 4 6" xfId="23785" xr:uid="{00000000-0005-0000-0000-000045870000}"/>
    <cellStyle name="40% - Accent4 10 2 4 6 2" xfId="49774" xr:uid="{00000000-0005-0000-0000-000046870000}"/>
    <cellStyle name="40% - Accent4 10 2 4 7" xfId="28939" xr:uid="{00000000-0005-0000-0000-000047870000}"/>
    <cellStyle name="40% - Accent4 10 2 5" xfId="3963" xr:uid="{00000000-0005-0000-0000-000048870000}"/>
    <cellStyle name="40% - Accent4 10 2 5 2" xfId="9261" xr:uid="{00000000-0005-0000-0000-000049870000}"/>
    <cellStyle name="40% - Accent4 10 2 5 2 2" xfId="35261" xr:uid="{00000000-0005-0000-0000-00004A870000}"/>
    <cellStyle name="40% - Accent4 10 2 5 3" xfId="17055" xr:uid="{00000000-0005-0000-0000-00004B870000}"/>
    <cellStyle name="40% - Accent4 10 2 5 3 2" xfId="43049" xr:uid="{00000000-0005-0000-0000-00004C870000}"/>
    <cellStyle name="40% - Accent4 10 2 5 4" xfId="24806" xr:uid="{00000000-0005-0000-0000-00004D870000}"/>
    <cellStyle name="40% - Accent4 10 2 5 4 2" xfId="50795" xr:uid="{00000000-0005-0000-0000-00004E870000}"/>
    <cellStyle name="40% - Accent4 10 2 5 5" xfId="29960" xr:uid="{00000000-0005-0000-0000-00004F870000}"/>
    <cellStyle name="40% - Accent4 10 2 6" xfId="11433" xr:uid="{00000000-0005-0000-0000-000050870000}"/>
    <cellStyle name="40% - Accent4 10 2 6 2" xfId="19228" xr:uid="{00000000-0005-0000-0000-000051870000}"/>
    <cellStyle name="40% - Accent4 10 2 6 2 2" xfId="45222" xr:uid="{00000000-0005-0000-0000-000052870000}"/>
    <cellStyle name="40% - Accent4 10 2 6 3" xfId="37434" xr:uid="{00000000-0005-0000-0000-000053870000}"/>
    <cellStyle name="40% - Accent4 10 2 7" xfId="11939" xr:uid="{00000000-0005-0000-0000-000054870000}"/>
    <cellStyle name="40% - Accent4 10 2 7 2" xfId="19734" xr:uid="{00000000-0005-0000-0000-000055870000}"/>
    <cellStyle name="40% - Accent4 10 2 7 2 2" xfId="45728" xr:uid="{00000000-0005-0000-0000-000056870000}"/>
    <cellStyle name="40% - Accent4 10 2 7 3" xfId="37940" xr:uid="{00000000-0005-0000-0000-000057870000}"/>
    <cellStyle name="40% - Accent4 10 2 8" xfId="6585" xr:uid="{00000000-0005-0000-0000-000058870000}"/>
    <cellStyle name="40% - Accent4 10 2 8 2" xfId="32572" xr:uid="{00000000-0005-0000-0000-000059870000}"/>
    <cellStyle name="40% - Accent4 10 2 9" xfId="14366" xr:uid="{00000000-0005-0000-0000-00005A870000}"/>
    <cellStyle name="40% - Accent4 10 2 9 2" xfId="40360" xr:uid="{00000000-0005-0000-0000-00005B870000}"/>
    <cellStyle name="40% - Accent4 10 3" xfId="1556" xr:uid="{00000000-0005-0000-0000-00005C870000}"/>
    <cellStyle name="40% - Accent4 10 3 2" xfId="4242" xr:uid="{00000000-0005-0000-0000-00005D870000}"/>
    <cellStyle name="40% - Accent4 10 3 2 2" xfId="9539" xr:uid="{00000000-0005-0000-0000-00005E870000}"/>
    <cellStyle name="40% - Accent4 10 3 2 2 2" xfId="35540" xr:uid="{00000000-0005-0000-0000-00005F870000}"/>
    <cellStyle name="40% - Accent4 10 3 2 3" xfId="17334" xr:uid="{00000000-0005-0000-0000-000060870000}"/>
    <cellStyle name="40% - Accent4 10 3 2 3 2" xfId="43328" xr:uid="{00000000-0005-0000-0000-000061870000}"/>
    <cellStyle name="40% - Accent4 10 3 2 4" xfId="25085" xr:uid="{00000000-0005-0000-0000-000062870000}"/>
    <cellStyle name="40% - Accent4 10 3 2 4 2" xfId="51074" xr:uid="{00000000-0005-0000-0000-000063870000}"/>
    <cellStyle name="40% - Accent4 10 3 2 5" xfId="30239" xr:uid="{00000000-0005-0000-0000-000064870000}"/>
    <cellStyle name="40% - Accent4 10 3 3" xfId="12199" xr:uid="{00000000-0005-0000-0000-000065870000}"/>
    <cellStyle name="40% - Accent4 10 3 3 2" xfId="19994" xr:uid="{00000000-0005-0000-0000-000066870000}"/>
    <cellStyle name="40% - Accent4 10 3 3 2 2" xfId="45988" xr:uid="{00000000-0005-0000-0000-000067870000}"/>
    <cellStyle name="40% - Accent4 10 3 3 3" xfId="38200" xr:uid="{00000000-0005-0000-0000-000068870000}"/>
    <cellStyle name="40% - Accent4 10 3 4" xfId="6861" xr:uid="{00000000-0005-0000-0000-000069870000}"/>
    <cellStyle name="40% - Accent4 10 3 4 2" xfId="32851" xr:uid="{00000000-0005-0000-0000-00006A870000}"/>
    <cellStyle name="40% - Accent4 10 3 5" xfId="14645" xr:uid="{00000000-0005-0000-0000-00006B870000}"/>
    <cellStyle name="40% - Accent4 10 3 5 2" xfId="40639" xr:uid="{00000000-0005-0000-0000-00006C870000}"/>
    <cellStyle name="40% - Accent4 10 3 6" xfId="22396" xr:uid="{00000000-0005-0000-0000-00006D870000}"/>
    <cellStyle name="40% - Accent4 10 3 6 2" xfId="48385" xr:uid="{00000000-0005-0000-0000-00006E870000}"/>
    <cellStyle name="40% - Accent4 10 3 7" xfId="27550" xr:uid="{00000000-0005-0000-0000-00006F870000}"/>
    <cellStyle name="40% - Accent4 10 4" xfId="2112" xr:uid="{00000000-0005-0000-0000-000070870000}"/>
    <cellStyle name="40% - Accent4 10 4 2" xfId="4798" xr:uid="{00000000-0005-0000-0000-000071870000}"/>
    <cellStyle name="40% - Accent4 10 4 2 2" xfId="10095" xr:uid="{00000000-0005-0000-0000-000072870000}"/>
    <cellStyle name="40% - Accent4 10 4 2 2 2" xfId="36096" xr:uid="{00000000-0005-0000-0000-000073870000}"/>
    <cellStyle name="40% - Accent4 10 4 2 3" xfId="17890" xr:uid="{00000000-0005-0000-0000-000074870000}"/>
    <cellStyle name="40% - Accent4 10 4 2 3 2" xfId="43884" xr:uid="{00000000-0005-0000-0000-000075870000}"/>
    <cellStyle name="40% - Accent4 10 4 2 4" xfId="25641" xr:uid="{00000000-0005-0000-0000-000076870000}"/>
    <cellStyle name="40% - Accent4 10 4 2 4 2" xfId="51630" xr:uid="{00000000-0005-0000-0000-000077870000}"/>
    <cellStyle name="40% - Accent4 10 4 2 5" xfId="30795" xr:uid="{00000000-0005-0000-0000-000078870000}"/>
    <cellStyle name="40% - Accent4 10 4 3" xfId="12718" xr:uid="{00000000-0005-0000-0000-000079870000}"/>
    <cellStyle name="40% - Accent4 10 4 3 2" xfId="20513" xr:uid="{00000000-0005-0000-0000-00007A870000}"/>
    <cellStyle name="40% - Accent4 10 4 3 2 2" xfId="46507" xr:uid="{00000000-0005-0000-0000-00007B870000}"/>
    <cellStyle name="40% - Accent4 10 4 3 3" xfId="38719" xr:uid="{00000000-0005-0000-0000-00007C870000}"/>
    <cellStyle name="40% - Accent4 10 4 4" xfId="7413" xr:uid="{00000000-0005-0000-0000-00007D870000}"/>
    <cellStyle name="40% - Accent4 10 4 4 2" xfId="33407" xr:uid="{00000000-0005-0000-0000-00007E870000}"/>
    <cellStyle name="40% - Accent4 10 4 5" xfId="15201" xr:uid="{00000000-0005-0000-0000-00007F870000}"/>
    <cellStyle name="40% - Accent4 10 4 5 2" xfId="41195" xr:uid="{00000000-0005-0000-0000-000080870000}"/>
    <cellStyle name="40% - Accent4 10 4 6" xfId="22952" xr:uid="{00000000-0005-0000-0000-000081870000}"/>
    <cellStyle name="40% - Accent4 10 4 6 2" xfId="48941" xr:uid="{00000000-0005-0000-0000-000082870000}"/>
    <cellStyle name="40% - Accent4 10 4 7" xfId="28106" xr:uid="{00000000-0005-0000-0000-000083870000}"/>
    <cellStyle name="40% - Accent4 10 5" xfId="2668" xr:uid="{00000000-0005-0000-0000-000084870000}"/>
    <cellStyle name="40% - Accent4 10 5 2" xfId="5354" xr:uid="{00000000-0005-0000-0000-000085870000}"/>
    <cellStyle name="40% - Accent4 10 5 2 2" xfId="10651" xr:uid="{00000000-0005-0000-0000-000086870000}"/>
    <cellStyle name="40% - Accent4 10 5 2 2 2" xfId="36652" xr:uid="{00000000-0005-0000-0000-000087870000}"/>
    <cellStyle name="40% - Accent4 10 5 2 3" xfId="18446" xr:uid="{00000000-0005-0000-0000-000088870000}"/>
    <cellStyle name="40% - Accent4 10 5 2 3 2" xfId="44440" xr:uid="{00000000-0005-0000-0000-000089870000}"/>
    <cellStyle name="40% - Accent4 10 5 2 4" xfId="26197" xr:uid="{00000000-0005-0000-0000-00008A870000}"/>
    <cellStyle name="40% - Accent4 10 5 2 4 2" xfId="52186" xr:uid="{00000000-0005-0000-0000-00008B870000}"/>
    <cellStyle name="40% - Accent4 10 5 2 5" xfId="31351" xr:uid="{00000000-0005-0000-0000-00008C870000}"/>
    <cellStyle name="40% - Accent4 10 5 3" xfId="13255" xr:uid="{00000000-0005-0000-0000-00008D870000}"/>
    <cellStyle name="40% - Accent4 10 5 3 2" xfId="21050" xr:uid="{00000000-0005-0000-0000-00008E870000}"/>
    <cellStyle name="40% - Accent4 10 5 3 2 2" xfId="47044" xr:uid="{00000000-0005-0000-0000-00008F870000}"/>
    <cellStyle name="40% - Accent4 10 5 3 3" xfId="39256" xr:uid="{00000000-0005-0000-0000-000090870000}"/>
    <cellStyle name="40% - Accent4 10 5 4" xfId="7967" xr:uid="{00000000-0005-0000-0000-000091870000}"/>
    <cellStyle name="40% - Accent4 10 5 4 2" xfId="33963" xr:uid="{00000000-0005-0000-0000-000092870000}"/>
    <cellStyle name="40% - Accent4 10 5 5" xfId="15757" xr:uid="{00000000-0005-0000-0000-000093870000}"/>
    <cellStyle name="40% - Accent4 10 5 5 2" xfId="41751" xr:uid="{00000000-0005-0000-0000-000094870000}"/>
    <cellStyle name="40% - Accent4 10 5 6" xfId="23508" xr:uid="{00000000-0005-0000-0000-000095870000}"/>
    <cellStyle name="40% - Accent4 10 5 6 2" xfId="49497" xr:uid="{00000000-0005-0000-0000-000096870000}"/>
    <cellStyle name="40% - Accent4 10 5 7" xfId="28662" xr:uid="{00000000-0005-0000-0000-000097870000}"/>
    <cellStyle name="40% - Accent4 10 6" xfId="3686" xr:uid="{00000000-0005-0000-0000-000098870000}"/>
    <cellStyle name="40% - Accent4 10 6 2" xfId="8984" xr:uid="{00000000-0005-0000-0000-000099870000}"/>
    <cellStyle name="40% - Accent4 10 6 2 2" xfId="34984" xr:uid="{00000000-0005-0000-0000-00009A870000}"/>
    <cellStyle name="40% - Accent4 10 6 3" xfId="16778" xr:uid="{00000000-0005-0000-0000-00009B870000}"/>
    <cellStyle name="40% - Accent4 10 6 3 2" xfId="42772" xr:uid="{00000000-0005-0000-0000-00009C870000}"/>
    <cellStyle name="40% - Accent4 10 6 4" xfId="24529" xr:uid="{00000000-0005-0000-0000-00009D870000}"/>
    <cellStyle name="40% - Accent4 10 6 4 2" xfId="50518" xr:uid="{00000000-0005-0000-0000-00009E870000}"/>
    <cellStyle name="40% - Accent4 10 6 5" xfId="29683" xr:uid="{00000000-0005-0000-0000-00009F870000}"/>
    <cellStyle name="40% - Accent4 10 7" xfId="11178" xr:uid="{00000000-0005-0000-0000-0000A0870000}"/>
    <cellStyle name="40% - Accent4 10 7 2" xfId="18973" xr:uid="{00000000-0005-0000-0000-0000A1870000}"/>
    <cellStyle name="40% - Accent4 10 7 2 2" xfId="44967" xr:uid="{00000000-0005-0000-0000-0000A2870000}"/>
    <cellStyle name="40% - Accent4 10 7 3" xfId="37179" xr:uid="{00000000-0005-0000-0000-0000A3870000}"/>
    <cellStyle name="40% - Accent4 10 8" xfId="11678" xr:uid="{00000000-0005-0000-0000-0000A4870000}"/>
    <cellStyle name="40% - Accent4 10 8 2" xfId="19473" xr:uid="{00000000-0005-0000-0000-0000A5870000}"/>
    <cellStyle name="40% - Accent4 10 8 2 2" xfId="45467" xr:uid="{00000000-0005-0000-0000-0000A6870000}"/>
    <cellStyle name="40% - Accent4 10 8 3" xfId="37679" xr:uid="{00000000-0005-0000-0000-0000A7870000}"/>
    <cellStyle name="40% - Accent4 10 9" xfId="6308" xr:uid="{00000000-0005-0000-0000-0000A8870000}"/>
    <cellStyle name="40% - Accent4 10 9 2" xfId="32295" xr:uid="{00000000-0005-0000-0000-0000A9870000}"/>
    <cellStyle name="40% - Accent4 11" xfId="1010" xr:uid="{00000000-0005-0000-0000-0000AA870000}"/>
    <cellStyle name="40% - Accent4 11 10" xfId="14102" xr:uid="{00000000-0005-0000-0000-0000AB870000}"/>
    <cellStyle name="40% - Accent4 11 10 2" xfId="40096" xr:uid="{00000000-0005-0000-0000-0000AC870000}"/>
    <cellStyle name="40% - Accent4 11 11" xfId="21853" xr:uid="{00000000-0005-0000-0000-0000AD870000}"/>
    <cellStyle name="40% - Accent4 11 11 2" xfId="47842" xr:uid="{00000000-0005-0000-0000-0000AE870000}"/>
    <cellStyle name="40% - Accent4 11 12" xfId="27007" xr:uid="{00000000-0005-0000-0000-0000AF870000}"/>
    <cellStyle name="40% - Accent4 11 2" xfId="1288" xr:uid="{00000000-0005-0000-0000-0000B0870000}"/>
    <cellStyle name="40% - Accent4 11 2 10" xfId="22130" xr:uid="{00000000-0005-0000-0000-0000B1870000}"/>
    <cellStyle name="40% - Accent4 11 2 10 2" xfId="48119" xr:uid="{00000000-0005-0000-0000-0000B2870000}"/>
    <cellStyle name="40% - Accent4 11 2 11" xfId="27284" xr:uid="{00000000-0005-0000-0000-0000B3870000}"/>
    <cellStyle name="40% - Accent4 11 2 2" xfId="1846" xr:uid="{00000000-0005-0000-0000-0000B4870000}"/>
    <cellStyle name="40% - Accent4 11 2 2 2" xfId="4532" xr:uid="{00000000-0005-0000-0000-0000B5870000}"/>
    <cellStyle name="40% - Accent4 11 2 2 2 2" xfId="9829" xr:uid="{00000000-0005-0000-0000-0000B6870000}"/>
    <cellStyle name="40% - Accent4 11 2 2 2 2 2" xfId="35830" xr:uid="{00000000-0005-0000-0000-0000B7870000}"/>
    <cellStyle name="40% - Accent4 11 2 2 2 3" xfId="17624" xr:uid="{00000000-0005-0000-0000-0000B8870000}"/>
    <cellStyle name="40% - Accent4 11 2 2 2 3 2" xfId="43618" xr:uid="{00000000-0005-0000-0000-0000B9870000}"/>
    <cellStyle name="40% - Accent4 11 2 2 2 4" xfId="25375" xr:uid="{00000000-0005-0000-0000-0000BA870000}"/>
    <cellStyle name="40% - Accent4 11 2 2 2 4 2" xfId="51364" xr:uid="{00000000-0005-0000-0000-0000BB870000}"/>
    <cellStyle name="40% - Accent4 11 2 2 2 5" xfId="30529" xr:uid="{00000000-0005-0000-0000-0000BC870000}"/>
    <cellStyle name="40% - Accent4 11 2 2 3" xfId="12471" xr:uid="{00000000-0005-0000-0000-0000BD870000}"/>
    <cellStyle name="40% - Accent4 11 2 2 3 2" xfId="20266" xr:uid="{00000000-0005-0000-0000-0000BE870000}"/>
    <cellStyle name="40% - Accent4 11 2 2 3 2 2" xfId="46260" xr:uid="{00000000-0005-0000-0000-0000BF870000}"/>
    <cellStyle name="40% - Accent4 11 2 2 3 3" xfId="38472" xr:uid="{00000000-0005-0000-0000-0000C0870000}"/>
    <cellStyle name="40% - Accent4 11 2 2 4" xfId="7149" xr:uid="{00000000-0005-0000-0000-0000C1870000}"/>
    <cellStyle name="40% - Accent4 11 2 2 4 2" xfId="33141" xr:uid="{00000000-0005-0000-0000-0000C2870000}"/>
    <cellStyle name="40% - Accent4 11 2 2 5" xfId="14935" xr:uid="{00000000-0005-0000-0000-0000C3870000}"/>
    <cellStyle name="40% - Accent4 11 2 2 5 2" xfId="40929" xr:uid="{00000000-0005-0000-0000-0000C4870000}"/>
    <cellStyle name="40% - Accent4 11 2 2 6" xfId="22686" xr:uid="{00000000-0005-0000-0000-0000C5870000}"/>
    <cellStyle name="40% - Accent4 11 2 2 6 2" xfId="48675" xr:uid="{00000000-0005-0000-0000-0000C6870000}"/>
    <cellStyle name="40% - Accent4 11 2 2 7" xfId="27840" xr:uid="{00000000-0005-0000-0000-0000C7870000}"/>
    <cellStyle name="40% - Accent4 11 2 3" xfId="2402" xr:uid="{00000000-0005-0000-0000-0000C8870000}"/>
    <cellStyle name="40% - Accent4 11 2 3 2" xfId="5088" xr:uid="{00000000-0005-0000-0000-0000C9870000}"/>
    <cellStyle name="40% - Accent4 11 2 3 2 2" xfId="10385" xr:uid="{00000000-0005-0000-0000-0000CA870000}"/>
    <cellStyle name="40% - Accent4 11 2 3 2 2 2" xfId="36386" xr:uid="{00000000-0005-0000-0000-0000CB870000}"/>
    <cellStyle name="40% - Accent4 11 2 3 2 3" xfId="18180" xr:uid="{00000000-0005-0000-0000-0000CC870000}"/>
    <cellStyle name="40% - Accent4 11 2 3 2 3 2" xfId="44174" xr:uid="{00000000-0005-0000-0000-0000CD870000}"/>
    <cellStyle name="40% - Accent4 11 2 3 2 4" xfId="25931" xr:uid="{00000000-0005-0000-0000-0000CE870000}"/>
    <cellStyle name="40% - Accent4 11 2 3 2 4 2" xfId="51920" xr:uid="{00000000-0005-0000-0000-0000CF870000}"/>
    <cellStyle name="40% - Accent4 11 2 3 2 5" xfId="31085" xr:uid="{00000000-0005-0000-0000-0000D0870000}"/>
    <cellStyle name="40% - Accent4 11 2 3 3" xfId="13006" xr:uid="{00000000-0005-0000-0000-0000D1870000}"/>
    <cellStyle name="40% - Accent4 11 2 3 3 2" xfId="20801" xr:uid="{00000000-0005-0000-0000-0000D2870000}"/>
    <cellStyle name="40% - Accent4 11 2 3 3 2 2" xfId="46795" xr:uid="{00000000-0005-0000-0000-0000D3870000}"/>
    <cellStyle name="40% - Accent4 11 2 3 3 3" xfId="39007" xr:uid="{00000000-0005-0000-0000-0000D4870000}"/>
    <cellStyle name="40% - Accent4 11 2 3 4" xfId="7701" xr:uid="{00000000-0005-0000-0000-0000D5870000}"/>
    <cellStyle name="40% - Accent4 11 2 3 4 2" xfId="33697" xr:uid="{00000000-0005-0000-0000-0000D6870000}"/>
    <cellStyle name="40% - Accent4 11 2 3 5" xfId="15491" xr:uid="{00000000-0005-0000-0000-0000D7870000}"/>
    <cellStyle name="40% - Accent4 11 2 3 5 2" xfId="41485" xr:uid="{00000000-0005-0000-0000-0000D8870000}"/>
    <cellStyle name="40% - Accent4 11 2 3 6" xfId="23242" xr:uid="{00000000-0005-0000-0000-0000D9870000}"/>
    <cellStyle name="40% - Accent4 11 2 3 6 2" xfId="49231" xr:uid="{00000000-0005-0000-0000-0000DA870000}"/>
    <cellStyle name="40% - Accent4 11 2 3 7" xfId="28396" xr:uid="{00000000-0005-0000-0000-0000DB870000}"/>
    <cellStyle name="40% - Accent4 11 2 4" xfId="2958" xr:uid="{00000000-0005-0000-0000-0000DC870000}"/>
    <cellStyle name="40% - Accent4 11 2 4 2" xfId="5644" xr:uid="{00000000-0005-0000-0000-0000DD870000}"/>
    <cellStyle name="40% - Accent4 11 2 4 2 2" xfId="10941" xr:uid="{00000000-0005-0000-0000-0000DE870000}"/>
    <cellStyle name="40% - Accent4 11 2 4 2 2 2" xfId="36942" xr:uid="{00000000-0005-0000-0000-0000DF870000}"/>
    <cellStyle name="40% - Accent4 11 2 4 2 3" xfId="18736" xr:uid="{00000000-0005-0000-0000-0000E0870000}"/>
    <cellStyle name="40% - Accent4 11 2 4 2 3 2" xfId="44730" xr:uid="{00000000-0005-0000-0000-0000E1870000}"/>
    <cellStyle name="40% - Accent4 11 2 4 2 4" xfId="26487" xr:uid="{00000000-0005-0000-0000-0000E2870000}"/>
    <cellStyle name="40% - Accent4 11 2 4 2 4 2" xfId="52476" xr:uid="{00000000-0005-0000-0000-0000E3870000}"/>
    <cellStyle name="40% - Accent4 11 2 4 2 5" xfId="31641" xr:uid="{00000000-0005-0000-0000-0000E4870000}"/>
    <cellStyle name="40% - Accent4 11 2 4 3" xfId="13545" xr:uid="{00000000-0005-0000-0000-0000E5870000}"/>
    <cellStyle name="40% - Accent4 11 2 4 3 2" xfId="21340" xr:uid="{00000000-0005-0000-0000-0000E6870000}"/>
    <cellStyle name="40% - Accent4 11 2 4 3 2 2" xfId="47334" xr:uid="{00000000-0005-0000-0000-0000E7870000}"/>
    <cellStyle name="40% - Accent4 11 2 4 3 3" xfId="39546" xr:uid="{00000000-0005-0000-0000-0000E8870000}"/>
    <cellStyle name="40% - Accent4 11 2 4 4" xfId="8257" xr:uid="{00000000-0005-0000-0000-0000E9870000}"/>
    <cellStyle name="40% - Accent4 11 2 4 4 2" xfId="34253" xr:uid="{00000000-0005-0000-0000-0000EA870000}"/>
    <cellStyle name="40% - Accent4 11 2 4 5" xfId="16047" xr:uid="{00000000-0005-0000-0000-0000EB870000}"/>
    <cellStyle name="40% - Accent4 11 2 4 5 2" xfId="42041" xr:uid="{00000000-0005-0000-0000-0000EC870000}"/>
    <cellStyle name="40% - Accent4 11 2 4 6" xfId="23798" xr:uid="{00000000-0005-0000-0000-0000ED870000}"/>
    <cellStyle name="40% - Accent4 11 2 4 6 2" xfId="49787" xr:uid="{00000000-0005-0000-0000-0000EE870000}"/>
    <cellStyle name="40% - Accent4 11 2 4 7" xfId="28952" xr:uid="{00000000-0005-0000-0000-0000EF870000}"/>
    <cellStyle name="40% - Accent4 11 2 5" xfId="3976" xr:uid="{00000000-0005-0000-0000-0000F0870000}"/>
    <cellStyle name="40% - Accent4 11 2 5 2" xfId="9274" xr:uid="{00000000-0005-0000-0000-0000F1870000}"/>
    <cellStyle name="40% - Accent4 11 2 5 2 2" xfId="35274" xr:uid="{00000000-0005-0000-0000-0000F2870000}"/>
    <cellStyle name="40% - Accent4 11 2 5 3" xfId="17068" xr:uid="{00000000-0005-0000-0000-0000F3870000}"/>
    <cellStyle name="40% - Accent4 11 2 5 3 2" xfId="43062" xr:uid="{00000000-0005-0000-0000-0000F4870000}"/>
    <cellStyle name="40% - Accent4 11 2 5 4" xfId="24819" xr:uid="{00000000-0005-0000-0000-0000F5870000}"/>
    <cellStyle name="40% - Accent4 11 2 5 4 2" xfId="50808" xr:uid="{00000000-0005-0000-0000-0000F6870000}"/>
    <cellStyle name="40% - Accent4 11 2 5 5" xfId="29973" xr:uid="{00000000-0005-0000-0000-0000F7870000}"/>
    <cellStyle name="40% - Accent4 11 2 6" xfId="11446" xr:uid="{00000000-0005-0000-0000-0000F8870000}"/>
    <cellStyle name="40% - Accent4 11 2 6 2" xfId="19241" xr:uid="{00000000-0005-0000-0000-0000F9870000}"/>
    <cellStyle name="40% - Accent4 11 2 6 2 2" xfId="45235" xr:uid="{00000000-0005-0000-0000-0000FA870000}"/>
    <cellStyle name="40% - Accent4 11 2 6 3" xfId="37447" xr:uid="{00000000-0005-0000-0000-0000FB870000}"/>
    <cellStyle name="40% - Accent4 11 2 7" xfId="11952" xr:uid="{00000000-0005-0000-0000-0000FC870000}"/>
    <cellStyle name="40% - Accent4 11 2 7 2" xfId="19747" xr:uid="{00000000-0005-0000-0000-0000FD870000}"/>
    <cellStyle name="40% - Accent4 11 2 7 2 2" xfId="45741" xr:uid="{00000000-0005-0000-0000-0000FE870000}"/>
    <cellStyle name="40% - Accent4 11 2 7 3" xfId="37953" xr:uid="{00000000-0005-0000-0000-0000FF870000}"/>
    <cellStyle name="40% - Accent4 11 2 8" xfId="6598" xr:uid="{00000000-0005-0000-0000-000000880000}"/>
    <cellStyle name="40% - Accent4 11 2 8 2" xfId="32585" xr:uid="{00000000-0005-0000-0000-000001880000}"/>
    <cellStyle name="40% - Accent4 11 2 9" xfId="14379" xr:uid="{00000000-0005-0000-0000-000002880000}"/>
    <cellStyle name="40% - Accent4 11 2 9 2" xfId="40373" xr:uid="{00000000-0005-0000-0000-000003880000}"/>
    <cellStyle name="40% - Accent4 11 3" xfId="1569" xr:uid="{00000000-0005-0000-0000-000004880000}"/>
    <cellStyle name="40% - Accent4 11 3 2" xfId="4255" xr:uid="{00000000-0005-0000-0000-000005880000}"/>
    <cellStyle name="40% - Accent4 11 3 2 2" xfId="9552" xr:uid="{00000000-0005-0000-0000-000006880000}"/>
    <cellStyle name="40% - Accent4 11 3 2 2 2" xfId="35553" xr:uid="{00000000-0005-0000-0000-000007880000}"/>
    <cellStyle name="40% - Accent4 11 3 2 3" xfId="17347" xr:uid="{00000000-0005-0000-0000-000008880000}"/>
    <cellStyle name="40% - Accent4 11 3 2 3 2" xfId="43341" xr:uid="{00000000-0005-0000-0000-000009880000}"/>
    <cellStyle name="40% - Accent4 11 3 2 4" xfId="25098" xr:uid="{00000000-0005-0000-0000-00000A880000}"/>
    <cellStyle name="40% - Accent4 11 3 2 4 2" xfId="51087" xr:uid="{00000000-0005-0000-0000-00000B880000}"/>
    <cellStyle name="40% - Accent4 11 3 2 5" xfId="30252" xr:uid="{00000000-0005-0000-0000-00000C880000}"/>
    <cellStyle name="40% - Accent4 11 3 3" xfId="12212" xr:uid="{00000000-0005-0000-0000-00000D880000}"/>
    <cellStyle name="40% - Accent4 11 3 3 2" xfId="20007" xr:uid="{00000000-0005-0000-0000-00000E880000}"/>
    <cellStyle name="40% - Accent4 11 3 3 2 2" xfId="46001" xr:uid="{00000000-0005-0000-0000-00000F880000}"/>
    <cellStyle name="40% - Accent4 11 3 3 3" xfId="38213" xr:uid="{00000000-0005-0000-0000-000010880000}"/>
    <cellStyle name="40% - Accent4 11 3 4" xfId="6874" xr:uid="{00000000-0005-0000-0000-000011880000}"/>
    <cellStyle name="40% - Accent4 11 3 4 2" xfId="32864" xr:uid="{00000000-0005-0000-0000-000012880000}"/>
    <cellStyle name="40% - Accent4 11 3 5" xfId="14658" xr:uid="{00000000-0005-0000-0000-000013880000}"/>
    <cellStyle name="40% - Accent4 11 3 5 2" xfId="40652" xr:uid="{00000000-0005-0000-0000-000014880000}"/>
    <cellStyle name="40% - Accent4 11 3 6" xfId="22409" xr:uid="{00000000-0005-0000-0000-000015880000}"/>
    <cellStyle name="40% - Accent4 11 3 6 2" xfId="48398" xr:uid="{00000000-0005-0000-0000-000016880000}"/>
    <cellStyle name="40% - Accent4 11 3 7" xfId="27563" xr:uid="{00000000-0005-0000-0000-000017880000}"/>
    <cellStyle name="40% - Accent4 11 4" xfId="2125" xr:uid="{00000000-0005-0000-0000-000018880000}"/>
    <cellStyle name="40% - Accent4 11 4 2" xfId="4811" xr:uid="{00000000-0005-0000-0000-000019880000}"/>
    <cellStyle name="40% - Accent4 11 4 2 2" xfId="10108" xr:uid="{00000000-0005-0000-0000-00001A880000}"/>
    <cellStyle name="40% - Accent4 11 4 2 2 2" xfId="36109" xr:uid="{00000000-0005-0000-0000-00001B880000}"/>
    <cellStyle name="40% - Accent4 11 4 2 3" xfId="17903" xr:uid="{00000000-0005-0000-0000-00001C880000}"/>
    <cellStyle name="40% - Accent4 11 4 2 3 2" xfId="43897" xr:uid="{00000000-0005-0000-0000-00001D880000}"/>
    <cellStyle name="40% - Accent4 11 4 2 4" xfId="25654" xr:uid="{00000000-0005-0000-0000-00001E880000}"/>
    <cellStyle name="40% - Accent4 11 4 2 4 2" xfId="51643" xr:uid="{00000000-0005-0000-0000-00001F880000}"/>
    <cellStyle name="40% - Accent4 11 4 2 5" xfId="30808" xr:uid="{00000000-0005-0000-0000-000020880000}"/>
    <cellStyle name="40% - Accent4 11 4 3" xfId="12731" xr:uid="{00000000-0005-0000-0000-000021880000}"/>
    <cellStyle name="40% - Accent4 11 4 3 2" xfId="20526" xr:uid="{00000000-0005-0000-0000-000022880000}"/>
    <cellStyle name="40% - Accent4 11 4 3 2 2" xfId="46520" xr:uid="{00000000-0005-0000-0000-000023880000}"/>
    <cellStyle name="40% - Accent4 11 4 3 3" xfId="38732" xr:uid="{00000000-0005-0000-0000-000024880000}"/>
    <cellStyle name="40% - Accent4 11 4 4" xfId="7426" xr:uid="{00000000-0005-0000-0000-000025880000}"/>
    <cellStyle name="40% - Accent4 11 4 4 2" xfId="33420" xr:uid="{00000000-0005-0000-0000-000026880000}"/>
    <cellStyle name="40% - Accent4 11 4 5" xfId="15214" xr:uid="{00000000-0005-0000-0000-000027880000}"/>
    <cellStyle name="40% - Accent4 11 4 5 2" xfId="41208" xr:uid="{00000000-0005-0000-0000-000028880000}"/>
    <cellStyle name="40% - Accent4 11 4 6" xfId="22965" xr:uid="{00000000-0005-0000-0000-000029880000}"/>
    <cellStyle name="40% - Accent4 11 4 6 2" xfId="48954" xr:uid="{00000000-0005-0000-0000-00002A880000}"/>
    <cellStyle name="40% - Accent4 11 4 7" xfId="28119" xr:uid="{00000000-0005-0000-0000-00002B880000}"/>
    <cellStyle name="40% - Accent4 11 5" xfId="2681" xr:uid="{00000000-0005-0000-0000-00002C880000}"/>
    <cellStyle name="40% - Accent4 11 5 2" xfId="5367" xr:uid="{00000000-0005-0000-0000-00002D880000}"/>
    <cellStyle name="40% - Accent4 11 5 2 2" xfId="10664" xr:uid="{00000000-0005-0000-0000-00002E880000}"/>
    <cellStyle name="40% - Accent4 11 5 2 2 2" xfId="36665" xr:uid="{00000000-0005-0000-0000-00002F880000}"/>
    <cellStyle name="40% - Accent4 11 5 2 3" xfId="18459" xr:uid="{00000000-0005-0000-0000-000030880000}"/>
    <cellStyle name="40% - Accent4 11 5 2 3 2" xfId="44453" xr:uid="{00000000-0005-0000-0000-000031880000}"/>
    <cellStyle name="40% - Accent4 11 5 2 4" xfId="26210" xr:uid="{00000000-0005-0000-0000-000032880000}"/>
    <cellStyle name="40% - Accent4 11 5 2 4 2" xfId="52199" xr:uid="{00000000-0005-0000-0000-000033880000}"/>
    <cellStyle name="40% - Accent4 11 5 2 5" xfId="31364" xr:uid="{00000000-0005-0000-0000-000034880000}"/>
    <cellStyle name="40% - Accent4 11 5 3" xfId="13268" xr:uid="{00000000-0005-0000-0000-000035880000}"/>
    <cellStyle name="40% - Accent4 11 5 3 2" xfId="21063" xr:uid="{00000000-0005-0000-0000-000036880000}"/>
    <cellStyle name="40% - Accent4 11 5 3 2 2" xfId="47057" xr:uid="{00000000-0005-0000-0000-000037880000}"/>
    <cellStyle name="40% - Accent4 11 5 3 3" xfId="39269" xr:uid="{00000000-0005-0000-0000-000038880000}"/>
    <cellStyle name="40% - Accent4 11 5 4" xfId="7980" xr:uid="{00000000-0005-0000-0000-000039880000}"/>
    <cellStyle name="40% - Accent4 11 5 4 2" xfId="33976" xr:uid="{00000000-0005-0000-0000-00003A880000}"/>
    <cellStyle name="40% - Accent4 11 5 5" xfId="15770" xr:uid="{00000000-0005-0000-0000-00003B880000}"/>
    <cellStyle name="40% - Accent4 11 5 5 2" xfId="41764" xr:uid="{00000000-0005-0000-0000-00003C880000}"/>
    <cellStyle name="40% - Accent4 11 5 6" xfId="23521" xr:uid="{00000000-0005-0000-0000-00003D880000}"/>
    <cellStyle name="40% - Accent4 11 5 6 2" xfId="49510" xr:uid="{00000000-0005-0000-0000-00003E880000}"/>
    <cellStyle name="40% - Accent4 11 5 7" xfId="28675" xr:uid="{00000000-0005-0000-0000-00003F880000}"/>
    <cellStyle name="40% - Accent4 11 6" xfId="3699" xr:uid="{00000000-0005-0000-0000-000040880000}"/>
    <cellStyle name="40% - Accent4 11 6 2" xfId="8997" xr:uid="{00000000-0005-0000-0000-000041880000}"/>
    <cellStyle name="40% - Accent4 11 6 2 2" xfId="34997" xr:uid="{00000000-0005-0000-0000-000042880000}"/>
    <cellStyle name="40% - Accent4 11 6 3" xfId="16791" xr:uid="{00000000-0005-0000-0000-000043880000}"/>
    <cellStyle name="40% - Accent4 11 6 3 2" xfId="42785" xr:uid="{00000000-0005-0000-0000-000044880000}"/>
    <cellStyle name="40% - Accent4 11 6 4" xfId="24542" xr:uid="{00000000-0005-0000-0000-000045880000}"/>
    <cellStyle name="40% - Accent4 11 6 4 2" xfId="50531" xr:uid="{00000000-0005-0000-0000-000046880000}"/>
    <cellStyle name="40% - Accent4 11 6 5" xfId="29696" xr:uid="{00000000-0005-0000-0000-000047880000}"/>
    <cellStyle name="40% - Accent4 11 7" xfId="11191" xr:uid="{00000000-0005-0000-0000-000048880000}"/>
    <cellStyle name="40% - Accent4 11 7 2" xfId="18986" xr:uid="{00000000-0005-0000-0000-000049880000}"/>
    <cellStyle name="40% - Accent4 11 7 2 2" xfId="44980" xr:uid="{00000000-0005-0000-0000-00004A880000}"/>
    <cellStyle name="40% - Accent4 11 7 3" xfId="37192" xr:uid="{00000000-0005-0000-0000-00004B880000}"/>
    <cellStyle name="40% - Accent4 11 8" xfId="11691" xr:uid="{00000000-0005-0000-0000-00004C880000}"/>
    <cellStyle name="40% - Accent4 11 8 2" xfId="19486" xr:uid="{00000000-0005-0000-0000-00004D880000}"/>
    <cellStyle name="40% - Accent4 11 8 2 2" xfId="45480" xr:uid="{00000000-0005-0000-0000-00004E880000}"/>
    <cellStyle name="40% - Accent4 11 8 3" xfId="37692" xr:uid="{00000000-0005-0000-0000-00004F880000}"/>
    <cellStyle name="40% - Accent4 11 9" xfId="6321" xr:uid="{00000000-0005-0000-0000-000050880000}"/>
    <cellStyle name="40% - Accent4 11 9 2" xfId="32308" xr:uid="{00000000-0005-0000-0000-000051880000}"/>
    <cellStyle name="40% - Accent4 12" xfId="1023" xr:uid="{00000000-0005-0000-0000-000052880000}"/>
    <cellStyle name="40% - Accent4 12 10" xfId="14115" xr:uid="{00000000-0005-0000-0000-000053880000}"/>
    <cellStyle name="40% - Accent4 12 10 2" xfId="40109" xr:uid="{00000000-0005-0000-0000-000054880000}"/>
    <cellStyle name="40% - Accent4 12 11" xfId="21866" xr:uid="{00000000-0005-0000-0000-000055880000}"/>
    <cellStyle name="40% - Accent4 12 11 2" xfId="47855" xr:uid="{00000000-0005-0000-0000-000056880000}"/>
    <cellStyle name="40% - Accent4 12 12" xfId="27020" xr:uid="{00000000-0005-0000-0000-000057880000}"/>
    <cellStyle name="40% - Accent4 12 2" xfId="1301" xr:uid="{00000000-0005-0000-0000-000058880000}"/>
    <cellStyle name="40% - Accent4 12 2 10" xfId="22143" xr:uid="{00000000-0005-0000-0000-000059880000}"/>
    <cellStyle name="40% - Accent4 12 2 10 2" xfId="48132" xr:uid="{00000000-0005-0000-0000-00005A880000}"/>
    <cellStyle name="40% - Accent4 12 2 11" xfId="27297" xr:uid="{00000000-0005-0000-0000-00005B880000}"/>
    <cellStyle name="40% - Accent4 12 2 2" xfId="1859" xr:uid="{00000000-0005-0000-0000-00005C880000}"/>
    <cellStyle name="40% - Accent4 12 2 2 2" xfId="4545" xr:uid="{00000000-0005-0000-0000-00005D880000}"/>
    <cellStyle name="40% - Accent4 12 2 2 2 2" xfId="9842" xr:uid="{00000000-0005-0000-0000-00005E880000}"/>
    <cellStyle name="40% - Accent4 12 2 2 2 2 2" xfId="35843" xr:uid="{00000000-0005-0000-0000-00005F880000}"/>
    <cellStyle name="40% - Accent4 12 2 2 2 3" xfId="17637" xr:uid="{00000000-0005-0000-0000-000060880000}"/>
    <cellStyle name="40% - Accent4 12 2 2 2 3 2" xfId="43631" xr:uid="{00000000-0005-0000-0000-000061880000}"/>
    <cellStyle name="40% - Accent4 12 2 2 2 4" xfId="25388" xr:uid="{00000000-0005-0000-0000-000062880000}"/>
    <cellStyle name="40% - Accent4 12 2 2 2 4 2" xfId="51377" xr:uid="{00000000-0005-0000-0000-000063880000}"/>
    <cellStyle name="40% - Accent4 12 2 2 2 5" xfId="30542" xr:uid="{00000000-0005-0000-0000-000064880000}"/>
    <cellStyle name="40% - Accent4 12 2 2 3" xfId="12484" xr:uid="{00000000-0005-0000-0000-000065880000}"/>
    <cellStyle name="40% - Accent4 12 2 2 3 2" xfId="20279" xr:uid="{00000000-0005-0000-0000-000066880000}"/>
    <cellStyle name="40% - Accent4 12 2 2 3 2 2" xfId="46273" xr:uid="{00000000-0005-0000-0000-000067880000}"/>
    <cellStyle name="40% - Accent4 12 2 2 3 3" xfId="38485" xr:uid="{00000000-0005-0000-0000-000068880000}"/>
    <cellStyle name="40% - Accent4 12 2 2 4" xfId="7162" xr:uid="{00000000-0005-0000-0000-000069880000}"/>
    <cellStyle name="40% - Accent4 12 2 2 4 2" xfId="33154" xr:uid="{00000000-0005-0000-0000-00006A880000}"/>
    <cellStyle name="40% - Accent4 12 2 2 5" xfId="14948" xr:uid="{00000000-0005-0000-0000-00006B880000}"/>
    <cellStyle name="40% - Accent4 12 2 2 5 2" xfId="40942" xr:uid="{00000000-0005-0000-0000-00006C880000}"/>
    <cellStyle name="40% - Accent4 12 2 2 6" xfId="22699" xr:uid="{00000000-0005-0000-0000-00006D880000}"/>
    <cellStyle name="40% - Accent4 12 2 2 6 2" xfId="48688" xr:uid="{00000000-0005-0000-0000-00006E880000}"/>
    <cellStyle name="40% - Accent4 12 2 2 7" xfId="27853" xr:uid="{00000000-0005-0000-0000-00006F880000}"/>
    <cellStyle name="40% - Accent4 12 2 3" xfId="2415" xr:uid="{00000000-0005-0000-0000-000070880000}"/>
    <cellStyle name="40% - Accent4 12 2 3 2" xfId="5101" xr:uid="{00000000-0005-0000-0000-000071880000}"/>
    <cellStyle name="40% - Accent4 12 2 3 2 2" xfId="10398" xr:uid="{00000000-0005-0000-0000-000072880000}"/>
    <cellStyle name="40% - Accent4 12 2 3 2 2 2" xfId="36399" xr:uid="{00000000-0005-0000-0000-000073880000}"/>
    <cellStyle name="40% - Accent4 12 2 3 2 3" xfId="18193" xr:uid="{00000000-0005-0000-0000-000074880000}"/>
    <cellStyle name="40% - Accent4 12 2 3 2 3 2" xfId="44187" xr:uid="{00000000-0005-0000-0000-000075880000}"/>
    <cellStyle name="40% - Accent4 12 2 3 2 4" xfId="25944" xr:uid="{00000000-0005-0000-0000-000076880000}"/>
    <cellStyle name="40% - Accent4 12 2 3 2 4 2" xfId="51933" xr:uid="{00000000-0005-0000-0000-000077880000}"/>
    <cellStyle name="40% - Accent4 12 2 3 2 5" xfId="31098" xr:uid="{00000000-0005-0000-0000-000078880000}"/>
    <cellStyle name="40% - Accent4 12 2 3 3" xfId="13019" xr:uid="{00000000-0005-0000-0000-000079880000}"/>
    <cellStyle name="40% - Accent4 12 2 3 3 2" xfId="20814" xr:uid="{00000000-0005-0000-0000-00007A880000}"/>
    <cellStyle name="40% - Accent4 12 2 3 3 2 2" xfId="46808" xr:uid="{00000000-0005-0000-0000-00007B880000}"/>
    <cellStyle name="40% - Accent4 12 2 3 3 3" xfId="39020" xr:uid="{00000000-0005-0000-0000-00007C880000}"/>
    <cellStyle name="40% - Accent4 12 2 3 4" xfId="7714" xr:uid="{00000000-0005-0000-0000-00007D880000}"/>
    <cellStyle name="40% - Accent4 12 2 3 4 2" xfId="33710" xr:uid="{00000000-0005-0000-0000-00007E880000}"/>
    <cellStyle name="40% - Accent4 12 2 3 5" xfId="15504" xr:uid="{00000000-0005-0000-0000-00007F880000}"/>
    <cellStyle name="40% - Accent4 12 2 3 5 2" xfId="41498" xr:uid="{00000000-0005-0000-0000-000080880000}"/>
    <cellStyle name="40% - Accent4 12 2 3 6" xfId="23255" xr:uid="{00000000-0005-0000-0000-000081880000}"/>
    <cellStyle name="40% - Accent4 12 2 3 6 2" xfId="49244" xr:uid="{00000000-0005-0000-0000-000082880000}"/>
    <cellStyle name="40% - Accent4 12 2 3 7" xfId="28409" xr:uid="{00000000-0005-0000-0000-000083880000}"/>
    <cellStyle name="40% - Accent4 12 2 4" xfId="2971" xr:uid="{00000000-0005-0000-0000-000084880000}"/>
    <cellStyle name="40% - Accent4 12 2 4 2" xfId="5657" xr:uid="{00000000-0005-0000-0000-000085880000}"/>
    <cellStyle name="40% - Accent4 12 2 4 2 2" xfId="10954" xr:uid="{00000000-0005-0000-0000-000086880000}"/>
    <cellStyle name="40% - Accent4 12 2 4 2 2 2" xfId="36955" xr:uid="{00000000-0005-0000-0000-000087880000}"/>
    <cellStyle name="40% - Accent4 12 2 4 2 3" xfId="18749" xr:uid="{00000000-0005-0000-0000-000088880000}"/>
    <cellStyle name="40% - Accent4 12 2 4 2 3 2" xfId="44743" xr:uid="{00000000-0005-0000-0000-000089880000}"/>
    <cellStyle name="40% - Accent4 12 2 4 2 4" xfId="26500" xr:uid="{00000000-0005-0000-0000-00008A880000}"/>
    <cellStyle name="40% - Accent4 12 2 4 2 4 2" xfId="52489" xr:uid="{00000000-0005-0000-0000-00008B880000}"/>
    <cellStyle name="40% - Accent4 12 2 4 2 5" xfId="31654" xr:uid="{00000000-0005-0000-0000-00008C880000}"/>
    <cellStyle name="40% - Accent4 12 2 4 3" xfId="13558" xr:uid="{00000000-0005-0000-0000-00008D880000}"/>
    <cellStyle name="40% - Accent4 12 2 4 3 2" xfId="21353" xr:uid="{00000000-0005-0000-0000-00008E880000}"/>
    <cellStyle name="40% - Accent4 12 2 4 3 2 2" xfId="47347" xr:uid="{00000000-0005-0000-0000-00008F880000}"/>
    <cellStyle name="40% - Accent4 12 2 4 3 3" xfId="39559" xr:uid="{00000000-0005-0000-0000-000090880000}"/>
    <cellStyle name="40% - Accent4 12 2 4 4" xfId="8270" xr:uid="{00000000-0005-0000-0000-000091880000}"/>
    <cellStyle name="40% - Accent4 12 2 4 4 2" xfId="34266" xr:uid="{00000000-0005-0000-0000-000092880000}"/>
    <cellStyle name="40% - Accent4 12 2 4 5" xfId="16060" xr:uid="{00000000-0005-0000-0000-000093880000}"/>
    <cellStyle name="40% - Accent4 12 2 4 5 2" xfId="42054" xr:uid="{00000000-0005-0000-0000-000094880000}"/>
    <cellStyle name="40% - Accent4 12 2 4 6" xfId="23811" xr:uid="{00000000-0005-0000-0000-000095880000}"/>
    <cellStyle name="40% - Accent4 12 2 4 6 2" xfId="49800" xr:uid="{00000000-0005-0000-0000-000096880000}"/>
    <cellStyle name="40% - Accent4 12 2 4 7" xfId="28965" xr:uid="{00000000-0005-0000-0000-000097880000}"/>
    <cellStyle name="40% - Accent4 12 2 5" xfId="3989" xr:uid="{00000000-0005-0000-0000-000098880000}"/>
    <cellStyle name="40% - Accent4 12 2 5 2" xfId="9287" xr:uid="{00000000-0005-0000-0000-000099880000}"/>
    <cellStyle name="40% - Accent4 12 2 5 2 2" xfId="35287" xr:uid="{00000000-0005-0000-0000-00009A880000}"/>
    <cellStyle name="40% - Accent4 12 2 5 3" xfId="17081" xr:uid="{00000000-0005-0000-0000-00009B880000}"/>
    <cellStyle name="40% - Accent4 12 2 5 3 2" xfId="43075" xr:uid="{00000000-0005-0000-0000-00009C880000}"/>
    <cellStyle name="40% - Accent4 12 2 5 4" xfId="24832" xr:uid="{00000000-0005-0000-0000-00009D880000}"/>
    <cellStyle name="40% - Accent4 12 2 5 4 2" xfId="50821" xr:uid="{00000000-0005-0000-0000-00009E880000}"/>
    <cellStyle name="40% - Accent4 12 2 5 5" xfId="29986" xr:uid="{00000000-0005-0000-0000-00009F880000}"/>
    <cellStyle name="40% - Accent4 12 2 6" xfId="11459" xr:uid="{00000000-0005-0000-0000-0000A0880000}"/>
    <cellStyle name="40% - Accent4 12 2 6 2" xfId="19254" xr:uid="{00000000-0005-0000-0000-0000A1880000}"/>
    <cellStyle name="40% - Accent4 12 2 6 2 2" xfId="45248" xr:uid="{00000000-0005-0000-0000-0000A2880000}"/>
    <cellStyle name="40% - Accent4 12 2 6 3" xfId="37460" xr:uid="{00000000-0005-0000-0000-0000A3880000}"/>
    <cellStyle name="40% - Accent4 12 2 7" xfId="11965" xr:uid="{00000000-0005-0000-0000-0000A4880000}"/>
    <cellStyle name="40% - Accent4 12 2 7 2" xfId="19760" xr:uid="{00000000-0005-0000-0000-0000A5880000}"/>
    <cellStyle name="40% - Accent4 12 2 7 2 2" xfId="45754" xr:uid="{00000000-0005-0000-0000-0000A6880000}"/>
    <cellStyle name="40% - Accent4 12 2 7 3" xfId="37966" xr:uid="{00000000-0005-0000-0000-0000A7880000}"/>
    <cellStyle name="40% - Accent4 12 2 8" xfId="6611" xr:uid="{00000000-0005-0000-0000-0000A8880000}"/>
    <cellStyle name="40% - Accent4 12 2 8 2" xfId="32598" xr:uid="{00000000-0005-0000-0000-0000A9880000}"/>
    <cellStyle name="40% - Accent4 12 2 9" xfId="14392" xr:uid="{00000000-0005-0000-0000-0000AA880000}"/>
    <cellStyle name="40% - Accent4 12 2 9 2" xfId="40386" xr:uid="{00000000-0005-0000-0000-0000AB880000}"/>
    <cellStyle name="40% - Accent4 12 3" xfId="1582" xr:uid="{00000000-0005-0000-0000-0000AC880000}"/>
    <cellStyle name="40% - Accent4 12 3 2" xfId="4268" xr:uid="{00000000-0005-0000-0000-0000AD880000}"/>
    <cellStyle name="40% - Accent4 12 3 2 2" xfId="9565" xr:uid="{00000000-0005-0000-0000-0000AE880000}"/>
    <cellStyle name="40% - Accent4 12 3 2 2 2" xfId="35566" xr:uid="{00000000-0005-0000-0000-0000AF880000}"/>
    <cellStyle name="40% - Accent4 12 3 2 3" xfId="17360" xr:uid="{00000000-0005-0000-0000-0000B0880000}"/>
    <cellStyle name="40% - Accent4 12 3 2 3 2" xfId="43354" xr:uid="{00000000-0005-0000-0000-0000B1880000}"/>
    <cellStyle name="40% - Accent4 12 3 2 4" xfId="25111" xr:uid="{00000000-0005-0000-0000-0000B2880000}"/>
    <cellStyle name="40% - Accent4 12 3 2 4 2" xfId="51100" xr:uid="{00000000-0005-0000-0000-0000B3880000}"/>
    <cellStyle name="40% - Accent4 12 3 2 5" xfId="30265" xr:uid="{00000000-0005-0000-0000-0000B4880000}"/>
    <cellStyle name="40% - Accent4 12 3 3" xfId="12225" xr:uid="{00000000-0005-0000-0000-0000B5880000}"/>
    <cellStyle name="40% - Accent4 12 3 3 2" xfId="20020" xr:uid="{00000000-0005-0000-0000-0000B6880000}"/>
    <cellStyle name="40% - Accent4 12 3 3 2 2" xfId="46014" xr:uid="{00000000-0005-0000-0000-0000B7880000}"/>
    <cellStyle name="40% - Accent4 12 3 3 3" xfId="38226" xr:uid="{00000000-0005-0000-0000-0000B8880000}"/>
    <cellStyle name="40% - Accent4 12 3 4" xfId="6887" xr:uid="{00000000-0005-0000-0000-0000B9880000}"/>
    <cellStyle name="40% - Accent4 12 3 4 2" xfId="32877" xr:uid="{00000000-0005-0000-0000-0000BA880000}"/>
    <cellStyle name="40% - Accent4 12 3 5" xfId="14671" xr:uid="{00000000-0005-0000-0000-0000BB880000}"/>
    <cellStyle name="40% - Accent4 12 3 5 2" xfId="40665" xr:uid="{00000000-0005-0000-0000-0000BC880000}"/>
    <cellStyle name="40% - Accent4 12 3 6" xfId="22422" xr:uid="{00000000-0005-0000-0000-0000BD880000}"/>
    <cellStyle name="40% - Accent4 12 3 6 2" xfId="48411" xr:uid="{00000000-0005-0000-0000-0000BE880000}"/>
    <cellStyle name="40% - Accent4 12 3 7" xfId="27576" xr:uid="{00000000-0005-0000-0000-0000BF880000}"/>
    <cellStyle name="40% - Accent4 12 4" xfId="2138" xr:uid="{00000000-0005-0000-0000-0000C0880000}"/>
    <cellStyle name="40% - Accent4 12 4 2" xfId="4824" xr:uid="{00000000-0005-0000-0000-0000C1880000}"/>
    <cellStyle name="40% - Accent4 12 4 2 2" xfId="10121" xr:uid="{00000000-0005-0000-0000-0000C2880000}"/>
    <cellStyle name="40% - Accent4 12 4 2 2 2" xfId="36122" xr:uid="{00000000-0005-0000-0000-0000C3880000}"/>
    <cellStyle name="40% - Accent4 12 4 2 3" xfId="17916" xr:uid="{00000000-0005-0000-0000-0000C4880000}"/>
    <cellStyle name="40% - Accent4 12 4 2 3 2" xfId="43910" xr:uid="{00000000-0005-0000-0000-0000C5880000}"/>
    <cellStyle name="40% - Accent4 12 4 2 4" xfId="25667" xr:uid="{00000000-0005-0000-0000-0000C6880000}"/>
    <cellStyle name="40% - Accent4 12 4 2 4 2" xfId="51656" xr:uid="{00000000-0005-0000-0000-0000C7880000}"/>
    <cellStyle name="40% - Accent4 12 4 2 5" xfId="30821" xr:uid="{00000000-0005-0000-0000-0000C8880000}"/>
    <cellStyle name="40% - Accent4 12 4 3" xfId="12744" xr:uid="{00000000-0005-0000-0000-0000C9880000}"/>
    <cellStyle name="40% - Accent4 12 4 3 2" xfId="20539" xr:uid="{00000000-0005-0000-0000-0000CA880000}"/>
    <cellStyle name="40% - Accent4 12 4 3 2 2" xfId="46533" xr:uid="{00000000-0005-0000-0000-0000CB880000}"/>
    <cellStyle name="40% - Accent4 12 4 3 3" xfId="38745" xr:uid="{00000000-0005-0000-0000-0000CC880000}"/>
    <cellStyle name="40% - Accent4 12 4 4" xfId="7439" xr:uid="{00000000-0005-0000-0000-0000CD880000}"/>
    <cellStyle name="40% - Accent4 12 4 4 2" xfId="33433" xr:uid="{00000000-0005-0000-0000-0000CE880000}"/>
    <cellStyle name="40% - Accent4 12 4 5" xfId="15227" xr:uid="{00000000-0005-0000-0000-0000CF880000}"/>
    <cellStyle name="40% - Accent4 12 4 5 2" xfId="41221" xr:uid="{00000000-0005-0000-0000-0000D0880000}"/>
    <cellStyle name="40% - Accent4 12 4 6" xfId="22978" xr:uid="{00000000-0005-0000-0000-0000D1880000}"/>
    <cellStyle name="40% - Accent4 12 4 6 2" xfId="48967" xr:uid="{00000000-0005-0000-0000-0000D2880000}"/>
    <cellStyle name="40% - Accent4 12 4 7" xfId="28132" xr:uid="{00000000-0005-0000-0000-0000D3880000}"/>
    <cellStyle name="40% - Accent4 12 5" xfId="2694" xr:uid="{00000000-0005-0000-0000-0000D4880000}"/>
    <cellStyle name="40% - Accent4 12 5 2" xfId="5380" xr:uid="{00000000-0005-0000-0000-0000D5880000}"/>
    <cellStyle name="40% - Accent4 12 5 2 2" xfId="10677" xr:uid="{00000000-0005-0000-0000-0000D6880000}"/>
    <cellStyle name="40% - Accent4 12 5 2 2 2" xfId="36678" xr:uid="{00000000-0005-0000-0000-0000D7880000}"/>
    <cellStyle name="40% - Accent4 12 5 2 3" xfId="18472" xr:uid="{00000000-0005-0000-0000-0000D8880000}"/>
    <cellStyle name="40% - Accent4 12 5 2 3 2" xfId="44466" xr:uid="{00000000-0005-0000-0000-0000D9880000}"/>
    <cellStyle name="40% - Accent4 12 5 2 4" xfId="26223" xr:uid="{00000000-0005-0000-0000-0000DA880000}"/>
    <cellStyle name="40% - Accent4 12 5 2 4 2" xfId="52212" xr:uid="{00000000-0005-0000-0000-0000DB880000}"/>
    <cellStyle name="40% - Accent4 12 5 2 5" xfId="31377" xr:uid="{00000000-0005-0000-0000-0000DC880000}"/>
    <cellStyle name="40% - Accent4 12 5 3" xfId="13281" xr:uid="{00000000-0005-0000-0000-0000DD880000}"/>
    <cellStyle name="40% - Accent4 12 5 3 2" xfId="21076" xr:uid="{00000000-0005-0000-0000-0000DE880000}"/>
    <cellStyle name="40% - Accent4 12 5 3 2 2" xfId="47070" xr:uid="{00000000-0005-0000-0000-0000DF880000}"/>
    <cellStyle name="40% - Accent4 12 5 3 3" xfId="39282" xr:uid="{00000000-0005-0000-0000-0000E0880000}"/>
    <cellStyle name="40% - Accent4 12 5 4" xfId="7993" xr:uid="{00000000-0005-0000-0000-0000E1880000}"/>
    <cellStyle name="40% - Accent4 12 5 4 2" xfId="33989" xr:uid="{00000000-0005-0000-0000-0000E2880000}"/>
    <cellStyle name="40% - Accent4 12 5 5" xfId="15783" xr:uid="{00000000-0005-0000-0000-0000E3880000}"/>
    <cellStyle name="40% - Accent4 12 5 5 2" xfId="41777" xr:uid="{00000000-0005-0000-0000-0000E4880000}"/>
    <cellStyle name="40% - Accent4 12 5 6" xfId="23534" xr:uid="{00000000-0005-0000-0000-0000E5880000}"/>
    <cellStyle name="40% - Accent4 12 5 6 2" xfId="49523" xr:uid="{00000000-0005-0000-0000-0000E6880000}"/>
    <cellStyle name="40% - Accent4 12 5 7" xfId="28688" xr:uid="{00000000-0005-0000-0000-0000E7880000}"/>
    <cellStyle name="40% - Accent4 12 6" xfId="3712" xr:uid="{00000000-0005-0000-0000-0000E8880000}"/>
    <cellStyle name="40% - Accent4 12 6 2" xfId="9010" xr:uid="{00000000-0005-0000-0000-0000E9880000}"/>
    <cellStyle name="40% - Accent4 12 6 2 2" xfId="35010" xr:uid="{00000000-0005-0000-0000-0000EA880000}"/>
    <cellStyle name="40% - Accent4 12 6 3" xfId="16804" xr:uid="{00000000-0005-0000-0000-0000EB880000}"/>
    <cellStyle name="40% - Accent4 12 6 3 2" xfId="42798" xr:uid="{00000000-0005-0000-0000-0000EC880000}"/>
    <cellStyle name="40% - Accent4 12 6 4" xfId="24555" xr:uid="{00000000-0005-0000-0000-0000ED880000}"/>
    <cellStyle name="40% - Accent4 12 6 4 2" xfId="50544" xr:uid="{00000000-0005-0000-0000-0000EE880000}"/>
    <cellStyle name="40% - Accent4 12 6 5" xfId="29709" xr:uid="{00000000-0005-0000-0000-0000EF880000}"/>
    <cellStyle name="40% - Accent4 12 7" xfId="11204" xr:uid="{00000000-0005-0000-0000-0000F0880000}"/>
    <cellStyle name="40% - Accent4 12 7 2" xfId="18999" xr:uid="{00000000-0005-0000-0000-0000F1880000}"/>
    <cellStyle name="40% - Accent4 12 7 2 2" xfId="44993" xr:uid="{00000000-0005-0000-0000-0000F2880000}"/>
    <cellStyle name="40% - Accent4 12 7 3" xfId="37205" xr:uid="{00000000-0005-0000-0000-0000F3880000}"/>
    <cellStyle name="40% - Accent4 12 8" xfId="11704" xr:uid="{00000000-0005-0000-0000-0000F4880000}"/>
    <cellStyle name="40% - Accent4 12 8 2" xfId="19499" xr:uid="{00000000-0005-0000-0000-0000F5880000}"/>
    <cellStyle name="40% - Accent4 12 8 2 2" xfId="45493" xr:uid="{00000000-0005-0000-0000-0000F6880000}"/>
    <cellStyle name="40% - Accent4 12 8 3" xfId="37705" xr:uid="{00000000-0005-0000-0000-0000F7880000}"/>
    <cellStyle name="40% - Accent4 12 9" xfId="6334" xr:uid="{00000000-0005-0000-0000-0000F8880000}"/>
    <cellStyle name="40% - Accent4 12 9 2" xfId="32321" xr:uid="{00000000-0005-0000-0000-0000F9880000}"/>
    <cellStyle name="40% - Accent4 13" xfId="1040" xr:uid="{00000000-0005-0000-0000-0000FA880000}"/>
    <cellStyle name="40% - Accent4 13 10" xfId="14132" xr:uid="{00000000-0005-0000-0000-0000FB880000}"/>
    <cellStyle name="40% - Accent4 13 10 2" xfId="40126" xr:uid="{00000000-0005-0000-0000-0000FC880000}"/>
    <cellStyle name="40% - Accent4 13 11" xfId="21883" xr:uid="{00000000-0005-0000-0000-0000FD880000}"/>
    <cellStyle name="40% - Accent4 13 11 2" xfId="47872" xr:uid="{00000000-0005-0000-0000-0000FE880000}"/>
    <cellStyle name="40% - Accent4 13 12" xfId="27037" xr:uid="{00000000-0005-0000-0000-0000FF880000}"/>
    <cellStyle name="40% - Accent4 13 2" xfId="1318" xr:uid="{00000000-0005-0000-0000-000000890000}"/>
    <cellStyle name="40% - Accent4 13 2 10" xfId="22160" xr:uid="{00000000-0005-0000-0000-000001890000}"/>
    <cellStyle name="40% - Accent4 13 2 10 2" xfId="48149" xr:uid="{00000000-0005-0000-0000-000002890000}"/>
    <cellStyle name="40% - Accent4 13 2 11" xfId="27314" xr:uid="{00000000-0005-0000-0000-000003890000}"/>
    <cellStyle name="40% - Accent4 13 2 2" xfId="1876" xr:uid="{00000000-0005-0000-0000-000004890000}"/>
    <cellStyle name="40% - Accent4 13 2 2 2" xfId="4562" xr:uid="{00000000-0005-0000-0000-000005890000}"/>
    <cellStyle name="40% - Accent4 13 2 2 2 2" xfId="9859" xr:uid="{00000000-0005-0000-0000-000006890000}"/>
    <cellStyle name="40% - Accent4 13 2 2 2 2 2" xfId="35860" xr:uid="{00000000-0005-0000-0000-000007890000}"/>
    <cellStyle name="40% - Accent4 13 2 2 2 3" xfId="17654" xr:uid="{00000000-0005-0000-0000-000008890000}"/>
    <cellStyle name="40% - Accent4 13 2 2 2 3 2" xfId="43648" xr:uid="{00000000-0005-0000-0000-000009890000}"/>
    <cellStyle name="40% - Accent4 13 2 2 2 4" xfId="25405" xr:uid="{00000000-0005-0000-0000-00000A890000}"/>
    <cellStyle name="40% - Accent4 13 2 2 2 4 2" xfId="51394" xr:uid="{00000000-0005-0000-0000-00000B890000}"/>
    <cellStyle name="40% - Accent4 13 2 2 2 5" xfId="30559" xr:uid="{00000000-0005-0000-0000-00000C890000}"/>
    <cellStyle name="40% - Accent4 13 2 2 3" xfId="12501" xr:uid="{00000000-0005-0000-0000-00000D890000}"/>
    <cellStyle name="40% - Accent4 13 2 2 3 2" xfId="20296" xr:uid="{00000000-0005-0000-0000-00000E890000}"/>
    <cellStyle name="40% - Accent4 13 2 2 3 2 2" xfId="46290" xr:uid="{00000000-0005-0000-0000-00000F890000}"/>
    <cellStyle name="40% - Accent4 13 2 2 3 3" xfId="38502" xr:uid="{00000000-0005-0000-0000-000010890000}"/>
    <cellStyle name="40% - Accent4 13 2 2 4" xfId="7179" xr:uid="{00000000-0005-0000-0000-000011890000}"/>
    <cellStyle name="40% - Accent4 13 2 2 4 2" xfId="33171" xr:uid="{00000000-0005-0000-0000-000012890000}"/>
    <cellStyle name="40% - Accent4 13 2 2 5" xfId="14965" xr:uid="{00000000-0005-0000-0000-000013890000}"/>
    <cellStyle name="40% - Accent4 13 2 2 5 2" xfId="40959" xr:uid="{00000000-0005-0000-0000-000014890000}"/>
    <cellStyle name="40% - Accent4 13 2 2 6" xfId="22716" xr:uid="{00000000-0005-0000-0000-000015890000}"/>
    <cellStyle name="40% - Accent4 13 2 2 6 2" xfId="48705" xr:uid="{00000000-0005-0000-0000-000016890000}"/>
    <cellStyle name="40% - Accent4 13 2 2 7" xfId="27870" xr:uid="{00000000-0005-0000-0000-000017890000}"/>
    <cellStyle name="40% - Accent4 13 2 3" xfId="2432" xr:uid="{00000000-0005-0000-0000-000018890000}"/>
    <cellStyle name="40% - Accent4 13 2 3 2" xfId="5118" xr:uid="{00000000-0005-0000-0000-000019890000}"/>
    <cellStyle name="40% - Accent4 13 2 3 2 2" xfId="10415" xr:uid="{00000000-0005-0000-0000-00001A890000}"/>
    <cellStyle name="40% - Accent4 13 2 3 2 2 2" xfId="36416" xr:uid="{00000000-0005-0000-0000-00001B890000}"/>
    <cellStyle name="40% - Accent4 13 2 3 2 3" xfId="18210" xr:uid="{00000000-0005-0000-0000-00001C890000}"/>
    <cellStyle name="40% - Accent4 13 2 3 2 3 2" xfId="44204" xr:uid="{00000000-0005-0000-0000-00001D890000}"/>
    <cellStyle name="40% - Accent4 13 2 3 2 4" xfId="25961" xr:uid="{00000000-0005-0000-0000-00001E890000}"/>
    <cellStyle name="40% - Accent4 13 2 3 2 4 2" xfId="51950" xr:uid="{00000000-0005-0000-0000-00001F890000}"/>
    <cellStyle name="40% - Accent4 13 2 3 2 5" xfId="31115" xr:uid="{00000000-0005-0000-0000-000020890000}"/>
    <cellStyle name="40% - Accent4 13 2 3 3" xfId="13036" xr:uid="{00000000-0005-0000-0000-000021890000}"/>
    <cellStyle name="40% - Accent4 13 2 3 3 2" xfId="20831" xr:uid="{00000000-0005-0000-0000-000022890000}"/>
    <cellStyle name="40% - Accent4 13 2 3 3 2 2" xfId="46825" xr:uid="{00000000-0005-0000-0000-000023890000}"/>
    <cellStyle name="40% - Accent4 13 2 3 3 3" xfId="39037" xr:uid="{00000000-0005-0000-0000-000024890000}"/>
    <cellStyle name="40% - Accent4 13 2 3 4" xfId="7731" xr:uid="{00000000-0005-0000-0000-000025890000}"/>
    <cellStyle name="40% - Accent4 13 2 3 4 2" xfId="33727" xr:uid="{00000000-0005-0000-0000-000026890000}"/>
    <cellStyle name="40% - Accent4 13 2 3 5" xfId="15521" xr:uid="{00000000-0005-0000-0000-000027890000}"/>
    <cellStyle name="40% - Accent4 13 2 3 5 2" xfId="41515" xr:uid="{00000000-0005-0000-0000-000028890000}"/>
    <cellStyle name="40% - Accent4 13 2 3 6" xfId="23272" xr:uid="{00000000-0005-0000-0000-000029890000}"/>
    <cellStyle name="40% - Accent4 13 2 3 6 2" xfId="49261" xr:uid="{00000000-0005-0000-0000-00002A890000}"/>
    <cellStyle name="40% - Accent4 13 2 3 7" xfId="28426" xr:uid="{00000000-0005-0000-0000-00002B890000}"/>
    <cellStyle name="40% - Accent4 13 2 4" xfId="2988" xr:uid="{00000000-0005-0000-0000-00002C890000}"/>
    <cellStyle name="40% - Accent4 13 2 4 2" xfId="5674" xr:uid="{00000000-0005-0000-0000-00002D890000}"/>
    <cellStyle name="40% - Accent4 13 2 4 2 2" xfId="10971" xr:uid="{00000000-0005-0000-0000-00002E890000}"/>
    <cellStyle name="40% - Accent4 13 2 4 2 2 2" xfId="36972" xr:uid="{00000000-0005-0000-0000-00002F890000}"/>
    <cellStyle name="40% - Accent4 13 2 4 2 3" xfId="18766" xr:uid="{00000000-0005-0000-0000-000030890000}"/>
    <cellStyle name="40% - Accent4 13 2 4 2 3 2" xfId="44760" xr:uid="{00000000-0005-0000-0000-000031890000}"/>
    <cellStyle name="40% - Accent4 13 2 4 2 4" xfId="26517" xr:uid="{00000000-0005-0000-0000-000032890000}"/>
    <cellStyle name="40% - Accent4 13 2 4 2 4 2" xfId="52506" xr:uid="{00000000-0005-0000-0000-000033890000}"/>
    <cellStyle name="40% - Accent4 13 2 4 2 5" xfId="31671" xr:uid="{00000000-0005-0000-0000-000034890000}"/>
    <cellStyle name="40% - Accent4 13 2 4 3" xfId="13575" xr:uid="{00000000-0005-0000-0000-000035890000}"/>
    <cellStyle name="40% - Accent4 13 2 4 3 2" xfId="21370" xr:uid="{00000000-0005-0000-0000-000036890000}"/>
    <cellStyle name="40% - Accent4 13 2 4 3 2 2" xfId="47364" xr:uid="{00000000-0005-0000-0000-000037890000}"/>
    <cellStyle name="40% - Accent4 13 2 4 3 3" xfId="39576" xr:uid="{00000000-0005-0000-0000-000038890000}"/>
    <cellStyle name="40% - Accent4 13 2 4 4" xfId="8287" xr:uid="{00000000-0005-0000-0000-000039890000}"/>
    <cellStyle name="40% - Accent4 13 2 4 4 2" xfId="34283" xr:uid="{00000000-0005-0000-0000-00003A890000}"/>
    <cellStyle name="40% - Accent4 13 2 4 5" xfId="16077" xr:uid="{00000000-0005-0000-0000-00003B890000}"/>
    <cellStyle name="40% - Accent4 13 2 4 5 2" xfId="42071" xr:uid="{00000000-0005-0000-0000-00003C890000}"/>
    <cellStyle name="40% - Accent4 13 2 4 6" xfId="23828" xr:uid="{00000000-0005-0000-0000-00003D890000}"/>
    <cellStyle name="40% - Accent4 13 2 4 6 2" xfId="49817" xr:uid="{00000000-0005-0000-0000-00003E890000}"/>
    <cellStyle name="40% - Accent4 13 2 4 7" xfId="28982" xr:uid="{00000000-0005-0000-0000-00003F890000}"/>
    <cellStyle name="40% - Accent4 13 2 5" xfId="4006" xr:uid="{00000000-0005-0000-0000-000040890000}"/>
    <cellStyle name="40% - Accent4 13 2 5 2" xfId="9304" xr:uid="{00000000-0005-0000-0000-000041890000}"/>
    <cellStyle name="40% - Accent4 13 2 5 2 2" xfId="35304" xr:uid="{00000000-0005-0000-0000-000042890000}"/>
    <cellStyle name="40% - Accent4 13 2 5 3" xfId="17098" xr:uid="{00000000-0005-0000-0000-000043890000}"/>
    <cellStyle name="40% - Accent4 13 2 5 3 2" xfId="43092" xr:uid="{00000000-0005-0000-0000-000044890000}"/>
    <cellStyle name="40% - Accent4 13 2 5 4" xfId="24849" xr:uid="{00000000-0005-0000-0000-000045890000}"/>
    <cellStyle name="40% - Accent4 13 2 5 4 2" xfId="50838" xr:uid="{00000000-0005-0000-0000-000046890000}"/>
    <cellStyle name="40% - Accent4 13 2 5 5" xfId="30003" xr:uid="{00000000-0005-0000-0000-000047890000}"/>
    <cellStyle name="40% - Accent4 13 2 6" xfId="11476" xr:uid="{00000000-0005-0000-0000-000048890000}"/>
    <cellStyle name="40% - Accent4 13 2 6 2" xfId="19271" xr:uid="{00000000-0005-0000-0000-000049890000}"/>
    <cellStyle name="40% - Accent4 13 2 6 2 2" xfId="45265" xr:uid="{00000000-0005-0000-0000-00004A890000}"/>
    <cellStyle name="40% - Accent4 13 2 6 3" xfId="37477" xr:uid="{00000000-0005-0000-0000-00004B890000}"/>
    <cellStyle name="40% - Accent4 13 2 7" xfId="11982" xr:uid="{00000000-0005-0000-0000-00004C890000}"/>
    <cellStyle name="40% - Accent4 13 2 7 2" xfId="19777" xr:uid="{00000000-0005-0000-0000-00004D890000}"/>
    <cellStyle name="40% - Accent4 13 2 7 2 2" xfId="45771" xr:uid="{00000000-0005-0000-0000-00004E890000}"/>
    <cellStyle name="40% - Accent4 13 2 7 3" xfId="37983" xr:uid="{00000000-0005-0000-0000-00004F890000}"/>
    <cellStyle name="40% - Accent4 13 2 8" xfId="6628" xr:uid="{00000000-0005-0000-0000-000050890000}"/>
    <cellStyle name="40% - Accent4 13 2 8 2" xfId="32615" xr:uid="{00000000-0005-0000-0000-000051890000}"/>
    <cellStyle name="40% - Accent4 13 2 9" xfId="14409" xr:uid="{00000000-0005-0000-0000-000052890000}"/>
    <cellStyle name="40% - Accent4 13 2 9 2" xfId="40403" xr:uid="{00000000-0005-0000-0000-000053890000}"/>
    <cellStyle name="40% - Accent4 13 3" xfId="1599" xr:uid="{00000000-0005-0000-0000-000054890000}"/>
    <cellStyle name="40% - Accent4 13 3 2" xfId="4285" xr:uid="{00000000-0005-0000-0000-000055890000}"/>
    <cellStyle name="40% - Accent4 13 3 2 2" xfId="9582" xr:uid="{00000000-0005-0000-0000-000056890000}"/>
    <cellStyle name="40% - Accent4 13 3 2 2 2" xfId="35583" xr:uid="{00000000-0005-0000-0000-000057890000}"/>
    <cellStyle name="40% - Accent4 13 3 2 3" xfId="17377" xr:uid="{00000000-0005-0000-0000-000058890000}"/>
    <cellStyle name="40% - Accent4 13 3 2 3 2" xfId="43371" xr:uid="{00000000-0005-0000-0000-000059890000}"/>
    <cellStyle name="40% - Accent4 13 3 2 4" xfId="25128" xr:uid="{00000000-0005-0000-0000-00005A890000}"/>
    <cellStyle name="40% - Accent4 13 3 2 4 2" xfId="51117" xr:uid="{00000000-0005-0000-0000-00005B890000}"/>
    <cellStyle name="40% - Accent4 13 3 2 5" xfId="30282" xr:uid="{00000000-0005-0000-0000-00005C890000}"/>
    <cellStyle name="40% - Accent4 13 3 3" xfId="12242" xr:uid="{00000000-0005-0000-0000-00005D890000}"/>
    <cellStyle name="40% - Accent4 13 3 3 2" xfId="20037" xr:uid="{00000000-0005-0000-0000-00005E890000}"/>
    <cellStyle name="40% - Accent4 13 3 3 2 2" xfId="46031" xr:uid="{00000000-0005-0000-0000-00005F890000}"/>
    <cellStyle name="40% - Accent4 13 3 3 3" xfId="38243" xr:uid="{00000000-0005-0000-0000-000060890000}"/>
    <cellStyle name="40% - Accent4 13 3 4" xfId="6904" xr:uid="{00000000-0005-0000-0000-000061890000}"/>
    <cellStyle name="40% - Accent4 13 3 4 2" xfId="32894" xr:uid="{00000000-0005-0000-0000-000062890000}"/>
    <cellStyle name="40% - Accent4 13 3 5" xfId="14688" xr:uid="{00000000-0005-0000-0000-000063890000}"/>
    <cellStyle name="40% - Accent4 13 3 5 2" xfId="40682" xr:uid="{00000000-0005-0000-0000-000064890000}"/>
    <cellStyle name="40% - Accent4 13 3 6" xfId="22439" xr:uid="{00000000-0005-0000-0000-000065890000}"/>
    <cellStyle name="40% - Accent4 13 3 6 2" xfId="48428" xr:uid="{00000000-0005-0000-0000-000066890000}"/>
    <cellStyle name="40% - Accent4 13 3 7" xfId="27593" xr:uid="{00000000-0005-0000-0000-000067890000}"/>
    <cellStyle name="40% - Accent4 13 4" xfId="2155" xr:uid="{00000000-0005-0000-0000-000068890000}"/>
    <cellStyle name="40% - Accent4 13 4 2" xfId="4841" xr:uid="{00000000-0005-0000-0000-000069890000}"/>
    <cellStyle name="40% - Accent4 13 4 2 2" xfId="10138" xr:uid="{00000000-0005-0000-0000-00006A890000}"/>
    <cellStyle name="40% - Accent4 13 4 2 2 2" xfId="36139" xr:uid="{00000000-0005-0000-0000-00006B890000}"/>
    <cellStyle name="40% - Accent4 13 4 2 3" xfId="17933" xr:uid="{00000000-0005-0000-0000-00006C890000}"/>
    <cellStyle name="40% - Accent4 13 4 2 3 2" xfId="43927" xr:uid="{00000000-0005-0000-0000-00006D890000}"/>
    <cellStyle name="40% - Accent4 13 4 2 4" xfId="25684" xr:uid="{00000000-0005-0000-0000-00006E890000}"/>
    <cellStyle name="40% - Accent4 13 4 2 4 2" xfId="51673" xr:uid="{00000000-0005-0000-0000-00006F890000}"/>
    <cellStyle name="40% - Accent4 13 4 2 5" xfId="30838" xr:uid="{00000000-0005-0000-0000-000070890000}"/>
    <cellStyle name="40% - Accent4 13 4 3" xfId="12761" xr:uid="{00000000-0005-0000-0000-000071890000}"/>
    <cellStyle name="40% - Accent4 13 4 3 2" xfId="20556" xr:uid="{00000000-0005-0000-0000-000072890000}"/>
    <cellStyle name="40% - Accent4 13 4 3 2 2" xfId="46550" xr:uid="{00000000-0005-0000-0000-000073890000}"/>
    <cellStyle name="40% - Accent4 13 4 3 3" xfId="38762" xr:uid="{00000000-0005-0000-0000-000074890000}"/>
    <cellStyle name="40% - Accent4 13 4 4" xfId="7456" xr:uid="{00000000-0005-0000-0000-000075890000}"/>
    <cellStyle name="40% - Accent4 13 4 4 2" xfId="33450" xr:uid="{00000000-0005-0000-0000-000076890000}"/>
    <cellStyle name="40% - Accent4 13 4 5" xfId="15244" xr:uid="{00000000-0005-0000-0000-000077890000}"/>
    <cellStyle name="40% - Accent4 13 4 5 2" xfId="41238" xr:uid="{00000000-0005-0000-0000-000078890000}"/>
    <cellStyle name="40% - Accent4 13 4 6" xfId="22995" xr:uid="{00000000-0005-0000-0000-000079890000}"/>
    <cellStyle name="40% - Accent4 13 4 6 2" xfId="48984" xr:uid="{00000000-0005-0000-0000-00007A890000}"/>
    <cellStyle name="40% - Accent4 13 4 7" xfId="28149" xr:uid="{00000000-0005-0000-0000-00007B890000}"/>
    <cellStyle name="40% - Accent4 13 5" xfId="2711" xr:uid="{00000000-0005-0000-0000-00007C890000}"/>
    <cellStyle name="40% - Accent4 13 5 2" xfId="5397" xr:uid="{00000000-0005-0000-0000-00007D890000}"/>
    <cellStyle name="40% - Accent4 13 5 2 2" xfId="10694" xr:uid="{00000000-0005-0000-0000-00007E890000}"/>
    <cellStyle name="40% - Accent4 13 5 2 2 2" xfId="36695" xr:uid="{00000000-0005-0000-0000-00007F890000}"/>
    <cellStyle name="40% - Accent4 13 5 2 3" xfId="18489" xr:uid="{00000000-0005-0000-0000-000080890000}"/>
    <cellStyle name="40% - Accent4 13 5 2 3 2" xfId="44483" xr:uid="{00000000-0005-0000-0000-000081890000}"/>
    <cellStyle name="40% - Accent4 13 5 2 4" xfId="26240" xr:uid="{00000000-0005-0000-0000-000082890000}"/>
    <cellStyle name="40% - Accent4 13 5 2 4 2" xfId="52229" xr:uid="{00000000-0005-0000-0000-000083890000}"/>
    <cellStyle name="40% - Accent4 13 5 2 5" xfId="31394" xr:uid="{00000000-0005-0000-0000-000084890000}"/>
    <cellStyle name="40% - Accent4 13 5 3" xfId="13298" xr:uid="{00000000-0005-0000-0000-000085890000}"/>
    <cellStyle name="40% - Accent4 13 5 3 2" xfId="21093" xr:uid="{00000000-0005-0000-0000-000086890000}"/>
    <cellStyle name="40% - Accent4 13 5 3 2 2" xfId="47087" xr:uid="{00000000-0005-0000-0000-000087890000}"/>
    <cellStyle name="40% - Accent4 13 5 3 3" xfId="39299" xr:uid="{00000000-0005-0000-0000-000088890000}"/>
    <cellStyle name="40% - Accent4 13 5 4" xfId="8010" xr:uid="{00000000-0005-0000-0000-000089890000}"/>
    <cellStyle name="40% - Accent4 13 5 4 2" xfId="34006" xr:uid="{00000000-0005-0000-0000-00008A890000}"/>
    <cellStyle name="40% - Accent4 13 5 5" xfId="15800" xr:uid="{00000000-0005-0000-0000-00008B890000}"/>
    <cellStyle name="40% - Accent4 13 5 5 2" xfId="41794" xr:uid="{00000000-0005-0000-0000-00008C890000}"/>
    <cellStyle name="40% - Accent4 13 5 6" xfId="23551" xr:uid="{00000000-0005-0000-0000-00008D890000}"/>
    <cellStyle name="40% - Accent4 13 5 6 2" xfId="49540" xr:uid="{00000000-0005-0000-0000-00008E890000}"/>
    <cellStyle name="40% - Accent4 13 5 7" xfId="28705" xr:uid="{00000000-0005-0000-0000-00008F890000}"/>
    <cellStyle name="40% - Accent4 13 6" xfId="3729" xr:uid="{00000000-0005-0000-0000-000090890000}"/>
    <cellStyle name="40% - Accent4 13 6 2" xfId="9027" xr:uid="{00000000-0005-0000-0000-000091890000}"/>
    <cellStyle name="40% - Accent4 13 6 2 2" xfId="35027" xr:uid="{00000000-0005-0000-0000-000092890000}"/>
    <cellStyle name="40% - Accent4 13 6 3" xfId="16821" xr:uid="{00000000-0005-0000-0000-000093890000}"/>
    <cellStyle name="40% - Accent4 13 6 3 2" xfId="42815" xr:uid="{00000000-0005-0000-0000-000094890000}"/>
    <cellStyle name="40% - Accent4 13 6 4" xfId="24572" xr:uid="{00000000-0005-0000-0000-000095890000}"/>
    <cellStyle name="40% - Accent4 13 6 4 2" xfId="50561" xr:uid="{00000000-0005-0000-0000-000096890000}"/>
    <cellStyle name="40% - Accent4 13 6 5" xfId="29726" xr:uid="{00000000-0005-0000-0000-000097890000}"/>
    <cellStyle name="40% - Accent4 13 7" xfId="11221" xr:uid="{00000000-0005-0000-0000-000098890000}"/>
    <cellStyle name="40% - Accent4 13 7 2" xfId="19016" xr:uid="{00000000-0005-0000-0000-000099890000}"/>
    <cellStyle name="40% - Accent4 13 7 2 2" xfId="45010" xr:uid="{00000000-0005-0000-0000-00009A890000}"/>
    <cellStyle name="40% - Accent4 13 7 3" xfId="37222" xr:uid="{00000000-0005-0000-0000-00009B890000}"/>
    <cellStyle name="40% - Accent4 13 8" xfId="11721" xr:uid="{00000000-0005-0000-0000-00009C890000}"/>
    <cellStyle name="40% - Accent4 13 8 2" xfId="19516" xr:uid="{00000000-0005-0000-0000-00009D890000}"/>
    <cellStyle name="40% - Accent4 13 8 2 2" xfId="45510" xr:uid="{00000000-0005-0000-0000-00009E890000}"/>
    <cellStyle name="40% - Accent4 13 8 3" xfId="37722" xr:uid="{00000000-0005-0000-0000-00009F890000}"/>
    <cellStyle name="40% - Accent4 13 9" xfId="6351" xr:uid="{00000000-0005-0000-0000-0000A0890000}"/>
    <cellStyle name="40% - Accent4 13 9 2" xfId="32338" xr:uid="{00000000-0005-0000-0000-0000A1890000}"/>
    <cellStyle name="40% - Accent4 14" xfId="1049" xr:uid="{00000000-0005-0000-0000-0000A2890000}"/>
    <cellStyle name="40% - Accent4 14 10" xfId="14141" xr:uid="{00000000-0005-0000-0000-0000A3890000}"/>
    <cellStyle name="40% - Accent4 14 10 2" xfId="40135" xr:uid="{00000000-0005-0000-0000-0000A4890000}"/>
    <cellStyle name="40% - Accent4 14 11" xfId="21892" xr:uid="{00000000-0005-0000-0000-0000A5890000}"/>
    <cellStyle name="40% - Accent4 14 11 2" xfId="47881" xr:uid="{00000000-0005-0000-0000-0000A6890000}"/>
    <cellStyle name="40% - Accent4 14 12" xfId="27046" xr:uid="{00000000-0005-0000-0000-0000A7890000}"/>
    <cellStyle name="40% - Accent4 14 2" xfId="1327" xr:uid="{00000000-0005-0000-0000-0000A8890000}"/>
    <cellStyle name="40% - Accent4 14 2 10" xfId="22169" xr:uid="{00000000-0005-0000-0000-0000A9890000}"/>
    <cellStyle name="40% - Accent4 14 2 10 2" xfId="48158" xr:uid="{00000000-0005-0000-0000-0000AA890000}"/>
    <cellStyle name="40% - Accent4 14 2 11" xfId="27323" xr:uid="{00000000-0005-0000-0000-0000AB890000}"/>
    <cellStyle name="40% - Accent4 14 2 2" xfId="1885" xr:uid="{00000000-0005-0000-0000-0000AC890000}"/>
    <cellStyle name="40% - Accent4 14 2 2 2" xfId="4571" xr:uid="{00000000-0005-0000-0000-0000AD890000}"/>
    <cellStyle name="40% - Accent4 14 2 2 2 2" xfId="9868" xr:uid="{00000000-0005-0000-0000-0000AE890000}"/>
    <cellStyle name="40% - Accent4 14 2 2 2 2 2" xfId="35869" xr:uid="{00000000-0005-0000-0000-0000AF890000}"/>
    <cellStyle name="40% - Accent4 14 2 2 2 3" xfId="17663" xr:uid="{00000000-0005-0000-0000-0000B0890000}"/>
    <cellStyle name="40% - Accent4 14 2 2 2 3 2" xfId="43657" xr:uid="{00000000-0005-0000-0000-0000B1890000}"/>
    <cellStyle name="40% - Accent4 14 2 2 2 4" xfId="25414" xr:uid="{00000000-0005-0000-0000-0000B2890000}"/>
    <cellStyle name="40% - Accent4 14 2 2 2 4 2" xfId="51403" xr:uid="{00000000-0005-0000-0000-0000B3890000}"/>
    <cellStyle name="40% - Accent4 14 2 2 2 5" xfId="30568" xr:uid="{00000000-0005-0000-0000-0000B4890000}"/>
    <cellStyle name="40% - Accent4 14 2 2 3" xfId="12510" xr:uid="{00000000-0005-0000-0000-0000B5890000}"/>
    <cellStyle name="40% - Accent4 14 2 2 3 2" xfId="20305" xr:uid="{00000000-0005-0000-0000-0000B6890000}"/>
    <cellStyle name="40% - Accent4 14 2 2 3 2 2" xfId="46299" xr:uid="{00000000-0005-0000-0000-0000B7890000}"/>
    <cellStyle name="40% - Accent4 14 2 2 3 3" xfId="38511" xr:uid="{00000000-0005-0000-0000-0000B8890000}"/>
    <cellStyle name="40% - Accent4 14 2 2 4" xfId="7188" xr:uid="{00000000-0005-0000-0000-0000B9890000}"/>
    <cellStyle name="40% - Accent4 14 2 2 4 2" xfId="33180" xr:uid="{00000000-0005-0000-0000-0000BA890000}"/>
    <cellStyle name="40% - Accent4 14 2 2 5" xfId="14974" xr:uid="{00000000-0005-0000-0000-0000BB890000}"/>
    <cellStyle name="40% - Accent4 14 2 2 5 2" xfId="40968" xr:uid="{00000000-0005-0000-0000-0000BC890000}"/>
    <cellStyle name="40% - Accent4 14 2 2 6" xfId="22725" xr:uid="{00000000-0005-0000-0000-0000BD890000}"/>
    <cellStyle name="40% - Accent4 14 2 2 6 2" xfId="48714" xr:uid="{00000000-0005-0000-0000-0000BE890000}"/>
    <cellStyle name="40% - Accent4 14 2 2 7" xfId="27879" xr:uid="{00000000-0005-0000-0000-0000BF890000}"/>
    <cellStyle name="40% - Accent4 14 2 3" xfId="2441" xr:uid="{00000000-0005-0000-0000-0000C0890000}"/>
    <cellStyle name="40% - Accent4 14 2 3 2" xfId="5127" xr:uid="{00000000-0005-0000-0000-0000C1890000}"/>
    <cellStyle name="40% - Accent4 14 2 3 2 2" xfId="10424" xr:uid="{00000000-0005-0000-0000-0000C2890000}"/>
    <cellStyle name="40% - Accent4 14 2 3 2 2 2" xfId="36425" xr:uid="{00000000-0005-0000-0000-0000C3890000}"/>
    <cellStyle name="40% - Accent4 14 2 3 2 3" xfId="18219" xr:uid="{00000000-0005-0000-0000-0000C4890000}"/>
    <cellStyle name="40% - Accent4 14 2 3 2 3 2" xfId="44213" xr:uid="{00000000-0005-0000-0000-0000C5890000}"/>
    <cellStyle name="40% - Accent4 14 2 3 2 4" xfId="25970" xr:uid="{00000000-0005-0000-0000-0000C6890000}"/>
    <cellStyle name="40% - Accent4 14 2 3 2 4 2" xfId="51959" xr:uid="{00000000-0005-0000-0000-0000C7890000}"/>
    <cellStyle name="40% - Accent4 14 2 3 2 5" xfId="31124" xr:uid="{00000000-0005-0000-0000-0000C8890000}"/>
    <cellStyle name="40% - Accent4 14 2 3 3" xfId="13045" xr:uid="{00000000-0005-0000-0000-0000C9890000}"/>
    <cellStyle name="40% - Accent4 14 2 3 3 2" xfId="20840" xr:uid="{00000000-0005-0000-0000-0000CA890000}"/>
    <cellStyle name="40% - Accent4 14 2 3 3 2 2" xfId="46834" xr:uid="{00000000-0005-0000-0000-0000CB890000}"/>
    <cellStyle name="40% - Accent4 14 2 3 3 3" xfId="39046" xr:uid="{00000000-0005-0000-0000-0000CC890000}"/>
    <cellStyle name="40% - Accent4 14 2 3 4" xfId="7740" xr:uid="{00000000-0005-0000-0000-0000CD890000}"/>
    <cellStyle name="40% - Accent4 14 2 3 4 2" xfId="33736" xr:uid="{00000000-0005-0000-0000-0000CE890000}"/>
    <cellStyle name="40% - Accent4 14 2 3 5" xfId="15530" xr:uid="{00000000-0005-0000-0000-0000CF890000}"/>
    <cellStyle name="40% - Accent4 14 2 3 5 2" xfId="41524" xr:uid="{00000000-0005-0000-0000-0000D0890000}"/>
    <cellStyle name="40% - Accent4 14 2 3 6" xfId="23281" xr:uid="{00000000-0005-0000-0000-0000D1890000}"/>
    <cellStyle name="40% - Accent4 14 2 3 6 2" xfId="49270" xr:uid="{00000000-0005-0000-0000-0000D2890000}"/>
    <cellStyle name="40% - Accent4 14 2 3 7" xfId="28435" xr:uid="{00000000-0005-0000-0000-0000D3890000}"/>
    <cellStyle name="40% - Accent4 14 2 4" xfId="2997" xr:uid="{00000000-0005-0000-0000-0000D4890000}"/>
    <cellStyle name="40% - Accent4 14 2 4 2" xfId="5683" xr:uid="{00000000-0005-0000-0000-0000D5890000}"/>
    <cellStyle name="40% - Accent4 14 2 4 2 2" xfId="10980" xr:uid="{00000000-0005-0000-0000-0000D6890000}"/>
    <cellStyle name="40% - Accent4 14 2 4 2 2 2" xfId="36981" xr:uid="{00000000-0005-0000-0000-0000D7890000}"/>
    <cellStyle name="40% - Accent4 14 2 4 2 3" xfId="18775" xr:uid="{00000000-0005-0000-0000-0000D8890000}"/>
    <cellStyle name="40% - Accent4 14 2 4 2 3 2" xfId="44769" xr:uid="{00000000-0005-0000-0000-0000D9890000}"/>
    <cellStyle name="40% - Accent4 14 2 4 2 4" xfId="26526" xr:uid="{00000000-0005-0000-0000-0000DA890000}"/>
    <cellStyle name="40% - Accent4 14 2 4 2 4 2" xfId="52515" xr:uid="{00000000-0005-0000-0000-0000DB890000}"/>
    <cellStyle name="40% - Accent4 14 2 4 2 5" xfId="31680" xr:uid="{00000000-0005-0000-0000-0000DC890000}"/>
    <cellStyle name="40% - Accent4 14 2 4 3" xfId="13584" xr:uid="{00000000-0005-0000-0000-0000DD890000}"/>
    <cellStyle name="40% - Accent4 14 2 4 3 2" xfId="21379" xr:uid="{00000000-0005-0000-0000-0000DE890000}"/>
    <cellStyle name="40% - Accent4 14 2 4 3 2 2" xfId="47373" xr:uid="{00000000-0005-0000-0000-0000DF890000}"/>
    <cellStyle name="40% - Accent4 14 2 4 3 3" xfId="39585" xr:uid="{00000000-0005-0000-0000-0000E0890000}"/>
    <cellStyle name="40% - Accent4 14 2 4 4" xfId="8296" xr:uid="{00000000-0005-0000-0000-0000E1890000}"/>
    <cellStyle name="40% - Accent4 14 2 4 4 2" xfId="34292" xr:uid="{00000000-0005-0000-0000-0000E2890000}"/>
    <cellStyle name="40% - Accent4 14 2 4 5" xfId="16086" xr:uid="{00000000-0005-0000-0000-0000E3890000}"/>
    <cellStyle name="40% - Accent4 14 2 4 5 2" xfId="42080" xr:uid="{00000000-0005-0000-0000-0000E4890000}"/>
    <cellStyle name="40% - Accent4 14 2 4 6" xfId="23837" xr:uid="{00000000-0005-0000-0000-0000E5890000}"/>
    <cellStyle name="40% - Accent4 14 2 4 6 2" xfId="49826" xr:uid="{00000000-0005-0000-0000-0000E6890000}"/>
    <cellStyle name="40% - Accent4 14 2 4 7" xfId="28991" xr:uid="{00000000-0005-0000-0000-0000E7890000}"/>
    <cellStyle name="40% - Accent4 14 2 5" xfId="4015" xr:uid="{00000000-0005-0000-0000-0000E8890000}"/>
    <cellStyle name="40% - Accent4 14 2 5 2" xfId="9313" xr:uid="{00000000-0005-0000-0000-0000E9890000}"/>
    <cellStyle name="40% - Accent4 14 2 5 2 2" xfId="35313" xr:uid="{00000000-0005-0000-0000-0000EA890000}"/>
    <cellStyle name="40% - Accent4 14 2 5 3" xfId="17107" xr:uid="{00000000-0005-0000-0000-0000EB890000}"/>
    <cellStyle name="40% - Accent4 14 2 5 3 2" xfId="43101" xr:uid="{00000000-0005-0000-0000-0000EC890000}"/>
    <cellStyle name="40% - Accent4 14 2 5 4" xfId="24858" xr:uid="{00000000-0005-0000-0000-0000ED890000}"/>
    <cellStyle name="40% - Accent4 14 2 5 4 2" xfId="50847" xr:uid="{00000000-0005-0000-0000-0000EE890000}"/>
    <cellStyle name="40% - Accent4 14 2 5 5" xfId="30012" xr:uid="{00000000-0005-0000-0000-0000EF890000}"/>
    <cellStyle name="40% - Accent4 14 2 6" xfId="11485" xr:uid="{00000000-0005-0000-0000-0000F0890000}"/>
    <cellStyle name="40% - Accent4 14 2 6 2" xfId="19280" xr:uid="{00000000-0005-0000-0000-0000F1890000}"/>
    <cellStyle name="40% - Accent4 14 2 6 2 2" xfId="45274" xr:uid="{00000000-0005-0000-0000-0000F2890000}"/>
    <cellStyle name="40% - Accent4 14 2 6 3" xfId="37486" xr:uid="{00000000-0005-0000-0000-0000F3890000}"/>
    <cellStyle name="40% - Accent4 14 2 7" xfId="11991" xr:uid="{00000000-0005-0000-0000-0000F4890000}"/>
    <cellStyle name="40% - Accent4 14 2 7 2" xfId="19786" xr:uid="{00000000-0005-0000-0000-0000F5890000}"/>
    <cellStyle name="40% - Accent4 14 2 7 2 2" xfId="45780" xr:uid="{00000000-0005-0000-0000-0000F6890000}"/>
    <cellStyle name="40% - Accent4 14 2 7 3" xfId="37992" xr:uid="{00000000-0005-0000-0000-0000F7890000}"/>
    <cellStyle name="40% - Accent4 14 2 8" xfId="6637" xr:uid="{00000000-0005-0000-0000-0000F8890000}"/>
    <cellStyle name="40% - Accent4 14 2 8 2" xfId="32624" xr:uid="{00000000-0005-0000-0000-0000F9890000}"/>
    <cellStyle name="40% - Accent4 14 2 9" xfId="14418" xr:uid="{00000000-0005-0000-0000-0000FA890000}"/>
    <cellStyle name="40% - Accent4 14 2 9 2" xfId="40412" xr:uid="{00000000-0005-0000-0000-0000FB890000}"/>
    <cellStyle name="40% - Accent4 14 3" xfId="1608" xr:uid="{00000000-0005-0000-0000-0000FC890000}"/>
    <cellStyle name="40% - Accent4 14 3 2" xfId="4294" xr:uid="{00000000-0005-0000-0000-0000FD890000}"/>
    <cellStyle name="40% - Accent4 14 3 2 2" xfId="9591" xr:uid="{00000000-0005-0000-0000-0000FE890000}"/>
    <cellStyle name="40% - Accent4 14 3 2 2 2" xfId="35592" xr:uid="{00000000-0005-0000-0000-0000FF890000}"/>
    <cellStyle name="40% - Accent4 14 3 2 3" xfId="17386" xr:uid="{00000000-0005-0000-0000-0000008A0000}"/>
    <cellStyle name="40% - Accent4 14 3 2 3 2" xfId="43380" xr:uid="{00000000-0005-0000-0000-0000018A0000}"/>
    <cellStyle name="40% - Accent4 14 3 2 4" xfId="25137" xr:uid="{00000000-0005-0000-0000-0000028A0000}"/>
    <cellStyle name="40% - Accent4 14 3 2 4 2" xfId="51126" xr:uid="{00000000-0005-0000-0000-0000038A0000}"/>
    <cellStyle name="40% - Accent4 14 3 2 5" xfId="30291" xr:uid="{00000000-0005-0000-0000-0000048A0000}"/>
    <cellStyle name="40% - Accent4 14 3 3" xfId="12251" xr:uid="{00000000-0005-0000-0000-0000058A0000}"/>
    <cellStyle name="40% - Accent4 14 3 3 2" xfId="20046" xr:uid="{00000000-0005-0000-0000-0000068A0000}"/>
    <cellStyle name="40% - Accent4 14 3 3 2 2" xfId="46040" xr:uid="{00000000-0005-0000-0000-0000078A0000}"/>
    <cellStyle name="40% - Accent4 14 3 3 3" xfId="38252" xr:uid="{00000000-0005-0000-0000-0000088A0000}"/>
    <cellStyle name="40% - Accent4 14 3 4" xfId="6913" xr:uid="{00000000-0005-0000-0000-0000098A0000}"/>
    <cellStyle name="40% - Accent4 14 3 4 2" xfId="32903" xr:uid="{00000000-0005-0000-0000-00000A8A0000}"/>
    <cellStyle name="40% - Accent4 14 3 5" xfId="14697" xr:uid="{00000000-0005-0000-0000-00000B8A0000}"/>
    <cellStyle name="40% - Accent4 14 3 5 2" xfId="40691" xr:uid="{00000000-0005-0000-0000-00000C8A0000}"/>
    <cellStyle name="40% - Accent4 14 3 6" xfId="22448" xr:uid="{00000000-0005-0000-0000-00000D8A0000}"/>
    <cellStyle name="40% - Accent4 14 3 6 2" xfId="48437" xr:uid="{00000000-0005-0000-0000-00000E8A0000}"/>
    <cellStyle name="40% - Accent4 14 3 7" xfId="27602" xr:uid="{00000000-0005-0000-0000-00000F8A0000}"/>
    <cellStyle name="40% - Accent4 14 4" xfId="2164" xr:uid="{00000000-0005-0000-0000-0000108A0000}"/>
    <cellStyle name="40% - Accent4 14 4 2" xfId="4850" xr:uid="{00000000-0005-0000-0000-0000118A0000}"/>
    <cellStyle name="40% - Accent4 14 4 2 2" xfId="10147" xr:uid="{00000000-0005-0000-0000-0000128A0000}"/>
    <cellStyle name="40% - Accent4 14 4 2 2 2" xfId="36148" xr:uid="{00000000-0005-0000-0000-0000138A0000}"/>
    <cellStyle name="40% - Accent4 14 4 2 3" xfId="17942" xr:uid="{00000000-0005-0000-0000-0000148A0000}"/>
    <cellStyle name="40% - Accent4 14 4 2 3 2" xfId="43936" xr:uid="{00000000-0005-0000-0000-0000158A0000}"/>
    <cellStyle name="40% - Accent4 14 4 2 4" xfId="25693" xr:uid="{00000000-0005-0000-0000-0000168A0000}"/>
    <cellStyle name="40% - Accent4 14 4 2 4 2" xfId="51682" xr:uid="{00000000-0005-0000-0000-0000178A0000}"/>
    <cellStyle name="40% - Accent4 14 4 2 5" xfId="30847" xr:uid="{00000000-0005-0000-0000-0000188A0000}"/>
    <cellStyle name="40% - Accent4 14 4 3" xfId="12770" xr:uid="{00000000-0005-0000-0000-0000198A0000}"/>
    <cellStyle name="40% - Accent4 14 4 3 2" xfId="20565" xr:uid="{00000000-0005-0000-0000-00001A8A0000}"/>
    <cellStyle name="40% - Accent4 14 4 3 2 2" xfId="46559" xr:uid="{00000000-0005-0000-0000-00001B8A0000}"/>
    <cellStyle name="40% - Accent4 14 4 3 3" xfId="38771" xr:uid="{00000000-0005-0000-0000-00001C8A0000}"/>
    <cellStyle name="40% - Accent4 14 4 4" xfId="7465" xr:uid="{00000000-0005-0000-0000-00001D8A0000}"/>
    <cellStyle name="40% - Accent4 14 4 4 2" xfId="33459" xr:uid="{00000000-0005-0000-0000-00001E8A0000}"/>
    <cellStyle name="40% - Accent4 14 4 5" xfId="15253" xr:uid="{00000000-0005-0000-0000-00001F8A0000}"/>
    <cellStyle name="40% - Accent4 14 4 5 2" xfId="41247" xr:uid="{00000000-0005-0000-0000-0000208A0000}"/>
    <cellStyle name="40% - Accent4 14 4 6" xfId="23004" xr:uid="{00000000-0005-0000-0000-0000218A0000}"/>
    <cellStyle name="40% - Accent4 14 4 6 2" xfId="48993" xr:uid="{00000000-0005-0000-0000-0000228A0000}"/>
    <cellStyle name="40% - Accent4 14 4 7" xfId="28158" xr:uid="{00000000-0005-0000-0000-0000238A0000}"/>
    <cellStyle name="40% - Accent4 14 5" xfId="2720" xr:uid="{00000000-0005-0000-0000-0000248A0000}"/>
    <cellStyle name="40% - Accent4 14 5 2" xfId="5406" xr:uid="{00000000-0005-0000-0000-0000258A0000}"/>
    <cellStyle name="40% - Accent4 14 5 2 2" xfId="10703" xr:uid="{00000000-0005-0000-0000-0000268A0000}"/>
    <cellStyle name="40% - Accent4 14 5 2 2 2" xfId="36704" xr:uid="{00000000-0005-0000-0000-0000278A0000}"/>
    <cellStyle name="40% - Accent4 14 5 2 3" xfId="18498" xr:uid="{00000000-0005-0000-0000-0000288A0000}"/>
    <cellStyle name="40% - Accent4 14 5 2 3 2" xfId="44492" xr:uid="{00000000-0005-0000-0000-0000298A0000}"/>
    <cellStyle name="40% - Accent4 14 5 2 4" xfId="26249" xr:uid="{00000000-0005-0000-0000-00002A8A0000}"/>
    <cellStyle name="40% - Accent4 14 5 2 4 2" xfId="52238" xr:uid="{00000000-0005-0000-0000-00002B8A0000}"/>
    <cellStyle name="40% - Accent4 14 5 2 5" xfId="31403" xr:uid="{00000000-0005-0000-0000-00002C8A0000}"/>
    <cellStyle name="40% - Accent4 14 5 3" xfId="13307" xr:uid="{00000000-0005-0000-0000-00002D8A0000}"/>
    <cellStyle name="40% - Accent4 14 5 3 2" xfId="21102" xr:uid="{00000000-0005-0000-0000-00002E8A0000}"/>
    <cellStyle name="40% - Accent4 14 5 3 2 2" xfId="47096" xr:uid="{00000000-0005-0000-0000-00002F8A0000}"/>
    <cellStyle name="40% - Accent4 14 5 3 3" xfId="39308" xr:uid="{00000000-0005-0000-0000-0000308A0000}"/>
    <cellStyle name="40% - Accent4 14 5 4" xfId="8019" xr:uid="{00000000-0005-0000-0000-0000318A0000}"/>
    <cellStyle name="40% - Accent4 14 5 4 2" xfId="34015" xr:uid="{00000000-0005-0000-0000-0000328A0000}"/>
    <cellStyle name="40% - Accent4 14 5 5" xfId="15809" xr:uid="{00000000-0005-0000-0000-0000338A0000}"/>
    <cellStyle name="40% - Accent4 14 5 5 2" xfId="41803" xr:uid="{00000000-0005-0000-0000-0000348A0000}"/>
    <cellStyle name="40% - Accent4 14 5 6" xfId="23560" xr:uid="{00000000-0005-0000-0000-0000358A0000}"/>
    <cellStyle name="40% - Accent4 14 5 6 2" xfId="49549" xr:uid="{00000000-0005-0000-0000-0000368A0000}"/>
    <cellStyle name="40% - Accent4 14 5 7" xfId="28714" xr:uid="{00000000-0005-0000-0000-0000378A0000}"/>
    <cellStyle name="40% - Accent4 14 6" xfId="3738" xr:uid="{00000000-0005-0000-0000-0000388A0000}"/>
    <cellStyle name="40% - Accent4 14 6 2" xfId="9036" xr:uid="{00000000-0005-0000-0000-0000398A0000}"/>
    <cellStyle name="40% - Accent4 14 6 2 2" xfId="35036" xr:uid="{00000000-0005-0000-0000-00003A8A0000}"/>
    <cellStyle name="40% - Accent4 14 6 3" xfId="16830" xr:uid="{00000000-0005-0000-0000-00003B8A0000}"/>
    <cellStyle name="40% - Accent4 14 6 3 2" xfId="42824" xr:uid="{00000000-0005-0000-0000-00003C8A0000}"/>
    <cellStyle name="40% - Accent4 14 6 4" xfId="24581" xr:uid="{00000000-0005-0000-0000-00003D8A0000}"/>
    <cellStyle name="40% - Accent4 14 6 4 2" xfId="50570" xr:uid="{00000000-0005-0000-0000-00003E8A0000}"/>
    <cellStyle name="40% - Accent4 14 6 5" xfId="29735" xr:uid="{00000000-0005-0000-0000-00003F8A0000}"/>
    <cellStyle name="40% - Accent4 14 7" xfId="11230" xr:uid="{00000000-0005-0000-0000-0000408A0000}"/>
    <cellStyle name="40% - Accent4 14 7 2" xfId="19025" xr:uid="{00000000-0005-0000-0000-0000418A0000}"/>
    <cellStyle name="40% - Accent4 14 7 2 2" xfId="45019" xr:uid="{00000000-0005-0000-0000-0000428A0000}"/>
    <cellStyle name="40% - Accent4 14 7 3" xfId="37231" xr:uid="{00000000-0005-0000-0000-0000438A0000}"/>
    <cellStyle name="40% - Accent4 14 8" xfId="11730" xr:uid="{00000000-0005-0000-0000-0000448A0000}"/>
    <cellStyle name="40% - Accent4 14 8 2" xfId="19525" xr:uid="{00000000-0005-0000-0000-0000458A0000}"/>
    <cellStyle name="40% - Accent4 14 8 2 2" xfId="45519" xr:uid="{00000000-0005-0000-0000-0000468A0000}"/>
    <cellStyle name="40% - Accent4 14 8 3" xfId="37731" xr:uid="{00000000-0005-0000-0000-0000478A0000}"/>
    <cellStyle name="40% - Accent4 14 9" xfId="6360" xr:uid="{00000000-0005-0000-0000-0000488A0000}"/>
    <cellStyle name="40% - Accent4 14 9 2" xfId="32347" xr:uid="{00000000-0005-0000-0000-0000498A0000}"/>
    <cellStyle name="40% - Accent4 15" xfId="1066" xr:uid="{00000000-0005-0000-0000-00004A8A0000}"/>
    <cellStyle name="40% - Accent4 15 10" xfId="14158" xr:uid="{00000000-0005-0000-0000-00004B8A0000}"/>
    <cellStyle name="40% - Accent4 15 10 2" xfId="40152" xr:uid="{00000000-0005-0000-0000-00004C8A0000}"/>
    <cellStyle name="40% - Accent4 15 11" xfId="21909" xr:uid="{00000000-0005-0000-0000-00004D8A0000}"/>
    <cellStyle name="40% - Accent4 15 11 2" xfId="47898" xr:uid="{00000000-0005-0000-0000-00004E8A0000}"/>
    <cellStyle name="40% - Accent4 15 12" xfId="27063" xr:uid="{00000000-0005-0000-0000-00004F8A0000}"/>
    <cellStyle name="40% - Accent4 15 2" xfId="1344" xr:uid="{00000000-0005-0000-0000-0000508A0000}"/>
    <cellStyle name="40% - Accent4 15 2 10" xfId="22186" xr:uid="{00000000-0005-0000-0000-0000518A0000}"/>
    <cellStyle name="40% - Accent4 15 2 10 2" xfId="48175" xr:uid="{00000000-0005-0000-0000-0000528A0000}"/>
    <cellStyle name="40% - Accent4 15 2 11" xfId="27340" xr:uid="{00000000-0005-0000-0000-0000538A0000}"/>
    <cellStyle name="40% - Accent4 15 2 2" xfId="1902" xr:uid="{00000000-0005-0000-0000-0000548A0000}"/>
    <cellStyle name="40% - Accent4 15 2 2 2" xfId="4588" xr:uid="{00000000-0005-0000-0000-0000558A0000}"/>
    <cellStyle name="40% - Accent4 15 2 2 2 2" xfId="9885" xr:uid="{00000000-0005-0000-0000-0000568A0000}"/>
    <cellStyle name="40% - Accent4 15 2 2 2 2 2" xfId="35886" xr:uid="{00000000-0005-0000-0000-0000578A0000}"/>
    <cellStyle name="40% - Accent4 15 2 2 2 3" xfId="17680" xr:uid="{00000000-0005-0000-0000-0000588A0000}"/>
    <cellStyle name="40% - Accent4 15 2 2 2 3 2" xfId="43674" xr:uid="{00000000-0005-0000-0000-0000598A0000}"/>
    <cellStyle name="40% - Accent4 15 2 2 2 4" xfId="25431" xr:uid="{00000000-0005-0000-0000-00005A8A0000}"/>
    <cellStyle name="40% - Accent4 15 2 2 2 4 2" xfId="51420" xr:uid="{00000000-0005-0000-0000-00005B8A0000}"/>
    <cellStyle name="40% - Accent4 15 2 2 2 5" xfId="30585" xr:uid="{00000000-0005-0000-0000-00005C8A0000}"/>
    <cellStyle name="40% - Accent4 15 2 2 3" xfId="12527" xr:uid="{00000000-0005-0000-0000-00005D8A0000}"/>
    <cellStyle name="40% - Accent4 15 2 2 3 2" xfId="20322" xr:uid="{00000000-0005-0000-0000-00005E8A0000}"/>
    <cellStyle name="40% - Accent4 15 2 2 3 2 2" xfId="46316" xr:uid="{00000000-0005-0000-0000-00005F8A0000}"/>
    <cellStyle name="40% - Accent4 15 2 2 3 3" xfId="38528" xr:uid="{00000000-0005-0000-0000-0000608A0000}"/>
    <cellStyle name="40% - Accent4 15 2 2 4" xfId="7205" xr:uid="{00000000-0005-0000-0000-0000618A0000}"/>
    <cellStyle name="40% - Accent4 15 2 2 4 2" xfId="33197" xr:uid="{00000000-0005-0000-0000-0000628A0000}"/>
    <cellStyle name="40% - Accent4 15 2 2 5" xfId="14991" xr:uid="{00000000-0005-0000-0000-0000638A0000}"/>
    <cellStyle name="40% - Accent4 15 2 2 5 2" xfId="40985" xr:uid="{00000000-0005-0000-0000-0000648A0000}"/>
    <cellStyle name="40% - Accent4 15 2 2 6" xfId="22742" xr:uid="{00000000-0005-0000-0000-0000658A0000}"/>
    <cellStyle name="40% - Accent4 15 2 2 6 2" xfId="48731" xr:uid="{00000000-0005-0000-0000-0000668A0000}"/>
    <cellStyle name="40% - Accent4 15 2 2 7" xfId="27896" xr:uid="{00000000-0005-0000-0000-0000678A0000}"/>
    <cellStyle name="40% - Accent4 15 2 3" xfId="2458" xr:uid="{00000000-0005-0000-0000-0000688A0000}"/>
    <cellStyle name="40% - Accent4 15 2 3 2" xfId="5144" xr:uid="{00000000-0005-0000-0000-0000698A0000}"/>
    <cellStyle name="40% - Accent4 15 2 3 2 2" xfId="10441" xr:uid="{00000000-0005-0000-0000-00006A8A0000}"/>
    <cellStyle name="40% - Accent4 15 2 3 2 2 2" xfId="36442" xr:uid="{00000000-0005-0000-0000-00006B8A0000}"/>
    <cellStyle name="40% - Accent4 15 2 3 2 3" xfId="18236" xr:uid="{00000000-0005-0000-0000-00006C8A0000}"/>
    <cellStyle name="40% - Accent4 15 2 3 2 3 2" xfId="44230" xr:uid="{00000000-0005-0000-0000-00006D8A0000}"/>
    <cellStyle name="40% - Accent4 15 2 3 2 4" xfId="25987" xr:uid="{00000000-0005-0000-0000-00006E8A0000}"/>
    <cellStyle name="40% - Accent4 15 2 3 2 4 2" xfId="51976" xr:uid="{00000000-0005-0000-0000-00006F8A0000}"/>
    <cellStyle name="40% - Accent4 15 2 3 2 5" xfId="31141" xr:uid="{00000000-0005-0000-0000-0000708A0000}"/>
    <cellStyle name="40% - Accent4 15 2 3 3" xfId="13062" xr:uid="{00000000-0005-0000-0000-0000718A0000}"/>
    <cellStyle name="40% - Accent4 15 2 3 3 2" xfId="20857" xr:uid="{00000000-0005-0000-0000-0000728A0000}"/>
    <cellStyle name="40% - Accent4 15 2 3 3 2 2" xfId="46851" xr:uid="{00000000-0005-0000-0000-0000738A0000}"/>
    <cellStyle name="40% - Accent4 15 2 3 3 3" xfId="39063" xr:uid="{00000000-0005-0000-0000-0000748A0000}"/>
    <cellStyle name="40% - Accent4 15 2 3 4" xfId="7757" xr:uid="{00000000-0005-0000-0000-0000758A0000}"/>
    <cellStyle name="40% - Accent4 15 2 3 4 2" xfId="33753" xr:uid="{00000000-0005-0000-0000-0000768A0000}"/>
    <cellStyle name="40% - Accent4 15 2 3 5" xfId="15547" xr:uid="{00000000-0005-0000-0000-0000778A0000}"/>
    <cellStyle name="40% - Accent4 15 2 3 5 2" xfId="41541" xr:uid="{00000000-0005-0000-0000-0000788A0000}"/>
    <cellStyle name="40% - Accent4 15 2 3 6" xfId="23298" xr:uid="{00000000-0005-0000-0000-0000798A0000}"/>
    <cellStyle name="40% - Accent4 15 2 3 6 2" xfId="49287" xr:uid="{00000000-0005-0000-0000-00007A8A0000}"/>
    <cellStyle name="40% - Accent4 15 2 3 7" xfId="28452" xr:uid="{00000000-0005-0000-0000-00007B8A0000}"/>
    <cellStyle name="40% - Accent4 15 2 4" xfId="3014" xr:uid="{00000000-0005-0000-0000-00007C8A0000}"/>
    <cellStyle name="40% - Accent4 15 2 4 2" xfId="5700" xr:uid="{00000000-0005-0000-0000-00007D8A0000}"/>
    <cellStyle name="40% - Accent4 15 2 4 2 2" xfId="10997" xr:uid="{00000000-0005-0000-0000-00007E8A0000}"/>
    <cellStyle name="40% - Accent4 15 2 4 2 2 2" xfId="36998" xr:uid="{00000000-0005-0000-0000-00007F8A0000}"/>
    <cellStyle name="40% - Accent4 15 2 4 2 3" xfId="18792" xr:uid="{00000000-0005-0000-0000-0000808A0000}"/>
    <cellStyle name="40% - Accent4 15 2 4 2 3 2" xfId="44786" xr:uid="{00000000-0005-0000-0000-0000818A0000}"/>
    <cellStyle name="40% - Accent4 15 2 4 2 4" xfId="26543" xr:uid="{00000000-0005-0000-0000-0000828A0000}"/>
    <cellStyle name="40% - Accent4 15 2 4 2 4 2" xfId="52532" xr:uid="{00000000-0005-0000-0000-0000838A0000}"/>
    <cellStyle name="40% - Accent4 15 2 4 2 5" xfId="31697" xr:uid="{00000000-0005-0000-0000-0000848A0000}"/>
    <cellStyle name="40% - Accent4 15 2 4 3" xfId="13601" xr:uid="{00000000-0005-0000-0000-0000858A0000}"/>
    <cellStyle name="40% - Accent4 15 2 4 3 2" xfId="21396" xr:uid="{00000000-0005-0000-0000-0000868A0000}"/>
    <cellStyle name="40% - Accent4 15 2 4 3 2 2" xfId="47390" xr:uid="{00000000-0005-0000-0000-0000878A0000}"/>
    <cellStyle name="40% - Accent4 15 2 4 3 3" xfId="39602" xr:uid="{00000000-0005-0000-0000-0000888A0000}"/>
    <cellStyle name="40% - Accent4 15 2 4 4" xfId="8313" xr:uid="{00000000-0005-0000-0000-0000898A0000}"/>
    <cellStyle name="40% - Accent4 15 2 4 4 2" xfId="34309" xr:uid="{00000000-0005-0000-0000-00008A8A0000}"/>
    <cellStyle name="40% - Accent4 15 2 4 5" xfId="16103" xr:uid="{00000000-0005-0000-0000-00008B8A0000}"/>
    <cellStyle name="40% - Accent4 15 2 4 5 2" xfId="42097" xr:uid="{00000000-0005-0000-0000-00008C8A0000}"/>
    <cellStyle name="40% - Accent4 15 2 4 6" xfId="23854" xr:uid="{00000000-0005-0000-0000-00008D8A0000}"/>
    <cellStyle name="40% - Accent4 15 2 4 6 2" xfId="49843" xr:uid="{00000000-0005-0000-0000-00008E8A0000}"/>
    <cellStyle name="40% - Accent4 15 2 4 7" xfId="29008" xr:uid="{00000000-0005-0000-0000-00008F8A0000}"/>
    <cellStyle name="40% - Accent4 15 2 5" xfId="4032" xr:uid="{00000000-0005-0000-0000-0000908A0000}"/>
    <cellStyle name="40% - Accent4 15 2 5 2" xfId="9330" xr:uid="{00000000-0005-0000-0000-0000918A0000}"/>
    <cellStyle name="40% - Accent4 15 2 5 2 2" xfId="35330" xr:uid="{00000000-0005-0000-0000-0000928A0000}"/>
    <cellStyle name="40% - Accent4 15 2 5 3" xfId="17124" xr:uid="{00000000-0005-0000-0000-0000938A0000}"/>
    <cellStyle name="40% - Accent4 15 2 5 3 2" xfId="43118" xr:uid="{00000000-0005-0000-0000-0000948A0000}"/>
    <cellStyle name="40% - Accent4 15 2 5 4" xfId="24875" xr:uid="{00000000-0005-0000-0000-0000958A0000}"/>
    <cellStyle name="40% - Accent4 15 2 5 4 2" xfId="50864" xr:uid="{00000000-0005-0000-0000-0000968A0000}"/>
    <cellStyle name="40% - Accent4 15 2 5 5" xfId="30029" xr:uid="{00000000-0005-0000-0000-0000978A0000}"/>
    <cellStyle name="40% - Accent4 15 2 6" xfId="11502" xr:uid="{00000000-0005-0000-0000-0000988A0000}"/>
    <cellStyle name="40% - Accent4 15 2 6 2" xfId="19297" xr:uid="{00000000-0005-0000-0000-0000998A0000}"/>
    <cellStyle name="40% - Accent4 15 2 6 2 2" xfId="45291" xr:uid="{00000000-0005-0000-0000-00009A8A0000}"/>
    <cellStyle name="40% - Accent4 15 2 6 3" xfId="37503" xr:uid="{00000000-0005-0000-0000-00009B8A0000}"/>
    <cellStyle name="40% - Accent4 15 2 7" xfId="12008" xr:uid="{00000000-0005-0000-0000-00009C8A0000}"/>
    <cellStyle name="40% - Accent4 15 2 7 2" xfId="19803" xr:uid="{00000000-0005-0000-0000-00009D8A0000}"/>
    <cellStyle name="40% - Accent4 15 2 7 2 2" xfId="45797" xr:uid="{00000000-0005-0000-0000-00009E8A0000}"/>
    <cellStyle name="40% - Accent4 15 2 7 3" xfId="38009" xr:uid="{00000000-0005-0000-0000-00009F8A0000}"/>
    <cellStyle name="40% - Accent4 15 2 8" xfId="6654" xr:uid="{00000000-0005-0000-0000-0000A08A0000}"/>
    <cellStyle name="40% - Accent4 15 2 8 2" xfId="32641" xr:uid="{00000000-0005-0000-0000-0000A18A0000}"/>
    <cellStyle name="40% - Accent4 15 2 9" xfId="14435" xr:uid="{00000000-0005-0000-0000-0000A28A0000}"/>
    <cellStyle name="40% - Accent4 15 2 9 2" xfId="40429" xr:uid="{00000000-0005-0000-0000-0000A38A0000}"/>
    <cellStyle name="40% - Accent4 15 3" xfId="1625" xr:uid="{00000000-0005-0000-0000-0000A48A0000}"/>
    <cellStyle name="40% - Accent4 15 3 2" xfId="4311" xr:uid="{00000000-0005-0000-0000-0000A58A0000}"/>
    <cellStyle name="40% - Accent4 15 3 2 2" xfId="9608" xr:uid="{00000000-0005-0000-0000-0000A68A0000}"/>
    <cellStyle name="40% - Accent4 15 3 2 2 2" xfId="35609" xr:uid="{00000000-0005-0000-0000-0000A78A0000}"/>
    <cellStyle name="40% - Accent4 15 3 2 3" xfId="17403" xr:uid="{00000000-0005-0000-0000-0000A88A0000}"/>
    <cellStyle name="40% - Accent4 15 3 2 3 2" xfId="43397" xr:uid="{00000000-0005-0000-0000-0000A98A0000}"/>
    <cellStyle name="40% - Accent4 15 3 2 4" xfId="25154" xr:uid="{00000000-0005-0000-0000-0000AA8A0000}"/>
    <cellStyle name="40% - Accent4 15 3 2 4 2" xfId="51143" xr:uid="{00000000-0005-0000-0000-0000AB8A0000}"/>
    <cellStyle name="40% - Accent4 15 3 2 5" xfId="30308" xr:uid="{00000000-0005-0000-0000-0000AC8A0000}"/>
    <cellStyle name="40% - Accent4 15 3 3" xfId="12268" xr:uid="{00000000-0005-0000-0000-0000AD8A0000}"/>
    <cellStyle name="40% - Accent4 15 3 3 2" xfId="20063" xr:uid="{00000000-0005-0000-0000-0000AE8A0000}"/>
    <cellStyle name="40% - Accent4 15 3 3 2 2" xfId="46057" xr:uid="{00000000-0005-0000-0000-0000AF8A0000}"/>
    <cellStyle name="40% - Accent4 15 3 3 3" xfId="38269" xr:uid="{00000000-0005-0000-0000-0000B08A0000}"/>
    <cellStyle name="40% - Accent4 15 3 4" xfId="6930" xr:uid="{00000000-0005-0000-0000-0000B18A0000}"/>
    <cellStyle name="40% - Accent4 15 3 4 2" xfId="32920" xr:uid="{00000000-0005-0000-0000-0000B28A0000}"/>
    <cellStyle name="40% - Accent4 15 3 5" xfId="14714" xr:uid="{00000000-0005-0000-0000-0000B38A0000}"/>
    <cellStyle name="40% - Accent4 15 3 5 2" xfId="40708" xr:uid="{00000000-0005-0000-0000-0000B48A0000}"/>
    <cellStyle name="40% - Accent4 15 3 6" xfId="22465" xr:uid="{00000000-0005-0000-0000-0000B58A0000}"/>
    <cellStyle name="40% - Accent4 15 3 6 2" xfId="48454" xr:uid="{00000000-0005-0000-0000-0000B68A0000}"/>
    <cellStyle name="40% - Accent4 15 3 7" xfId="27619" xr:uid="{00000000-0005-0000-0000-0000B78A0000}"/>
    <cellStyle name="40% - Accent4 15 4" xfId="2181" xr:uid="{00000000-0005-0000-0000-0000B88A0000}"/>
    <cellStyle name="40% - Accent4 15 4 2" xfId="4867" xr:uid="{00000000-0005-0000-0000-0000B98A0000}"/>
    <cellStyle name="40% - Accent4 15 4 2 2" xfId="10164" xr:uid="{00000000-0005-0000-0000-0000BA8A0000}"/>
    <cellStyle name="40% - Accent4 15 4 2 2 2" xfId="36165" xr:uid="{00000000-0005-0000-0000-0000BB8A0000}"/>
    <cellStyle name="40% - Accent4 15 4 2 3" xfId="17959" xr:uid="{00000000-0005-0000-0000-0000BC8A0000}"/>
    <cellStyle name="40% - Accent4 15 4 2 3 2" xfId="43953" xr:uid="{00000000-0005-0000-0000-0000BD8A0000}"/>
    <cellStyle name="40% - Accent4 15 4 2 4" xfId="25710" xr:uid="{00000000-0005-0000-0000-0000BE8A0000}"/>
    <cellStyle name="40% - Accent4 15 4 2 4 2" xfId="51699" xr:uid="{00000000-0005-0000-0000-0000BF8A0000}"/>
    <cellStyle name="40% - Accent4 15 4 2 5" xfId="30864" xr:uid="{00000000-0005-0000-0000-0000C08A0000}"/>
    <cellStyle name="40% - Accent4 15 4 3" xfId="12787" xr:uid="{00000000-0005-0000-0000-0000C18A0000}"/>
    <cellStyle name="40% - Accent4 15 4 3 2" xfId="20582" xr:uid="{00000000-0005-0000-0000-0000C28A0000}"/>
    <cellStyle name="40% - Accent4 15 4 3 2 2" xfId="46576" xr:uid="{00000000-0005-0000-0000-0000C38A0000}"/>
    <cellStyle name="40% - Accent4 15 4 3 3" xfId="38788" xr:uid="{00000000-0005-0000-0000-0000C48A0000}"/>
    <cellStyle name="40% - Accent4 15 4 4" xfId="7482" xr:uid="{00000000-0005-0000-0000-0000C58A0000}"/>
    <cellStyle name="40% - Accent4 15 4 4 2" xfId="33476" xr:uid="{00000000-0005-0000-0000-0000C68A0000}"/>
    <cellStyle name="40% - Accent4 15 4 5" xfId="15270" xr:uid="{00000000-0005-0000-0000-0000C78A0000}"/>
    <cellStyle name="40% - Accent4 15 4 5 2" xfId="41264" xr:uid="{00000000-0005-0000-0000-0000C88A0000}"/>
    <cellStyle name="40% - Accent4 15 4 6" xfId="23021" xr:uid="{00000000-0005-0000-0000-0000C98A0000}"/>
    <cellStyle name="40% - Accent4 15 4 6 2" xfId="49010" xr:uid="{00000000-0005-0000-0000-0000CA8A0000}"/>
    <cellStyle name="40% - Accent4 15 4 7" xfId="28175" xr:uid="{00000000-0005-0000-0000-0000CB8A0000}"/>
    <cellStyle name="40% - Accent4 15 5" xfId="2737" xr:uid="{00000000-0005-0000-0000-0000CC8A0000}"/>
    <cellStyle name="40% - Accent4 15 5 2" xfId="5423" xr:uid="{00000000-0005-0000-0000-0000CD8A0000}"/>
    <cellStyle name="40% - Accent4 15 5 2 2" xfId="10720" xr:uid="{00000000-0005-0000-0000-0000CE8A0000}"/>
    <cellStyle name="40% - Accent4 15 5 2 2 2" xfId="36721" xr:uid="{00000000-0005-0000-0000-0000CF8A0000}"/>
    <cellStyle name="40% - Accent4 15 5 2 3" xfId="18515" xr:uid="{00000000-0005-0000-0000-0000D08A0000}"/>
    <cellStyle name="40% - Accent4 15 5 2 3 2" xfId="44509" xr:uid="{00000000-0005-0000-0000-0000D18A0000}"/>
    <cellStyle name="40% - Accent4 15 5 2 4" xfId="26266" xr:uid="{00000000-0005-0000-0000-0000D28A0000}"/>
    <cellStyle name="40% - Accent4 15 5 2 4 2" xfId="52255" xr:uid="{00000000-0005-0000-0000-0000D38A0000}"/>
    <cellStyle name="40% - Accent4 15 5 2 5" xfId="31420" xr:uid="{00000000-0005-0000-0000-0000D48A0000}"/>
    <cellStyle name="40% - Accent4 15 5 3" xfId="13324" xr:uid="{00000000-0005-0000-0000-0000D58A0000}"/>
    <cellStyle name="40% - Accent4 15 5 3 2" xfId="21119" xr:uid="{00000000-0005-0000-0000-0000D68A0000}"/>
    <cellStyle name="40% - Accent4 15 5 3 2 2" xfId="47113" xr:uid="{00000000-0005-0000-0000-0000D78A0000}"/>
    <cellStyle name="40% - Accent4 15 5 3 3" xfId="39325" xr:uid="{00000000-0005-0000-0000-0000D88A0000}"/>
    <cellStyle name="40% - Accent4 15 5 4" xfId="8036" xr:uid="{00000000-0005-0000-0000-0000D98A0000}"/>
    <cellStyle name="40% - Accent4 15 5 4 2" xfId="34032" xr:uid="{00000000-0005-0000-0000-0000DA8A0000}"/>
    <cellStyle name="40% - Accent4 15 5 5" xfId="15826" xr:uid="{00000000-0005-0000-0000-0000DB8A0000}"/>
    <cellStyle name="40% - Accent4 15 5 5 2" xfId="41820" xr:uid="{00000000-0005-0000-0000-0000DC8A0000}"/>
    <cellStyle name="40% - Accent4 15 5 6" xfId="23577" xr:uid="{00000000-0005-0000-0000-0000DD8A0000}"/>
    <cellStyle name="40% - Accent4 15 5 6 2" xfId="49566" xr:uid="{00000000-0005-0000-0000-0000DE8A0000}"/>
    <cellStyle name="40% - Accent4 15 5 7" xfId="28731" xr:uid="{00000000-0005-0000-0000-0000DF8A0000}"/>
    <cellStyle name="40% - Accent4 15 6" xfId="3755" xr:uid="{00000000-0005-0000-0000-0000E08A0000}"/>
    <cellStyle name="40% - Accent4 15 6 2" xfId="9053" xr:uid="{00000000-0005-0000-0000-0000E18A0000}"/>
    <cellStyle name="40% - Accent4 15 6 2 2" xfId="35053" xr:uid="{00000000-0005-0000-0000-0000E28A0000}"/>
    <cellStyle name="40% - Accent4 15 6 3" xfId="16847" xr:uid="{00000000-0005-0000-0000-0000E38A0000}"/>
    <cellStyle name="40% - Accent4 15 6 3 2" xfId="42841" xr:uid="{00000000-0005-0000-0000-0000E48A0000}"/>
    <cellStyle name="40% - Accent4 15 6 4" xfId="24598" xr:uid="{00000000-0005-0000-0000-0000E58A0000}"/>
    <cellStyle name="40% - Accent4 15 6 4 2" xfId="50587" xr:uid="{00000000-0005-0000-0000-0000E68A0000}"/>
    <cellStyle name="40% - Accent4 15 6 5" xfId="29752" xr:uid="{00000000-0005-0000-0000-0000E78A0000}"/>
    <cellStyle name="40% - Accent4 15 7" xfId="11247" xr:uid="{00000000-0005-0000-0000-0000E88A0000}"/>
    <cellStyle name="40% - Accent4 15 7 2" xfId="19042" xr:uid="{00000000-0005-0000-0000-0000E98A0000}"/>
    <cellStyle name="40% - Accent4 15 7 2 2" xfId="45036" xr:uid="{00000000-0005-0000-0000-0000EA8A0000}"/>
    <cellStyle name="40% - Accent4 15 7 3" xfId="37248" xr:uid="{00000000-0005-0000-0000-0000EB8A0000}"/>
    <cellStyle name="40% - Accent4 15 8" xfId="11747" xr:uid="{00000000-0005-0000-0000-0000EC8A0000}"/>
    <cellStyle name="40% - Accent4 15 8 2" xfId="19542" xr:uid="{00000000-0005-0000-0000-0000ED8A0000}"/>
    <cellStyle name="40% - Accent4 15 8 2 2" xfId="45536" xr:uid="{00000000-0005-0000-0000-0000EE8A0000}"/>
    <cellStyle name="40% - Accent4 15 8 3" xfId="37748" xr:uid="{00000000-0005-0000-0000-0000EF8A0000}"/>
    <cellStyle name="40% - Accent4 15 9" xfId="6377" xr:uid="{00000000-0005-0000-0000-0000F08A0000}"/>
    <cellStyle name="40% - Accent4 15 9 2" xfId="32364" xr:uid="{00000000-0005-0000-0000-0000F18A0000}"/>
    <cellStyle name="40% - Accent4 16" xfId="1075" xr:uid="{00000000-0005-0000-0000-0000F28A0000}"/>
    <cellStyle name="40% - Accent4 16 10" xfId="14167" xr:uid="{00000000-0005-0000-0000-0000F38A0000}"/>
    <cellStyle name="40% - Accent4 16 10 2" xfId="40161" xr:uid="{00000000-0005-0000-0000-0000F48A0000}"/>
    <cellStyle name="40% - Accent4 16 11" xfId="21918" xr:uid="{00000000-0005-0000-0000-0000F58A0000}"/>
    <cellStyle name="40% - Accent4 16 11 2" xfId="47907" xr:uid="{00000000-0005-0000-0000-0000F68A0000}"/>
    <cellStyle name="40% - Accent4 16 12" xfId="27072" xr:uid="{00000000-0005-0000-0000-0000F78A0000}"/>
    <cellStyle name="40% - Accent4 16 2" xfId="1353" xr:uid="{00000000-0005-0000-0000-0000F88A0000}"/>
    <cellStyle name="40% - Accent4 16 2 10" xfId="22195" xr:uid="{00000000-0005-0000-0000-0000F98A0000}"/>
    <cellStyle name="40% - Accent4 16 2 10 2" xfId="48184" xr:uid="{00000000-0005-0000-0000-0000FA8A0000}"/>
    <cellStyle name="40% - Accent4 16 2 11" xfId="27349" xr:uid="{00000000-0005-0000-0000-0000FB8A0000}"/>
    <cellStyle name="40% - Accent4 16 2 2" xfId="1911" xr:uid="{00000000-0005-0000-0000-0000FC8A0000}"/>
    <cellStyle name="40% - Accent4 16 2 2 2" xfId="4597" xr:uid="{00000000-0005-0000-0000-0000FD8A0000}"/>
    <cellStyle name="40% - Accent4 16 2 2 2 2" xfId="9894" xr:uid="{00000000-0005-0000-0000-0000FE8A0000}"/>
    <cellStyle name="40% - Accent4 16 2 2 2 2 2" xfId="35895" xr:uid="{00000000-0005-0000-0000-0000FF8A0000}"/>
    <cellStyle name="40% - Accent4 16 2 2 2 3" xfId="17689" xr:uid="{00000000-0005-0000-0000-0000008B0000}"/>
    <cellStyle name="40% - Accent4 16 2 2 2 3 2" xfId="43683" xr:uid="{00000000-0005-0000-0000-0000018B0000}"/>
    <cellStyle name="40% - Accent4 16 2 2 2 4" xfId="25440" xr:uid="{00000000-0005-0000-0000-0000028B0000}"/>
    <cellStyle name="40% - Accent4 16 2 2 2 4 2" xfId="51429" xr:uid="{00000000-0005-0000-0000-0000038B0000}"/>
    <cellStyle name="40% - Accent4 16 2 2 2 5" xfId="30594" xr:uid="{00000000-0005-0000-0000-0000048B0000}"/>
    <cellStyle name="40% - Accent4 16 2 2 3" xfId="12536" xr:uid="{00000000-0005-0000-0000-0000058B0000}"/>
    <cellStyle name="40% - Accent4 16 2 2 3 2" xfId="20331" xr:uid="{00000000-0005-0000-0000-0000068B0000}"/>
    <cellStyle name="40% - Accent4 16 2 2 3 2 2" xfId="46325" xr:uid="{00000000-0005-0000-0000-0000078B0000}"/>
    <cellStyle name="40% - Accent4 16 2 2 3 3" xfId="38537" xr:uid="{00000000-0005-0000-0000-0000088B0000}"/>
    <cellStyle name="40% - Accent4 16 2 2 4" xfId="7214" xr:uid="{00000000-0005-0000-0000-0000098B0000}"/>
    <cellStyle name="40% - Accent4 16 2 2 4 2" xfId="33206" xr:uid="{00000000-0005-0000-0000-00000A8B0000}"/>
    <cellStyle name="40% - Accent4 16 2 2 5" xfId="15000" xr:uid="{00000000-0005-0000-0000-00000B8B0000}"/>
    <cellStyle name="40% - Accent4 16 2 2 5 2" xfId="40994" xr:uid="{00000000-0005-0000-0000-00000C8B0000}"/>
    <cellStyle name="40% - Accent4 16 2 2 6" xfId="22751" xr:uid="{00000000-0005-0000-0000-00000D8B0000}"/>
    <cellStyle name="40% - Accent4 16 2 2 6 2" xfId="48740" xr:uid="{00000000-0005-0000-0000-00000E8B0000}"/>
    <cellStyle name="40% - Accent4 16 2 2 7" xfId="27905" xr:uid="{00000000-0005-0000-0000-00000F8B0000}"/>
    <cellStyle name="40% - Accent4 16 2 3" xfId="2467" xr:uid="{00000000-0005-0000-0000-0000108B0000}"/>
    <cellStyle name="40% - Accent4 16 2 3 2" xfId="5153" xr:uid="{00000000-0005-0000-0000-0000118B0000}"/>
    <cellStyle name="40% - Accent4 16 2 3 2 2" xfId="10450" xr:uid="{00000000-0005-0000-0000-0000128B0000}"/>
    <cellStyle name="40% - Accent4 16 2 3 2 2 2" xfId="36451" xr:uid="{00000000-0005-0000-0000-0000138B0000}"/>
    <cellStyle name="40% - Accent4 16 2 3 2 3" xfId="18245" xr:uid="{00000000-0005-0000-0000-0000148B0000}"/>
    <cellStyle name="40% - Accent4 16 2 3 2 3 2" xfId="44239" xr:uid="{00000000-0005-0000-0000-0000158B0000}"/>
    <cellStyle name="40% - Accent4 16 2 3 2 4" xfId="25996" xr:uid="{00000000-0005-0000-0000-0000168B0000}"/>
    <cellStyle name="40% - Accent4 16 2 3 2 4 2" xfId="51985" xr:uid="{00000000-0005-0000-0000-0000178B0000}"/>
    <cellStyle name="40% - Accent4 16 2 3 2 5" xfId="31150" xr:uid="{00000000-0005-0000-0000-0000188B0000}"/>
    <cellStyle name="40% - Accent4 16 2 3 3" xfId="13071" xr:uid="{00000000-0005-0000-0000-0000198B0000}"/>
    <cellStyle name="40% - Accent4 16 2 3 3 2" xfId="20866" xr:uid="{00000000-0005-0000-0000-00001A8B0000}"/>
    <cellStyle name="40% - Accent4 16 2 3 3 2 2" xfId="46860" xr:uid="{00000000-0005-0000-0000-00001B8B0000}"/>
    <cellStyle name="40% - Accent4 16 2 3 3 3" xfId="39072" xr:uid="{00000000-0005-0000-0000-00001C8B0000}"/>
    <cellStyle name="40% - Accent4 16 2 3 4" xfId="7766" xr:uid="{00000000-0005-0000-0000-00001D8B0000}"/>
    <cellStyle name="40% - Accent4 16 2 3 4 2" xfId="33762" xr:uid="{00000000-0005-0000-0000-00001E8B0000}"/>
    <cellStyle name="40% - Accent4 16 2 3 5" xfId="15556" xr:uid="{00000000-0005-0000-0000-00001F8B0000}"/>
    <cellStyle name="40% - Accent4 16 2 3 5 2" xfId="41550" xr:uid="{00000000-0005-0000-0000-0000208B0000}"/>
    <cellStyle name="40% - Accent4 16 2 3 6" xfId="23307" xr:uid="{00000000-0005-0000-0000-0000218B0000}"/>
    <cellStyle name="40% - Accent4 16 2 3 6 2" xfId="49296" xr:uid="{00000000-0005-0000-0000-0000228B0000}"/>
    <cellStyle name="40% - Accent4 16 2 3 7" xfId="28461" xr:uid="{00000000-0005-0000-0000-0000238B0000}"/>
    <cellStyle name="40% - Accent4 16 2 4" xfId="3023" xr:uid="{00000000-0005-0000-0000-0000248B0000}"/>
    <cellStyle name="40% - Accent4 16 2 4 2" xfId="5709" xr:uid="{00000000-0005-0000-0000-0000258B0000}"/>
    <cellStyle name="40% - Accent4 16 2 4 2 2" xfId="11006" xr:uid="{00000000-0005-0000-0000-0000268B0000}"/>
    <cellStyle name="40% - Accent4 16 2 4 2 2 2" xfId="37007" xr:uid="{00000000-0005-0000-0000-0000278B0000}"/>
    <cellStyle name="40% - Accent4 16 2 4 2 3" xfId="18801" xr:uid="{00000000-0005-0000-0000-0000288B0000}"/>
    <cellStyle name="40% - Accent4 16 2 4 2 3 2" xfId="44795" xr:uid="{00000000-0005-0000-0000-0000298B0000}"/>
    <cellStyle name="40% - Accent4 16 2 4 2 4" xfId="26552" xr:uid="{00000000-0005-0000-0000-00002A8B0000}"/>
    <cellStyle name="40% - Accent4 16 2 4 2 4 2" xfId="52541" xr:uid="{00000000-0005-0000-0000-00002B8B0000}"/>
    <cellStyle name="40% - Accent4 16 2 4 2 5" xfId="31706" xr:uid="{00000000-0005-0000-0000-00002C8B0000}"/>
    <cellStyle name="40% - Accent4 16 2 4 3" xfId="13610" xr:uid="{00000000-0005-0000-0000-00002D8B0000}"/>
    <cellStyle name="40% - Accent4 16 2 4 3 2" xfId="21405" xr:uid="{00000000-0005-0000-0000-00002E8B0000}"/>
    <cellStyle name="40% - Accent4 16 2 4 3 2 2" xfId="47399" xr:uid="{00000000-0005-0000-0000-00002F8B0000}"/>
    <cellStyle name="40% - Accent4 16 2 4 3 3" xfId="39611" xr:uid="{00000000-0005-0000-0000-0000308B0000}"/>
    <cellStyle name="40% - Accent4 16 2 4 4" xfId="8322" xr:uid="{00000000-0005-0000-0000-0000318B0000}"/>
    <cellStyle name="40% - Accent4 16 2 4 4 2" xfId="34318" xr:uid="{00000000-0005-0000-0000-0000328B0000}"/>
    <cellStyle name="40% - Accent4 16 2 4 5" xfId="16112" xr:uid="{00000000-0005-0000-0000-0000338B0000}"/>
    <cellStyle name="40% - Accent4 16 2 4 5 2" xfId="42106" xr:uid="{00000000-0005-0000-0000-0000348B0000}"/>
    <cellStyle name="40% - Accent4 16 2 4 6" xfId="23863" xr:uid="{00000000-0005-0000-0000-0000358B0000}"/>
    <cellStyle name="40% - Accent4 16 2 4 6 2" xfId="49852" xr:uid="{00000000-0005-0000-0000-0000368B0000}"/>
    <cellStyle name="40% - Accent4 16 2 4 7" xfId="29017" xr:uid="{00000000-0005-0000-0000-0000378B0000}"/>
    <cellStyle name="40% - Accent4 16 2 5" xfId="4041" xr:uid="{00000000-0005-0000-0000-0000388B0000}"/>
    <cellStyle name="40% - Accent4 16 2 5 2" xfId="9339" xr:uid="{00000000-0005-0000-0000-0000398B0000}"/>
    <cellStyle name="40% - Accent4 16 2 5 2 2" xfId="35339" xr:uid="{00000000-0005-0000-0000-00003A8B0000}"/>
    <cellStyle name="40% - Accent4 16 2 5 3" xfId="17133" xr:uid="{00000000-0005-0000-0000-00003B8B0000}"/>
    <cellStyle name="40% - Accent4 16 2 5 3 2" xfId="43127" xr:uid="{00000000-0005-0000-0000-00003C8B0000}"/>
    <cellStyle name="40% - Accent4 16 2 5 4" xfId="24884" xr:uid="{00000000-0005-0000-0000-00003D8B0000}"/>
    <cellStyle name="40% - Accent4 16 2 5 4 2" xfId="50873" xr:uid="{00000000-0005-0000-0000-00003E8B0000}"/>
    <cellStyle name="40% - Accent4 16 2 5 5" xfId="30038" xr:uid="{00000000-0005-0000-0000-00003F8B0000}"/>
    <cellStyle name="40% - Accent4 16 2 6" xfId="11511" xr:uid="{00000000-0005-0000-0000-0000408B0000}"/>
    <cellStyle name="40% - Accent4 16 2 6 2" xfId="19306" xr:uid="{00000000-0005-0000-0000-0000418B0000}"/>
    <cellStyle name="40% - Accent4 16 2 6 2 2" xfId="45300" xr:uid="{00000000-0005-0000-0000-0000428B0000}"/>
    <cellStyle name="40% - Accent4 16 2 6 3" xfId="37512" xr:uid="{00000000-0005-0000-0000-0000438B0000}"/>
    <cellStyle name="40% - Accent4 16 2 7" xfId="12017" xr:uid="{00000000-0005-0000-0000-0000448B0000}"/>
    <cellStyle name="40% - Accent4 16 2 7 2" xfId="19812" xr:uid="{00000000-0005-0000-0000-0000458B0000}"/>
    <cellStyle name="40% - Accent4 16 2 7 2 2" xfId="45806" xr:uid="{00000000-0005-0000-0000-0000468B0000}"/>
    <cellStyle name="40% - Accent4 16 2 7 3" xfId="38018" xr:uid="{00000000-0005-0000-0000-0000478B0000}"/>
    <cellStyle name="40% - Accent4 16 2 8" xfId="6663" xr:uid="{00000000-0005-0000-0000-0000488B0000}"/>
    <cellStyle name="40% - Accent4 16 2 8 2" xfId="32650" xr:uid="{00000000-0005-0000-0000-0000498B0000}"/>
    <cellStyle name="40% - Accent4 16 2 9" xfId="14444" xr:uid="{00000000-0005-0000-0000-00004A8B0000}"/>
    <cellStyle name="40% - Accent4 16 2 9 2" xfId="40438" xr:uid="{00000000-0005-0000-0000-00004B8B0000}"/>
    <cellStyle name="40% - Accent4 16 3" xfId="1634" xr:uid="{00000000-0005-0000-0000-00004C8B0000}"/>
    <cellStyle name="40% - Accent4 16 3 2" xfId="4320" xr:uid="{00000000-0005-0000-0000-00004D8B0000}"/>
    <cellStyle name="40% - Accent4 16 3 2 2" xfId="9617" xr:uid="{00000000-0005-0000-0000-00004E8B0000}"/>
    <cellStyle name="40% - Accent4 16 3 2 2 2" xfId="35618" xr:uid="{00000000-0005-0000-0000-00004F8B0000}"/>
    <cellStyle name="40% - Accent4 16 3 2 3" xfId="17412" xr:uid="{00000000-0005-0000-0000-0000508B0000}"/>
    <cellStyle name="40% - Accent4 16 3 2 3 2" xfId="43406" xr:uid="{00000000-0005-0000-0000-0000518B0000}"/>
    <cellStyle name="40% - Accent4 16 3 2 4" xfId="25163" xr:uid="{00000000-0005-0000-0000-0000528B0000}"/>
    <cellStyle name="40% - Accent4 16 3 2 4 2" xfId="51152" xr:uid="{00000000-0005-0000-0000-0000538B0000}"/>
    <cellStyle name="40% - Accent4 16 3 2 5" xfId="30317" xr:uid="{00000000-0005-0000-0000-0000548B0000}"/>
    <cellStyle name="40% - Accent4 16 3 3" xfId="12277" xr:uid="{00000000-0005-0000-0000-0000558B0000}"/>
    <cellStyle name="40% - Accent4 16 3 3 2" xfId="20072" xr:uid="{00000000-0005-0000-0000-0000568B0000}"/>
    <cellStyle name="40% - Accent4 16 3 3 2 2" xfId="46066" xr:uid="{00000000-0005-0000-0000-0000578B0000}"/>
    <cellStyle name="40% - Accent4 16 3 3 3" xfId="38278" xr:uid="{00000000-0005-0000-0000-0000588B0000}"/>
    <cellStyle name="40% - Accent4 16 3 4" xfId="6939" xr:uid="{00000000-0005-0000-0000-0000598B0000}"/>
    <cellStyle name="40% - Accent4 16 3 4 2" xfId="32929" xr:uid="{00000000-0005-0000-0000-00005A8B0000}"/>
    <cellStyle name="40% - Accent4 16 3 5" xfId="14723" xr:uid="{00000000-0005-0000-0000-00005B8B0000}"/>
    <cellStyle name="40% - Accent4 16 3 5 2" xfId="40717" xr:uid="{00000000-0005-0000-0000-00005C8B0000}"/>
    <cellStyle name="40% - Accent4 16 3 6" xfId="22474" xr:uid="{00000000-0005-0000-0000-00005D8B0000}"/>
    <cellStyle name="40% - Accent4 16 3 6 2" xfId="48463" xr:uid="{00000000-0005-0000-0000-00005E8B0000}"/>
    <cellStyle name="40% - Accent4 16 3 7" xfId="27628" xr:uid="{00000000-0005-0000-0000-00005F8B0000}"/>
    <cellStyle name="40% - Accent4 16 4" xfId="2190" xr:uid="{00000000-0005-0000-0000-0000608B0000}"/>
    <cellStyle name="40% - Accent4 16 4 2" xfId="4876" xr:uid="{00000000-0005-0000-0000-0000618B0000}"/>
    <cellStyle name="40% - Accent4 16 4 2 2" xfId="10173" xr:uid="{00000000-0005-0000-0000-0000628B0000}"/>
    <cellStyle name="40% - Accent4 16 4 2 2 2" xfId="36174" xr:uid="{00000000-0005-0000-0000-0000638B0000}"/>
    <cellStyle name="40% - Accent4 16 4 2 3" xfId="17968" xr:uid="{00000000-0005-0000-0000-0000648B0000}"/>
    <cellStyle name="40% - Accent4 16 4 2 3 2" xfId="43962" xr:uid="{00000000-0005-0000-0000-0000658B0000}"/>
    <cellStyle name="40% - Accent4 16 4 2 4" xfId="25719" xr:uid="{00000000-0005-0000-0000-0000668B0000}"/>
    <cellStyle name="40% - Accent4 16 4 2 4 2" xfId="51708" xr:uid="{00000000-0005-0000-0000-0000678B0000}"/>
    <cellStyle name="40% - Accent4 16 4 2 5" xfId="30873" xr:uid="{00000000-0005-0000-0000-0000688B0000}"/>
    <cellStyle name="40% - Accent4 16 4 3" xfId="12796" xr:uid="{00000000-0005-0000-0000-0000698B0000}"/>
    <cellStyle name="40% - Accent4 16 4 3 2" xfId="20591" xr:uid="{00000000-0005-0000-0000-00006A8B0000}"/>
    <cellStyle name="40% - Accent4 16 4 3 2 2" xfId="46585" xr:uid="{00000000-0005-0000-0000-00006B8B0000}"/>
    <cellStyle name="40% - Accent4 16 4 3 3" xfId="38797" xr:uid="{00000000-0005-0000-0000-00006C8B0000}"/>
    <cellStyle name="40% - Accent4 16 4 4" xfId="7491" xr:uid="{00000000-0005-0000-0000-00006D8B0000}"/>
    <cellStyle name="40% - Accent4 16 4 4 2" xfId="33485" xr:uid="{00000000-0005-0000-0000-00006E8B0000}"/>
    <cellStyle name="40% - Accent4 16 4 5" xfId="15279" xr:uid="{00000000-0005-0000-0000-00006F8B0000}"/>
    <cellStyle name="40% - Accent4 16 4 5 2" xfId="41273" xr:uid="{00000000-0005-0000-0000-0000708B0000}"/>
    <cellStyle name="40% - Accent4 16 4 6" xfId="23030" xr:uid="{00000000-0005-0000-0000-0000718B0000}"/>
    <cellStyle name="40% - Accent4 16 4 6 2" xfId="49019" xr:uid="{00000000-0005-0000-0000-0000728B0000}"/>
    <cellStyle name="40% - Accent4 16 4 7" xfId="28184" xr:uid="{00000000-0005-0000-0000-0000738B0000}"/>
    <cellStyle name="40% - Accent4 16 5" xfId="2746" xr:uid="{00000000-0005-0000-0000-0000748B0000}"/>
    <cellStyle name="40% - Accent4 16 5 2" xfId="5432" xr:uid="{00000000-0005-0000-0000-0000758B0000}"/>
    <cellStyle name="40% - Accent4 16 5 2 2" xfId="10729" xr:uid="{00000000-0005-0000-0000-0000768B0000}"/>
    <cellStyle name="40% - Accent4 16 5 2 2 2" xfId="36730" xr:uid="{00000000-0005-0000-0000-0000778B0000}"/>
    <cellStyle name="40% - Accent4 16 5 2 3" xfId="18524" xr:uid="{00000000-0005-0000-0000-0000788B0000}"/>
    <cellStyle name="40% - Accent4 16 5 2 3 2" xfId="44518" xr:uid="{00000000-0005-0000-0000-0000798B0000}"/>
    <cellStyle name="40% - Accent4 16 5 2 4" xfId="26275" xr:uid="{00000000-0005-0000-0000-00007A8B0000}"/>
    <cellStyle name="40% - Accent4 16 5 2 4 2" xfId="52264" xr:uid="{00000000-0005-0000-0000-00007B8B0000}"/>
    <cellStyle name="40% - Accent4 16 5 2 5" xfId="31429" xr:uid="{00000000-0005-0000-0000-00007C8B0000}"/>
    <cellStyle name="40% - Accent4 16 5 3" xfId="13333" xr:uid="{00000000-0005-0000-0000-00007D8B0000}"/>
    <cellStyle name="40% - Accent4 16 5 3 2" xfId="21128" xr:uid="{00000000-0005-0000-0000-00007E8B0000}"/>
    <cellStyle name="40% - Accent4 16 5 3 2 2" xfId="47122" xr:uid="{00000000-0005-0000-0000-00007F8B0000}"/>
    <cellStyle name="40% - Accent4 16 5 3 3" xfId="39334" xr:uid="{00000000-0005-0000-0000-0000808B0000}"/>
    <cellStyle name="40% - Accent4 16 5 4" xfId="8045" xr:uid="{00000000-0005-0000-0000-0000818B0000}"/>
    <cellStyle name="40% - Accent4 16 5 4 2" xfId="34041" xr:uid="{00000000-0005-0000-0000-0000828B0000}"/>
    <cellStyle name="40% - Accent4 16 5 5" xfId="15835" xr:uid="{00000000-0005-0000-0000-0000838B0000}"/>
    <cellStyle name="40% - Accent4 16 5 5 2" xfId="41829" xr:uid="{00000000-0005-0000-0000-0000848B0000}"/>
    <cellStyle name="40% - Accent4 16 5 6" xfId="23586" xr:uid="{00000000-0005-0000-0000-0000858B0000}"/>
    <cellStyle name="40% - Accent4 16 5 6 2" xfId="49575" xr:uid="{00000000-0005-0000-0000-0000868B0000}"/>
    <cellStyle name="40% - Accent4 16 5 7" xfId="28740" xr:uid="{00000000-0005-0000-0000-0000878B0000}"/>
    <cellStyle name="40% - Accent4 16 6" xfId="3764" xr:uid="{00000000-0005-0000-0000-0000888B0000}"/>
    <cellStyle name="40% - Accent4 16 6 2" xfId="9062" xr:uid="{00000000-0005-0000-0000-0000898B0000}"/>
    <cellStyle name="40% - Accent4 16 6 2 2" xfId="35062" xr:uid="{00000000-0005-0000-0000-00008A8B0000}"/>
    <cellStyle name="40% - Accent4 16 6 3" xfId="16856" xr:uid="{00000000-0005-0000-0000-00008B8B0000}"/>
    <cellStyle name="40% - Accent4 16 6 3 2" xfId="42850" xr:uid="{00000000-0005-0000-0000-00008C8B0000}"/>
    <cellStyle name="40% - Accent4 16 6 4" xfId="24607" xr:uid="{00000000-0005-0000-0000-00008D8B0000}"/>
    <cellStyle name="40% - Accent4 16 6 4 2" xfId="50596" xr:uid="{00000000-0005-0000-0000-00008E8B0000}"/>
    <cellStyle name="40% - Accent4 16 6 5" xfId="29761" xr:uid="{00000000-0005-0000-0000-00008F8B0000}"/>
    <cellStyle name="40% - Accent4 16 7" xfId="11256" xr:uid="{00000000-0005-0000-0000-0000908B0000}"/>
    <cellStyle name="40% - Accent4 16 7 2" xfId="19051" xr:uid="{00000000-0005-0000-0000-0000918B0000}"/>
    <cellStyle name="40% - Accent4 16 7 2 2" xfId="45045" xr:uid="{00000000-0005-0000-0000-0000928B0000}"/>
    <cellStyle name="40% - Accent4 16 7 3" xfId="37257" xr:uid="{00000000-0005-0000-0000-0000938B0000}"/>
    <cellStyle name="40% - Accent4 16 8" xfId="11756" xr:uid="{00000000-0005-0000-0000-0000948B0000}"/>
    <cellStyle name="40% - Accent4 16 8 2" xfId="19551" xr:uid="{00000000-0005-0000-0000-0000958B0000}"/>
    <cellStyle name="40% - Accent4 16 8 2 2" xfId="45545" xr:uid="{00000000-0005-0000-0000-0000968B0000}"/>
    <cellStyle name="40% - Accent4 16 8 3" xfId="37757" xr:uid="{00000000-0005-0000-0000-0000978B0000}"/>
    <cellStyle name="40% - Accent4 16 9" xfId="6386" xr:uid="{00000000-0005-0000-0000-0000988B0000}"/>
    <cellStyle name="40% - Accent4 16 9 2" xfId="32373" xr:uid="{00000000-0005-0000-0000-0000998B0000}"/>
    <cellStyle name="40% - Accent4 17" xfId="1092" xr:uid="{00000000-0005-0000-0000-00009A8B0000}"/>
    <cellStyle name="40% - Accent4 17 10" xfId="14184" xr:uid="{00000000-0005-0000-0000-00009B8B0000}"/>
    <cellStyle name="40% - Accent4 17 10 2" xfId="40178" xr:uid="{00000000-0005-0000-0000-00009C8B0000}"/>
    <cellStyle name="40% - Accent4 17 11" xfId="21935" xr:uid="{00000000-0005-0000-0000-00009D8B0000}"/>
    <cellStyle name="40% - Accent4 17 11 2" xfId="47924" xr:uid="{00000000-0005-0000-0000-00009E8B0000}"/>
    <cellStyle name="40% - Accent4 17 12" xfId="27089" xr:uid="{00000000-0005-0000-0000-00009F8B0000}"/>
    <cellStyle name="40% - Accent4 17 2" xfId="1370" xr:uid="{00000000-0005-0000-0000-0000A08B0000}"/>
    <cellStyle name="40% - Accent4 17 2 10" xfId="22212" xr:uid="{00000000-0005-0000-0000-0000A18B0000}"/>
    <cellStyle name="40% - Accent4 17 2 10 2" xfId="48201" xr:uid="{00000000-0005-0000-0000-0000A28B0000}"/>
    <cellStyle name="40% - Accent4 17 2 11" xfId="27366" xr:uid="{00000000-0005-0000-0000-0000A38B0000}"/>
    <cellStyle name="40% - Accent4 17 2 2" xfId="1928" xr:uid="{00000000-0005-0000-0000-0000A48B0000}"/>
    <cellStyle name="40% - Accent4 17 2 2 2" xfId="4614" xr:uid="{00000000-0005-0000-0000-0000A58B0000}"/>
    <cellStyle name="40% - Accent4 17 2 2 2 2" xfId="9911" xr:uid="{00000000-0005-0000-0000-0000A68B0000}"/>
    <cellStyle name="40% - Accent4 17 2 2 2 2 2" xfId="35912" xr:uid="{00000000-0005-0000-0000-0000A78B0000}"/>
    <cellStyle name="40% - Accent4 17 2 2 2 3" xfId="17706" xr:uid="{00000000-0005-0000-0000-0000A88B0000}"/>
    <cellStyle name="40% - Accent4 17 2 2 2 3 2" xfId="43700" xr:uid="{00000000-0005-0000-0000-0000A98B0000}"/>
    <cellStyle name="40% - Accent4 17 2 2 2 4" xfId="25457" xr:uid="{00000000-0005-0000-0000-0000AA8B0000}"/>
    <cellStyle name="40% - Accent4 17 2 2 2 4 2" xfId="51446" xr:uid="{00000000-0005-0000-0000-0000AB8B0000}"/>
    <cellStyle name="40% - Accent4 17 2 2 2 5" xfId="30611" xr:uid="{00000000-0005-0000-0000-0000AC8B0000}"/>
    <cellStyle name="40% - Accent4 17 2 2 3" xfId="12553" xr:uid="{00000000-0005-0000-0000-0000AD8B0000}"/>
    <cellStyle name="40% - Accent4 17 2 2 3 2" xfId="20348" xr:uid="{00000000-0005-0000-0000-0000AE8B0000}"/>
    <cellStyle name="40% - Accent4 17 2 2 3 2 2" xfId="46342" xr:uid="{00000000-0005-0000-0000-0000AF8B0000}"/>
    <cellStyle name="40% - Accent4 17 2 2 3 3" xfId="38554" xr:uid="{00000000-0005-0000-0000-0000B08B0000}"/>
    <cellStyle name="40% - Accent4 17 2 2 4" xfId="7231" xr:uid="{00000000-0005-0000-0000-0000B18B0000}"/>
    <cellStyle name="40% - Accent4 17 2 2 4 2" xfId="33223" xr:uid="{00000000-0005-0000-0000-0000B28B0000}"/>
    <cellStyle name="40% - Accent4 17 2 2 5" xfId="15017" xr:uid="{00000000-0005-0000-0000-0000B38B0000}"/>
    <cellStyle name="40% - Accent4 17 2 2 5 2" xfId="41011" xr:uid="{00000000-0005-0000-0000-0000B48B0000}"/>
    <cellStyle name="40% - Accent4 17 2 2 6" xfId="22768" xr:uid="{00000000-0005-0000-0000-0000B58B0000}"/>
    <cellStyle name="40% - Accent4 17 2 2 6 2" xfId="48757" xr:uid="{00000000-0005-0000-0000-0000B68B0000}"/>
    <cellStyle name="40% - Accent4 17 2 2 7" xfId="27922" xr:uid="{00000000-0005-0000-0000-0000B78B0000}"/>
    <cellStyle name="40% - Accent4 17 2 3" xfId="2484" xr:uid="{00000000-0005-0000-0000-0000B88B0000}"/>
    <cellStyle name="40% - Accent4 17 2 3 2" xfId="5170" xr:uid="{00000000-0005-0000-0000-0000B98B0000}"/>
    <cellStyle name="40% - Accent4 17 2 3 2 2" xfId="10467" xr:uid="{00000000-0005-0000-0000-0000BA8B0000}"/>
    <cellStyle name="40% - Accent4 17 2 3 2 2 2" xfId="36468" xr:uid="{00000000-0005-0000-0000-0000BB8B0000}"/>
    <cellStyle name="40% - Accent4 17 2 3 2 3" xfId="18262" xr:uid="{00000000-0005-0000-0000-0000BC8B0000}"/>
    <cellStyle name="40% - Accent4 17 2 3 2 3 2" xfId="44256" xr:uid="{00000000-0005-0000-0000-0000BD8B0000}"/>
    <cellStyle name="40% - Accent4 17 2 3 2 4" xfId="26013" xr:uid="{00000000-0005-0000-0000-0000BE8B0000}"/>
    <cellStyle name="40% - Accent4 17 2 3 2 4 2" xfId="52002" xr:uid="{00000000-0005-0000-0000-0000BF8B0000}"/>
    <cellStyle name="40% - Accent4 17 2 3 2 5" xfId="31167" xr:uid="{00000000-0005-0000-0000-0000C08B0000}"/>
    <cellStyle name="40% - Accent4 17 2 3 3" xfId="13088" xr:uid="{00000000-0005-0000-0000-0000C18B0000}"/>
    <cellStyle name="40% - Accent4 17 2 3 3 2" xfId="20883" xr:uid="{00000000-0005-0000-0000-0000C28B0000}"/>
    <cellStyle name="40% - Accent4 17 2 3 3 2 2" xfId="46877" xr:uid="{00000000-0005-0000-0000-0000C38B0000}"/>
    <cellStyle name="40% - Accent4 17 2 3 3 3" xfId="39089" xr:uid="{00000000-0005-0000-0000-0000C48B0000}"/>
    <cellStyle name="40% - Accent4 17 2 3 4" xfId="7783" xr:uid="{00000000-0005-0000-0000-0000C58B0000}"/>
    <cellStyle name="40% - Accent4 17 2 3 4 2" xfId="33779" xr:uid="{00000000-0005-0000-0000-0000C68B0000}"/>
    <cellStyle name="40% - Accent4 17 2 3 5" xfId="15573" xr:uid="{00000000-0005-0000-0000-0000C78B0000}"/>
    <cellStyle name="40% - Accent4 17 2 3 5 2" xfId="41567" xr:uid="{00000000-0005-0000-0000-0000C88B0000}"/>
    <cellStyle name="40% - Accent4 17 2 3 6" xfId="23324" xr:uid="{00000000-0005-0000-0000-0000C98B0000}"/>
    <cellStyle name="40% - Accent4 17 2 3 6 2" xfId="49313" xr:uid="{00000000-0005-0000-0000-0000CA8B0000}"/>
    <cellStyle name="40% - Accent4 17 2 3 7" xfId="28478" xr:uid="{00000000-0005-0000-0000-0000CB8B0000}"/>
    <cellStyle name="40% - Accent4 17 2 4" xfId="3040" xr:uid="{00000000-0005-0000-0000-0000CC8B0000}"/>
    <cellStyle name="40% - Accent4 17 2 4 2" xfId="5726" xr:uid="{00000000-0005-0000-0000-0000CD8B0000}"/>
    <cellStyle name="40% - Accent4 17 2 4 2 2" xfId="11023" xr:uid="{00000000-0005-0000-0000-0000CE8B0000}"/>
    <cellStyle name="40% - Accent4 17 2 4 2 2 2" xfId="37024" xr:uid="{00000000-0005-0000-0000-0000CF8B0000}"/>
    <cellStyle name="40% - Accent4 17 2 4 2 3" xfId="18818" xr:uid="{00000000-0005-0000-0000-0000D08B0000}"/>
    <cellStyle name="40% - Accent4 17 2 4 2 3 2" xfId="44812" xr:uid="{00000000-0005-0000-0000-0000D18B0000}"/>
    <cellStyle name="40% - Accent4 17 2 4 2 4" xfId="26569" xr:uid="{00000000-0005-0000-0000-0000D28B0000}"/>
    <cellStyle name="40% - Accent4 17 2 4 2 4 2" xfId="52558" xr:uid="{00000000-0005-0000-0000-0000D38B0000}"/>
    <cellStyle name="40% - Accent4 17 2 4 2 5" xfId="31723" xr:uid="{00000000-0005-0000-0000-0000D48B0000}"/>
    <cellStyle name="40% - Accent4 17 2 4 3" xfId="13627" xr:uid="{00000000-0005-0000-0000-0000D58B0000}"/>
    <cellStyle name="40% - Accent4 17 2 4 3 2" xfId="21422" xr:uid="{00000000-0005-0000-0000-0000D68B0000}"/>
    <cellStyle name="40% - Accent4 17 2 4 3 2 2" xfId="47416" xr:uid="{00000000-0005-0000-0000-0000D78B0000}"/>
    <cellStyle name="40% - Accent4 17 2 4 3 3" xfId="39628" xr:uid="{00000000-0005-0000-0000-0000D88B0000}"/>
    <cellStyle name="40% - Accent4 17 2 4 4" xfId="8339" xr:uid="{00000000-0005-0000-0000-0000D98B0000}"/>
    <cellStyle name="40% - Accent4 17 2 4 4 2" xfId="34335" xr:uid="{00000000-0005-0000-0000-0000DA8B0000}"/>
    <cellStyle name="40% - Accent4 17 2 4 5" xfId="16129" xr:uid="{00000000-0005-0000-0000-0000DB8B0000}"/>
    <cellStyle name="40% - Accent4 17 2 4 5 2" xfId="42123" xr:uid="{00000000-0005-0000-0000-0000DC8B0000}"/>
    <cellStyle name="40% - Accent4 17 2 4 6" xfId="23880" xr:uid="{00000000-0005-0000-0000-0000DD8B0000}"/>
    <cellStyle name="40% - Accent4 17 2 4 6 2" xfId="49869" xr:uid="{00000000-0005-0000-0000-0000DE8B0000}"/>
    <cellStyle name="40% - Accent4 17 2 4 7" xfId="29034" xr:uid="{00000000-0005-0000-0000-0000DF8B0000}"/>
    <cellStyle name="40% - Accent4 17 2 5" xfId="4058" xr:uid="{00000000-0005-0000-0000-0000E08B0000}"/>
    <cellStyle name="40% - Accent4 17 2 5 2" xfId="9356" xr:uid="{00000000-0005-0000-0000-0000E18B0000}"/>
    <cellStyle name="40% - Accent4 17 2 5 2 2" xfId="35356" xr:uid="{00000000-0005-0000-0000-0000E28B0000}"/>
    <cellStyle name="40% - Accent4 17 2 5 3" xfId="17150" xr:uid="{00000000-0005-0000-0000-0000E38B0000}"/>
    <cellStyle name="40% - Accent4 17 2 5 3 2" xfId="43144" xr:uid="{00000000-0005-0000-0000-0000E48B0000}"/>
    <cellStyle name="40% - Accent4 17 2 5 4" xfId="24901" xr:uid="{00000000-0005-0000-0000-0000E58B0000}"/>
    <cellStyle name="40% - Accent4 17 2 5 4 2" xfId="50890" xr:uid="{00000000-0005-0000-0000-0000E68B0000}"/>
    <cellStyle name="40% - Accent4 17 2 5 5" xfId="30055" xr:uid="{00000000-0005-0000-0000-0000E78B0000}"/>
    <cellStyle name="40% - Accent4 17 2 6" xfId="11528" xr:uid="{00000000-0005-0000-0000-0000E88B0000}"/>
    <cellStyle name="40% - Accent4 17 2 6 2" xfId="19323" xr:uid="{00000000-0005-0000-0000-0000E98B0000}"/>
    <cellStyle name="40% - Accent4 17 2 6 2 2" xfId="45317" xr:uid="{00000000-0005-0000-0000-0000EA8B0000}"/>
    <cellStyle name="40% - Accent4 17 2 6 3" xfId="37529" xr:uid="{00000000-0005-0000-0000-0000EB8B0000}"/>
    <cellStyle name="40% - Accent4 17 2 7" xfId="12034" xr:uid="{00000000-0005-0000-0000-0000EC8B0000}"/>
    <cellStyle name="40% - Accent4 17 2 7 2" xfId="19829" xr:uid="{00000000-0005-0000-0000-0000ED8B0000}"/>
    <cellStyle name="40% - Accent4 17 2 7 2 2" xfId="45823" xr:uid="{00000000-0005-0000-0000-0000EE8B0000}"/>
    <cellStyle name="40% - Accent4 17 2 7 3" xfId="38035" xr:uid="{00000000-0005-0000-0000-0000EF8B0000}"/>
    <cellStyle name="40% - Accent4 17 2 8" xfId="6680" xr:uid="{00000000-0005-0000-0000-0000F08B0000}"/>
    <cellStyle name="40% - Accent4 17 2 8 2" xfId="32667" xr:uid="{00000000-0005-0000-0000-0000F18B0000}"/>
    <cellStyle name="40% - Accent4 17 2 9" xfId="14461" xr:uid="{00000000-0005-0000-0000-0000F28B0000}"/>
    <cellStyle name="40% - Accent4 17 2 9 2" xfId="40455" xr:uid="{00000000-0005-0000-0000-0000F38B0000}"/>
    <cellStyle name="40% - Accent4 17 3" xfId="1651" xr:uid="{00000000-0005-0000-0000-0000F48B0000}"/>
    <cellStyle name="40% - Accent4 17 3 2" xfId="4337" xr:uid="{00000000-0005-0000-0000-0000F58B0000}"/>
    <cellStyle name="40% - Accent4 17 3 2 2" xfId="9634" xr:uid="{00000000-0005-0000-0000-0000F68B0000}"/>
    <cellStyle name="40% - Accent4 17 3 2 2 2" xfId="35635" xr:uid="{00000000-0005-0000-0000-0000F78B0000}"/>
    <cellStyle name="40% - Accent4 17 3 2 3" xfId="17429" xr:uid="{00000000-0005-0000-0000-0000F88B0000}"/>
    <cellStyle name="40% - Accent4 17 3 2 3 2" xfId="43423" xr:uid="{00000000-0005-0000-0000-0000F98B0000}"/>
    <cellStyle name="40% - Accent4 17 3 2 4" xfId="25180" xr:uid="{00000000-0005-0000-0000-0000FA8B0000}"/>
    <cellStyle name="40% - Accent4 17 3 2 4 2" xfId="51169" xr:uid="{00000000-0005-0000-0000-0000FB8B0000}"/>
    <cellStyle name="40% - Accent4 17 3 2 5" xfId="30334" xr:uid="{00000000-0005-0000-0000-0000FC8B0000}"/>
    <cellStyle name="40% - Accent4 17 3 3" xfId="12294" xr:uid="{00000000-0005-0000-0000-0000FD8B0000}"/>
    <cellStyle name="40% - Accent4 17 3 3 2" xfId="20089" xr:uid="{00000000-0005-0000-0000-0000FE8B0000}"/>
    <cellStyle name="40% - Accent4 17 3 3 2 2" xfId="46083" xr:uid="{00000000-0005-0000-0000-0000FF8B0000}"/>
    <cellStyle name="40% - Accent4 17 3 3 3" xfId="38295" xr:uid="{00000000-0005-0000-0000-0000008C0000}"/>
    <cellStyle name="40% - Accent4 17 3 4" xfId="6956" xr:uid="{00000000-0005-0000-0000-0000018C0000}"/>
    <cellStyle name="40% - Accent4 17 3 4 2" xfId="32946" xr:uid="{00000000-0005-0000-0000-0000028C0000}"/>
    <cellStyle name="40% - Accent4 17 3 5" xfId="14740" xr:uid="{00000000-0005-0000-0000-0000038C0000}"/>
    <cellStyle name="40% - Accent4 17 3 5 2" xfId="40734" xr:uid="{00000000-0005-0000-0000-0000048C0000}"/>
    <cellStyle name="40% - Accent4 17 3 6" xfId="22491" xr:uid="{00000000-0005-0000-0000-0000058C0000}"/>
    <cellStyle name="40% - Accent4 17 3 6 2" xfId="48480" xr:uid="{00000000-0005-0000-0000-0000068C0000}"/>
    <cellStyle name="40% - Accent4 17 3 7" xfId="27645" xr:uid="{00000000-0005-0000-0000-0000078C0000}"/>
    <cellStyle name="40% - Accent4 17 4" xfId="2207" xr:uid="{00000000-0005-0000-0000-0000088C0000}"/>
    <cellStyle name="40% - Accent4 17 4 2" xfId="4893" xr:uid="{00000000-0005-0000-0000-0000098C0000}"/>
    <cellStyle name="40% - Accent4 17 4 2 2" xfId="10190" xr:uid="{00000000-0005-0000-0000-00000A8C0000}"/>
    <cellStyle name="40% - Accent4 17 4 2 2 2" xfId="36191" xr:uid="{00000000-0005-0000-0000-00000B8C0000}"/>
    <cellStyle name="40% - Accent4 17 4 2 3" xfId="17985" xr:uid="{00000000-0005-0000-0000-00000C8C0000}"/>
    <cellStyle name="40% - Accent4 17 4 2 3 2" xfId="43979" xr:uid="{00000000-0005-0000-0000-00000D8C0000}"/>
    <cellStyle name="40% - Accent4 17 4 2 4" xfId="25736" xr:uid="{00000000-0005-0000-0000-00000E8C0000}"/>
    <cellStyle name="40% - Accent4 17 4 2 4 2" xfId="51725" xr:uid="{00000000-0005-0000-0000-00000F8C0000}"/>
    <cellStyle name="40% - Accent4 17 4 2 5" xfId="30890" xr:uid="{00000000-0005-0000-0000-0000108C0000}"/>
    <cellStyle name="40% - Accent4 17 4 3" xfId="12813" xr:uid="{00000000-0005-0000-0000-0000118C0000}"/>
    <cellStyle name="40% - Accent4 17 4 3 2" xfId="20608" xr:uid="{00000000-0005-0000-0000-0000128C0000}"/>
    <cellStyle name="40% - Accent4 17 4 3 2 2" xfId="46602" xr:uid="{00000000-0005-0000-0000-0000138C0000}"/>
    <cellStyle name="40% - Accent4 17 4 3 3" xfId="38814" xr:uid="{00000000-0005-0000-0000-0000148C0000}"/>
    <cellStyle name="40% - Accent4 17 4 4" xfId="7508" xr:uid="{00000000-0005-0000-0000-0000158C0000}"/>
    <cellStyle name="40% - Accent4 17 4 4 2" xfId="33502" xr:uid="{00000000-0005-0000-0000-0000168C0000}"/>
    <cellStyle name="40% - Accent4 17 4 5" xfId="15296" xr:uid="{00000000-0005-0000-0000-0000178C0000}"/>
    <cellStyle name="40% - Accent4 17 4 5 2" xfId="41290" xr:uid="{00000000-0005-0000-0000-0000188C0000}"/>
    <cellStyle name="40% - Accent4 17 4 6" xfId="23047" xr:uid="{00000000-0005-0000-0000-0000198C0000}"/>
    <cellStyle name="40% - Accent4 17 4 6 2" xfId="49036" xr:uid="{00000000-0005-0000-0000-00001A8C0000}"/>
    <cellStyle name="40% - Accent4 17 4 7" xfId="28201" xr:uid="{00000000-0005-0000-0000-00001B8C0000}"/>
    <cellStyle name="40% - Accent4 17 5" xfId="2763" xr:uid="{00000000-0005-0000-0000-00001C8C0000}"/>
    <cellStyle name="40% - Accent4 17 5 2" xfId="5449" xr:uid="{00000000-0005-0000-0000-00001D8C0000}"/>
    <cellStyle name="40% - Accent4 17 5 2 2" xfId="10746" xr:uid="{00000000-0005-0000-0000-00001E8C0000}"/>
    <cellStyle name="40% - Accent4 17 5 2 2 2" xfId="36747" xr:uid="{00000000-0005-0000-0000-00001F8C0000}"/>
    <cellStyle name="40% - Accent4 17 5 2 3" xfId="18541" xr:uid="{00000000-0005-0000-0000-0000208C0000}"/>
    <cellStyle name="40% - Accent4 17 5 2 3 2" xfId="44535" xr:uid="{00000000-0005-0000-0000-0000218C0000}"/>
    <cellStyle name="40% - Accent4 17 5 2 4" xfId="26292" xr:uid="{00000000-0005-0000-0000-0000228C0000}"/>
    <cellStyle name="40% - Accent4 17 5 2 4 2" xfId="52281" xr:uid="{00000000-0005-0000-0000-0000238C0000}"/>
    <cellStyle name="40% - Accent4 17 5 2 5" xfId="31446" xr:uid="{00000000-0005-0000-0000-0000248C0000}"/>
    <cellStyle name="40% - Accent4 17 5 3" xfId="13350" xr:uid="{00000000-0005-0000-0000-0000258C0000}"/>
    <cellStyle name="40% - Accent4 17 5 3 2" xfId="21145" xr:uid="{00000000-0005-0000-0000-0000268C0000}"/>
    <cellStyle name="40% - Accent4 17 5 3 2 2" xfId="47139" xr:uid="{00000000-0005-0000-0000-0000278C0000}"/>
    <cellStyle name="40% - Accent4 17 5 3 3" xfId="39351" xr:uid="{00000000-0005-0000-0000-0000288C0000}"/>
    <cellStyle name="40% - Accent4 17 5 4" xfId="8062" xr:uid="{00000000-0005-0000-0000-0000298C0000}"/>
    <cellStyle name="40% - Accent4 17 5 4 2" xfId="34058" xr:uid="{00000000-0005-0000-0000-00002A8C0000}"/>
    <cellStyle name="40% - Accent4 17 5 5" xfId="15852" xr:uid="{00000000-0005-0000-0000-00002B8C0000}"/>
    <cellStyle name="40% - Accent4 17 5 5 2" xfId="41846" xr:uid="{00000000-0005-0000-0000-00002C8C0000}"/>
    <cellStyle name="40% - Accent4 17 5 6" xfId="23603" xr:uid="{00000000-0005-0000-0000-00002D8C0000}"/>
    <cellStyle name="40% - Accent4 17 5 6 2" xfId="49592" xr:uid="{00000000-0005-0000-0000-00002E8C0000}"/>
    <cellStyle name="40% - Accent4 17 5 7" xfId="28757" xr:uid="{00000000-0005-0000-0000-00002F8C0000}"/>
    <cellStyle name="40% - Accent4 17 6" xfId="3781" xr:uid="{00000000-0005-0000-0000-0000308C0000}"/>
    <cellStyle name="40% - Accent4 17 6 2" xfId="9079" xr:uid="{00000000-0005-0000-0000-0000318C0000}"/>
    <cellStyle name="40% - Accent4 17 6 2 2" xfId="35079" xr:uid="{00000000-0005-0000-0000-0000328C0000}"/>
    <cellStyle name="40% - Accent4 17 6 3" xfId="16873" xr:uid="{00000000-0005-0000-0000-0000338C0000}"/>
    <cellStyle name="40% - Accent4 17 6 3 2" xfId="42867" xr:uid="{00000000-0005-0000-0000-0000348C0000}"/>
    <cellStyle name="40% - Accent4 17 6 4" xfId="24624" xr:uid="{00000000-0005-0000-0000-0000358C0000}"/>
    <cellStyle name="40% - Accent4 17 6 4 2" xfId="50613" xr:uid="{00000000-0005-0000-0000-0000368C0000}"/>
    <cellStyle name="40% - Accent4 17 6 5" xfId="29778" xr:uid="{00000000-0005-0000-0000-0000378C0000}"/>
    <cellStyle name="40% - Accent4 17 7" xfId="11273" xr:uid="{00000000-0005-0000-0000-0000388C0000}"/>
    <cellStyle name="40% - Accent4 17 7 2" xfId="19068" xr:uid="{00000000-0005-0000-0000-0000398C0000}"/>
    <cellStyle name="40% - Accent4 17 7 2 2" xfId="45062" xr:uid="{00000000-0005-0000-0000-00003A8C0000}"/>
    <cellStyle name="40% - Accent4 17 7 3" xfId="37274" xr:uid="{00000000-0005-0000-0000-00003B8C0000}"/>
    <cellStyle name="40% - Accent4 17 8" xfId="11773" xr:uid="{00000000-0005-0000-0000-00003C8C0000}"/>
    <cellStyle name="40% - Accent4 17 8 2" xfId="19568" xr:uid="{00000000-0005-0000-0000-00003D8C0000}"/>
    <cellStyle name="40% - Accent4 17 8 2 2" xfId="45562" xr:uid="{00000000-0005-0000-0000-00003E8C0000}"/>
    <cellStyle name="40% - Accent4 17 8 3" xfId="37774" xr:uid="{00000000-0005-0000-0000-00003F8C0000}"/>
    <cellStyle name="40% - Accent4 17 9" xfId="6403" xr:uid="{00000000-0005-0000-0000-0000408C0000}"/>
    <cellStyle name="40% - Accent4 17 9 2" xfId="32390" xr:uid="{00000000-0005-0000-0000-0000418C0000}"/>
    <cellStyle name="40% - Accent4 18" xfId="1101" xr:uid="{00000000-0005-0000-0000-0000428C0000}"/>
    <cellStyle name="40% - Accent4 18 10" xfId="14193" xr:uid="{00000000-0005-0000-0000-0000438C0000}"/>
    <cellStyle name="40% - Accent4 18 10 2" xfId="40187" xr:uid="{00000000-0005-0000-0000-0000448C0000}"/>
    <cellStyle name="40% - Accent4 18 11" xfId="21944" xr:uid="{00000000-0005-0000-0000-0000458C0000}"/>
    <cellStyle name="40% - Accent4 18 11 2" xfId="47933" xr:uid="{00000000-0005-0000-0000-0000468C0000}"/>
    <cellStyle name="40% - Accent4 18 12" xfId="27098" xr:uid="{00000000-0005-0000-0000-0000478C0000}"/>
    <cellStyle name="40% - Accent4 18 2" xfId="1379" xr:uid="{00000000-0005-0000-0000-0000488C0000}"/>
    <cellStyle name="40% - Accent4 18 2 10" xfId="22221" xr:uid="{00000000-0005-0000-0000-0000498C0000}"/>
    <cellStyle name="40% - Accent4 18 2 10 2" xfId="48210" xr:uid="{00000000-0005-0000-0000-00004A8C0000}"/>
    <cellStyle name="40% - Accent4 18 2 11" xfId="27375" xr:uid="{00000000-0005-0000-0000-00004B8C0000}"/>
    <cellStyle name="40% - Accent4 18 2 2" xfId="1937" xr:uid="{00000000-0005-0000-0000-00004C8C0000}"/>
    <cellStyle name="40% - Accent4 18 2 2 2" xfId="4623" xr:uid="{00000000-0005-0000-0000-00004D8C0000}"/>
    <cellStyle name="40% - Accent4 18 2 2 2 2" xfId="9920" xr:uid="{00000000-0005-0000-0000-00004E8C0000}"/>
    <cellStyle name="40% - Accent4 18 2 2 2 2 2" xfId="35921" xr:uid="{00000000-0005-0000-0000-00004F8C0000}"/>
    <cellStyle name="40% - Accent4 18 2 2 2 3" xfId="17715" xr:uid="{00000000-0005-0000-0000-0000508C0000}"/>
    <cellStyle name="40% - Accent4 18 2 2 2 3 2" xfId="43709" xr:uid="{00000000-0005-0000-0000-0000518C0000}"/>
    <cellStyle name="40% - Accent4 18 2 2 2 4" xfId="25466" xr:uid="{00000000-0005-0000-0000-0000528C0000}"/>
    <cellStyle name="40% - Accent4 18 2 2 2 4 2" xfId="51455" xr:uid="{00000000-0005-0000-0000-0000538C0000}"/>
    <cellStyle name="40% - Accent4 18 2 2 2 5" xfId="30620" xr:uid="{00000000-0005-0000-0000-0000548C0000}"/>
    <cellStyle name="40% - Accent4 18 2 2 3" xfId="12562" xr:uid="{00000000-0005-0000-0000-0000558C0000}"/>
    <cellStyle name="40% - Accent4 18 2 2 3 2" xfId="20357" xr:uid="{00000000-0005-0000-0000-0000568C0000}"/>
    <cellStyle name="40% - Accent4 18 2 2 3 2 2" xfId="46351" xr:uid="{00000000-0005-0000-0000-0000578C0000}"/>
    <cellStyle name="40% - Accent4 18 2 2 3 3" xfId="38563" xr:uid="{00000000-0005-0000-0000-0000588C0000}"/>
    <cellStyle name="40% - Accent4 18 2 2 4" xfId="7240" xr:uid="{00000000-0005-0000-0000-0000598C0000}"/>
    <cellStyle name="40% - Accent4 18 2 2 4 2" xfId="33232" xr:uid="{00000000-0005-0000-0000-00005A8C0000}"/>
    <cellStyle name="40% - Accent4 18 2 2 5" xfId="15026" xr:uid="{00000000-0005-0000-0000-00005B8C0000}"/>
    <cellStyle name="40% - Accent4 18 2 2 5 2" xfId="41020" xr:uid="{00000000-0005-0000-0000-00005C8C0000}"/>
    <cellStyle name="40% - Accent4 18 2 2 6" xfId="22777" xr:uid="{00000000-0005-0000-0000-00005D8C0000}"/>
    <cellStyle name="40% - Accent4 18 2 2 6 2" xfId="48766" xr:uid="{00000000-0005-0000-0000-00005E8C0000}"/>
    <cellStyle name="40% - Accent4 18 2 2 7" xfId="27931" xr:uid="{00000000-0005-0000-0000-00005F8C0000}"/>
    <cellStyle name="40% - Accent4 18 2 3" xfId="2493" xr:uid="{00000000-0005-0000-0000-0000608C0000}"/>
    <cellStyle name="40% - Accent4 18 2 3 2" xfId="5179" xr:uid="{00000000-0005-0000-0000-0000618C0000}"/>
    <cellStyle name="40% - Accent4 18 2 3 2 2" xfId="10476" xr:uid="{00000000-0005-0000-0000-0000628C0000}"/>
    <cellStyle name="40% - Accent4 18 2 3 2 2 2" xfId="36477" xr:uid="{00000000-0005-0000-0000-0000638C0000}"/>
    <cellStyle name="40% - Accent4 18 2 3 2 3" xfId="18271" xr:uid="{00000000-0005-0000-0000-0000648C0000}"/>
    <cellStyle name="40% - Accent4 18 2 3 2 3 2" xfId="44265" xr:uid="{00000000-0005-0000-0000-0000658C0000}"/>
    <cellStyle name="40% - Accent4 18 2 3 2 4" xfId="26022" xr:uid="{00000000-0005-0000-0000-0000668C0000}"/>
    <cellStyle name="40% - Accent4 18 2 3 2 4 2" xfId="52011" xr:uid="{00000000-0005-0000-0000-0000678C0000}"/>
    <cellStyle name="40% - Accent4 18 2 3 2 5" xfId="31176" xr:uid="{00000000-0005-0000-0000-0000688C0000}"/>
    <cellStyle name="40% - Accent4 18 2 3 3" xfId="13097" xr:uid="{00000000-0005-0000-0000-0000698C0000}"/>
    <cellStyle name="40% - Accent4 18 2 3 3 2" xfId="20892" xr:uid="{00000000-0005-0000-0000-00006A8C0000}"/>
    <cellStyle name="40% - Accent4 18 2 3 3 2 2" xfId="46886" xr:uid="{00000000-0005-0000-0000-00006B8C0000}"/>
    <cellStyle name="40% - Accent4 18 2 3 3 3" xfId="39098" xr:uid="{00000000-0005-0000-0000-00006C8C0000}"/>
    <cellStyle name="40% - Accent4 18 2 3 4" xfId="7792" xr:uid="{00000000-0005-0000-0000-00006D8C0000}"/>
    <cellStyle name="40% - Accent4 18 2 3 4 2" xfId="33788" xr:uid="{00000000-0005-0000-0000-00006E8C0000}"/>
    <cellStyle name="40% - Accent4 18 2 3 5" xfId="15582" xr:uid="{00000000-0005-0000-0000-00006F8C0000}"/>
    <cellStyle name="40% - Accent4 18 2 3 5 2" xfId="41576" xr:uid="{00000000-0005-0000-0000-0000708C0000}"/>
    <cellStyle name="40% - Accent4 18 2 3 6" xfId="23333" xr:uid="{00000000-0005-0000-0000-0000718C0000}"/>
    <cellStyle name="40% - Accent4 18 2 3 6 2" xfId="49322" xr:uid="{00000000-0005-0000-0000-0000728C0000}"/>
    <cellStyle name="40% - Accent4 18 2 3 7" xfId="28487" xr:uid="{00000000-0005-0000-0000-0000738C0000}"/>
    <cellStyle name="40% - Accent4 18 2 4" xfId="3049" xr:uid="{00000000-0005-0000-0000-0000748C0000}"/>
    <cellStyle name="40% - Accent4 18 2 4 2" xfId="5735" xr:uid="{00000000-0005-0000-0000-0000758C0000}"/>
    <cellStyle name="40% - Accent4 18 2 4 2 2" xfId="11032" xr:uid="{00000000-0005-0000-0000-0000768C0000}"/>
    <cellStyle name="40% - Accent4 18 2 4 2 2 2" xfId="37033" xr:uid="{00000000-0005-0000-0000-0000778C0000}"/>
    <cellStyle name="40% - Accent4 18 2 4 2 3" xfId="18827" xr:uid="{00000000-0005-0000-0000-0000788C0000}"/>
    <cellStyle name="40% - Accent4 18 2 4 2 3 2" xfId="44821" xr:uid="{00000000-0005-0000-0000-0000798C0000}"/>
    <cellStyle name="40% - Accent4 18 2 4 2 4" xfId="26578" xr:uid="{00000000-0005-0000-0000-00007A8C0000}"/>
    <cellStyle name="40% - Accent4 18 2 4 2 4 2" xfId="52567" xr:uid="{00000000-0005-0000-0000-00007B8C0000}"/>
    <cellStyle name="40% - Accent4 18 2 4 2 5" xfId="31732" xr:uid="{00000000-0005-0000-0000-00007C8C0000}"/>
    <cellStyle name="40% - Accent4 18 2 4 3" xfId="13636" xr:uid="{00000000-0005-0000-0000-00007D8C0000}"/>
    <cellStyle name="40% - Accent4 18 2 4 3 2" xfId="21431" xr:uid="{00000000-0005-0000-0000-00007E8C0000}"/>
    <cellStyle name="40% - Accent4 18 2 4 3 2 2" xfId="47425" xr:uid="{00000000-0005-0000-0000-00007F8C0000}"/>
    <cellStyle name="40% - Accent4 18 2 4 3 3" xfId="39637" xr:uid="{00000000-0005-0000-0000-0000808C0000}"/>
    <cellStyle name="40% - Accent4 18 2 4 4" xfId="8348" xr:uid="{00000000-0005-0000-0000-0000818C0000}"/>
    <cellStyle name="40% - Accent4 18 2 4 4 2" xfId="34344" xr:uid="{00000000-0005-0000-0000-0000828C0000}"/>
    <cellStyle name="40% - Accent4 18 2 4 5" xfId="16138" xr:uid="{00000000-0005-0000-0000-0000838C0000}"/>
    <cellStyle name="40% - Accent4 18 2 4 5 2" xfId="42132" xr:uid="{00000000-0005-0000-0000-0000848C0000}"/>
    <cellStyle name="40% - Accent4 18 2 4 6" xfId="23889" xr:uid="{00000000-0005-0000-0000-0000858C0000}"/>
    <cellStyle name="40% - Accent4 18 2 4 6 2" xfId="49878" xr:uid="{00000000-0005-0000-0000-0000868C0000}"/>
    <cellStyle name="40% - Accent4 18 2 4 7" xfId="29043" xr:uid="{00000000-0005-0000-0000-0000878C0000}"/>
    <cellStyle name="40% - Accent4 18 2 5" xfId="4067" xr:uid="{00000000-0005-0000-0000-0000888C0000}"/>
    <cellStyle name="40% - Accent4 18 2 5 2" xfId="9365" xr:uid="{00000000-0005-0000-0000-0000898C0000}"/>
    <cellStyle name="40% - Accent4 18 2 5 2 2" xfId="35365" xr:uid="{00000000-0005-0000-0000-00008A8C0000}"/>
    <cellStyle name="40% - Accent4 18 2 5 3" xfId="17159" xr:uid="{00000000-0005-0000-0000-00008B8C0000}"/>
    <cellStyle name="40% - Accent4 18 2 5 3 2" xfId="43153" xr:uid="{00000000-0005-0000-0000-00008C8C0000}"/>
    <cellStyle name="40% - Accent4 18 2 5 4" xfId="24910" xr:uid="{00000000-0005-0000-0000-00008D8C0000}"/>
    <cellStyle name="40% - Accent4 18 2 5 4 2" xfId="50899" xr:uid="{00000000-0005-0000-0000-00008E8C0000}"/>
    <cellStyle name="40% - Accent4 18 2 5 5" xfId="30064" xr:uid="{00000000-0005-0000-0000-00008F8C0000}"/>
    <cellStyle name="40% - Accent4 18 2 6" xfId="11537" xr:uid="{00000000-0005-0000-0000-0000908C0000}"/>
    <cellStyle name="40% - Accent4 18 2 6 2" xfId="19332" xr:uid="{00000000-0005-0000-0000-0000918C0000}"/>
    <cellStyle name="40% - Accent4 18 2 6 2 2" xfId="45326" xr:uid="{00000000-0005-0000-0000-0000928C0000}"/>
    <cellStyle name="40% - Accent4 18 2 6 3" xfId="37538" xr:uid="{00000000-0005-0000-0000-0000938C0000}"/>
    <cellStyle name="40% - Accent4 18 2 7" xfId="12043" xr:uid="{00000000-0005-0000-0000-0000948C0000}"/>
    <cellStyle name="40% - Accent4 18 2 7 2" xfId="19838" xr:uid="{00000000-0005-0000-0000-0000958C0000}"/>
    <cellStyle name="40% - Accent4 18 2 7 2 2" xfId="45832" xr:uid="{00000000-0005-0000-0000-0000968C0000}"/>
    <cellStyle name="40% - Accent4 18 2 7 3" xfId="38044" xr:uid="{00000000-0005-0000-0000-0000978C0000}"/>
    <cellStyle name="40% - Accent4 18 2 8" xfId="6689" xr:uid="{00000000-0005-0000-0000-0000988C0000}"/>
    <cellStyle name="40% - Accent4 18 2 8 2" xfId="32676" xr:uid="{00000000-0005-0000-0000-0000998C0000}"/>
    <cellStyle name="40% - Accent4 18 2 9" xfId="14470" xr:uid="{00000000-0005-0000-0000-00009A8C0000}"/>
    <cellStyle name="40% - Accent4 18 2 9 2" xfId="40464" xr:uid="{00000000-0005-0000-0000-00009B8C0000}"/>
    <cellStyle name="40% - Accent4 18 3" xfId="1660" xr:uid="{00000000-0005-0000-0000-00009C8C0000}"/>
    <cellStyle name="40% - Accent4 18 3 2" xfId="4346" xr:uid="{00000000-0005-0000-0000-00009D8C0000}"/>
    <cellStyle name="40% - Accent4 18 3 2 2" xfId="9643" xr:uid="{00000000-0005-0000-0000-00009E8C0000}"/>
    <cellStyle name="40% - Accent4 18 3 2 2 2" xfId="35644" xr:uid="{00000000-0005-0000-0000-00009F8C0000}"/>
    <cellStyle name="40% - Accent4 18 3 2 3" xfId="17438" xr:uid="{00000000-0005-0000-0000-0000A08C0000}"/>
    <cellStyle name="40% - Accent4 18 3 2 3 2" xfId="43432" xr:uid="{00000000-0005-0000-0000-0000A18C0000}"/>
    <cellStyle name="40% - Accent4 18 3 2 4" xfId="25189" xr:uid="{00000000-0005-0000-0000-0000A28C0000}"/>
    <cellStyle name="40% - Accent4 18 3 2 4 2" xfId="51178" xr:uid="{00000000-0005-0000-0000-0000A38C0000}"/>
    <cellStyle name="40% - Accent4 18 3 2 5" xfId="30343" xr:uid="{00000000-0005-0000-0000-0000A48C0000}"/>
    <cellStyle name="40% - Accent4 18 3 3" xfId="12303" xr:uid="{00000000-0005-0000-0000-0000A58C0000}"/>
    <cellStyle name="40% - Accent4 18 3 3 2" xfId="20098" xr:uid="{00000000-0005-0000-0000-0000A68C0000}"/>
    <cellStyle name="40% - Accent4 18 3 3 2 2" xfId="46092" xr:uid="{00000000-0005-0000-0000-0000A78C0000}"/>
    <cellStyle name="40% - Accent4 18 3 3 3" xfId="38304" xr:uid="{00000000-0005-0000-0000-0000A88C0000}"/>
    <cellStyle name="40% - Accent4 18 3 4" xfId="6965" xr:uid="{00000000-0005-0000-0000-0000A98C0000}"/>
    <cellStyle name="40% - Accent4 18 3 4 2" xfId="32955" xr:uid="{00000000-0005-0000-0000-0000AA8C0000}"/>
    <cellStyle name="40% - Accent4 18 3 5" xfId="14749" xr:uid="{00000000-0005-0000-0000-0000AB8C0000}"/>
    <cellStyle name="40% - Accent4 18 3 5 2" xfId="40743" xr:uid="{00000000-0005-0000-0000-0000AC8C0000}"/>
    <cellStyle name="40% - Accent4 18 3 6" xfId="22500" xr:uid="{00000000-0005-0000-0000-0000AD8C0000}"/>
    <cellStyle name="40% - Accent4 18 3 6 2" xfId="48489" xr:uid="{00000000-0005-0000-0000-0000AE8C0000}"/>
    <cellStyle name="40% - Accent4 18 3 7" xfId="27654" xr:uid="{00000000-0005-0000-0000-0000AF8C0000}"/>
    <cellStyle name="40% - Accent4 18 4" xfId="2216" xr:uid="{00000000-0005-0000-0000-0000B08C0000}"/>
    <cellStyle name="40% - Accent4 18 4 2" xfId="4902" xr:uid="{00000000-0005-0000-0000-0000B18C0000}"/>
    <cellStyle name="40% - Accent4 18 4 2 2" xfId="10199" xr:uid="{00000000-0005-0000-0000-0000B28C0000}"/>
    <cellStyle name="40% - Accent4 18 4 2 2 2" xfId="36200" xr:uid="{00000000-0005-0000-0000-0000B38C0000}"/>
    <cellStyle name="40% - Accent4 18 4 2 3" xfId="17994" xr:uid="{00000000-0005-0000-0000-0000B48C0000}"/>
    <cellStyle name="40% - Accent4 18 4 2 3 2" xfId="43988" xr:uid="{00000000-0005-0000-0000-0000B58C0000}"/>
    <cellStyle name="40% - Accent4 18 4 2 4" xfId="25745" xr:uid="{00000000-0005-0000-0000-0000B68C0000}"/>
    <cellStyle name="40% - Accent4 18 4 2 4 2" xfId="51734" xr:uid="{00000000-0005-0000-0000-0000B78C0000}"/>
    <cellStyle name="40% - Accent4 18 4 2 5" xfId="30899" xr:uid="{00000000-0005-0000-0000-0000B88C0000}"/>
    <cellStyle name="40% - Accent4 18 4 3" xfId="12822" xr:uid="{00000000-0005-0000-0000-0000B98C0000}"/>
    <cellStyle name="40% - Accent4 18 4 3 2" xfId="20617" xr:uid="{00000000-0005-0000-0000-0000BA8C0000}"/>
    <cellStyle name="40% - Accent4 18 4 3 2 2" xfId="46611" xr:uid="{00000000-0005-0000-0000-0000BB8C0000}"/>
    <cellStyle name="40% - Accent4 18 4 3 3" xfId="38823" xr:uid="{00000000-0005-0000-0000-0000BC8C0000}"/>
    <cellStyle name="40% - Accent4 18 4 4" xfId="7517" xr:uid="{00000000-0005-0000-0000-0000BD8C0000}"/>
    <cellStyle name="40% - Accent4 18 4 4 2" xfId="33511" xr:uid="{00000000-0005-0000-0000-0000BE8C0000}"/>
    <cellStyle name="40% - Accent4 18 4 5" xfId="15305" xr:uid="{00000000-0005-0000-0000-0000BF8C0000}"/>
    <cellStyle name="40% - Accent4 18 4 5 2" xfId="41299" xr:uid="{00000000-0005-0000-0000-0000C08C0000}"/>
    <cellStyle name="40% - Accent4 18 4 6" xfId="23056" xr:uid="{00000000-0005-0000-0000-0000C18C0000}"/>
    <cellStyle name="40% - Accent4 18 4 6 2" xfId="49045" xr:uid="{00000000-0005-0000-0000-0000C28C0000}"/>
    <cellStyle name="40% - Accent4 18 4 7" xfId="28210" xr:uid="{00000000-0005-0000-0000-0000C38C0000}"/>
    <cellStyle name="40% - Accent4 18 5" xfId="2772" xr:uid="{00000000-0005-0000-0000-0000C48C0000}"/>
    <cellStyle name="40% - Accent4 18 5 2" xfId="5458" xr:uid="{00000000-0005-0000-0000-0000C58C0000}"/>
    <cellStyle name="40% - Accent4 18 5 2 2" xfId="10755" xr:uid="{00000000-0005-0000-0000-0000C68C0000}"/>
    <cellStyle name="40% - Accent4 18 5 2 2 2" xfId="36756" xr:uid="{00000000-0005-0000-0000-0000C78C0000}"/>
    <cellStyle name="40% - Accent4 18 5 2 3" xfId="18550" xr:uid="{00000000-0005-0000-0000-0000C88C0000}"/>
    <cellStyle name="40% - Accent4 18 5 2 3 2" xfId="44544" xr:uid="{00000000-0005-0000-0000-0000C98C0000}"/>
    <cellStyle name="40% - Accent4 18 5 2 4" xfId="26301" xr:uid="{00000000-0005-0000-0000-0000CA8C0000}"/>
    <cellStyle name="40% - Accent4 18 5 2 4 2" xfId="52290" xr:uid="{00000000-0005-0000-0000-0000CB8C0000}"/>
    <cellStyle name="40% - Accent4 18 5 2 5" xfId="31455" xr:uid="{00000000-0005-0000-0000-0000CC8C0000}"/>
    <cellStyle name="40% - Accent4 18 5 3" xfId="13359" xr:uid="{00000000-0005-0000-0000-0000CD8C0000}"/>
    <cellStyle name="40% - Accent4 18 5 3 2" xfId="21154" xr:uid="{00000000-0005-0000-0000-0000CE8C0000}"/>
    <cellStyle name="40% - Accent4 18 5 3 2 2" xfId="47148" xr:uid="{00000000-0005-0000-0000-0000CF8C0000}"/>
    <cellStyle name="40% - Accent4 18 5 3 3" xfId="39360" xr:uid="{00000000-0005-0000-0000-0000D08C0000}"/>
    <cellStyle name="40% - Accent4 18 5 4" xfId="8071" xr:uid="{00000000-0005-0000-0000-0000D18C0000}"/>
    <cellStyle name="40% - Accent4 18 5 4 2" xfId="34067" xr:uid="{00000000-0005-0000-0000-0000D28C0000}"/>
    <cellStyle name="40% - Accent4 18 5 5" xfId="15861" xr:uid="{00000000-0005-0000-0000-0000D38C0000}"/>
    <cellStyle name="40% - Accent4 18 5 5 2" xfId="41855" xr:uid="{00000000-0005-0000-0000-0000D48C0000}"/>
    <cellStyle name="40% - Accent4 18 5 6" xfId="23612" xr:uid="{00000000-0005-0000-0000-0000D58C0000}"/>
    <cellStyle name="40% - Accent4 18 5 6 2" xfId="49601" xr:uid="{00000000-0005-0000-0000-0000D68C0000}"/>
    <cellStyle name="40% - Accent4 18 5 7" xfId="28766" xr:uid="{00000000-0005-0000-0000-0000D78C0000}"/>
    <cellStyle name="40% - Accent4 18 6" xfId="3790" xr:uid="{00000000-0005-0000-0000-0000D88C0000}"/>
    <cellStyle name="40% - Accent4 18 6 2" xfId="9088" xr:uid="{00000000-0005-0000-0000-0000D98C0000}"/>
    <cellStyle name="40% - Accent4 18 6 2 2" xfId="35088" xr:uid="{00000000-0005-0000-0000-0000DA8C0000}"/>
    <cellStyle name="40% - Accent4 18 6 3" xfId="16882" xr:uid="{00000000-0005-0000-0000-0000DB8C0000}"/>
    <cellStyle name="40% - Accent4 18 6 3 2" xfId="42876" xr:uid="{00000000-0005-0000-0000-0000DC8C0000}"/>
    <cellStyle name="40% - Accent4 18 6 4" xfId="24633" xr:uid="{00000000-0005-0000-0000-0000DD8C0000}"/>
    <cellStyle name="40% - Accent4 18 6 4 2" xfId="50622" xr:uid="{00000000-0005-0000-0000-0000DE8C0000}"/>
    <cellStyle name="40% - Accent4 18 6 5" xfId="29787" xr:uid="{00000000-0005-0000-0000-0000DF8C0000}"/>
    <cellStyle name="40% - Accent4 18 7" xfId="11282" xr:uid="{00000000-0005-0000-0000-0000E08C0000}"/>
    <cellStyle name="40% - Accent4 18 7 2" xfId="19077" xr:uid="{00000000-0005-0000-0000-0000E18C0000}"/>
    <cellStyle name="40% - Accent4 18 7 2 2" xfId="45071" xr:uid="{00000000-0005-0000-0000-0000E28C0000}"/>
    <cellStyle name="40% - Accent4 18 7 3" xfId="37283" xr:uid="{00000000-0005-0000-0000-0000E38C0000}"/>
    <cellStyle name="40% - Accent4 18 8" xfId="11782" xr:uid="{00000000-0005-0000-0000-0000E48C0000}"/>
    <cellStyle name="40% - Accent4 18 8 2" xfId="19577" xr:uid="{00000000-0005-0000-0000-0000E58C0000}"/>
    <cellStyle name="40% - Accent4 18 8 2 2" xfId="45571" xr:uid="{00000000-0005-0000-0000-0000E68C0000}"/>
    <cellStyle name="40% - Accent4 18 8 3" xfId="37783" xr:uid="{00000000-0005-0000-0000-0000E78C0000}"/>
    <cellStyle name="40% - Accent4 18 9" xfId="6412" xr:uid="{00000000-0005-0000-0000-0000E88C0000}"/>
    <cellStyle name="40% - Accent4 18 9 2" xfId="32399" xr:uid="{00000000-0005-0000-0000-0000E98C0000}"/>
    <cellStyle name="40% - Accent4 19" xfId="1114" xr:uid="{00000000-0005-0000-0000-0000EA8C0000}"/>
    <cellStyle name="40% - Accent4 19 10" xfId="14206" xr:uid="{00000000-0005-0000-0000-0000EB8C0000}"/>
    <cellStyle name="40% - Accent4 19 10 2" xfId="40200" xr:uid="{00000000-0005-0000-0000-0000EC8C0000}"/>
    <cellStyle name="40% - Accent4 19 11" xfId="21957" xr:uid="{00000000-0005-0000-0000-0000ED8C0000}"/>
    <cellStyle name="40% - Accent4 19 11 2" xfId="47946" xr:uid="{00000000-0005-0000-0000-0000EE8C0000}"/>
    <cellStyle name="40% - Accent4 19 12" xfId="27111" xr:uid="{00000000-0005-0000-0000-0000EF8C0000}"/>
    <cellStyle name="40% - Accent4 19 2" xfId="1392" xr:uid="{00000000-0005-0000-0000-0000F08C0000}"/>
    <cellStyle name="40% - Accent4 19 2 10" xfId="22234" xr:uid="{00000000-0005-0000-0000-0000F18C0000}"/>
    <cellStyle name="40% - Accent4 19 2 10 2" xfId="48223" xr:uid="{00000000-0005-0000-0000-0000F28C0000}"/>
    <cellStyle name="40% - Accent4 19 2 11" xfId="27388" xr:uid="{00000000-0005-0000-0000-0000F38C0000}"/>
    <cellStyle name="40% - Accent4 19 2 2" xfId="1950" xr:uid="{00000000-0005-0000-0000-0000F48C0000}"/>
    <cellStyle name="40% - Accent4 19 2 2 2" xfId="4636" xr:uid="{00000000-0005-0000-0000-0000F58C0000}"/>
    <cellStyle name="40% - Accent4 19 2 2 2 2" xfId="9933" xr:uid="{00000000-0005-0000-0000-0000F68C0000}"/>
    <cellStyle name="40% - Accent4 19 2 2 2 2 2" xfId="35934" xr:uid="{00000000-0005-0000-0000-0000F78C0000}"/>
    <cellStyle name="40% - Accent4 19 2 2 2 3" xfId="17728" xr:uid="{00000000-0005-0000-0000-0000F88C0000}"/>
    <cellStyle name="40% - Accent4 19 2 2 2 3 2" xfId="43722" xr:uid="{00000000-0005-0000-0000-0000F98C0000}"/>
    <cellStyle name="40% - Accent4 19 2 2 2 4" xfId="25479" xr:uid="{00000000-0005-0000-0000-0000FA8C0000}"/>
    <cellStyle name="40% - Accent4 19 2 2 2 4 2" xfId="51468" xr:uid="{00000000-0005-0000-0000-0000FB8C0000}"/>
    <cellStyle name="40% - Accent4 19 2 2 2 5" xfId="30633" xr:uid="{00000000-0005-0000-0000-0000FC8C0000}"/>
    <cellStyle name="40% - Accent4 19 2 2 3" xfId="12575" xr:uid="{00000000-0005-0000-0000-0000FD8C0000}"/>
    <cellStyle name="40% - Accent4 19 2 2 3 2" xfId="20370" xr:uid="{00000000-0005-0000-0000-0000FE8C0000}"/>
    <cellStyle name="40% - Accent4 19 2 2 3 2 2" xfId="46364" xr:uid="{00000000-0005-0000-0000-0000FF8C0000}"/>
    <cellStyle name="40% - Accent4 19 2 2 3 3" xfId="38576" xr:uid="{00000000-0005-0000-0000-0000008D0000}"/>
    <cellStyle name="40% - Accent4 19 2 2 4" xfId="7253" xr:uid="{00000000-0005-0000-0000-0000018D0000}"/>
    <cellStyle name="40% - Accent4 19 2 2 4 2" xfId="33245" xr:uid="{00000000-0005-0000-0000-0000028D0000}"/>
    <cellStyle name="40% - Accent4 19 2 2 5" xfId="15039" xr:uid="{00000000-0005-0000-0000-0000038D0000}"/>
    <cellStyle name="40% - Accent4 19 2 2 5 2" xfId="41033" xr:uid="{00000000-0005-0000-0000-0000048D0000}"/>
    <cellStyle name="40% - Accent4 19 2 2 6" xfId="22790" xr:uid="{00000000-0005-0000-0000-0000058D0000}"/>
    <cellStyle name="40% - Accent4 19 2 2 6 2" xfId="48779" xr:uid="{00000000-0005-0000-0000-0000068D0000}"/>
    <cellStyle name="40% - Accent4 19 2 2 7" xfId="27944" xr:uid="{00000000-0005-0000-0000-0000078D0000}"/>
    <cellStyle name="40% - Accent4 19 2 3" xfId="2506" xr:uid="{00000000-0005-0000-0000-0000088D0000}"/>
    <cellStyle name="40% - Accent4 19 2 3 2" xfId="5192" xr:uid="{00000000-0005-0000-0000-0000098D0000}"/>
    <cellStyle name="40% - Accent4 19 2 3 2 2" xfId="10489" xr:uid="{00000000-0005-0000-0000-00000A8D0000}"/>
    <cellStyle name="40% - Accent4 19 2 3 2 2 2" xfId="36490" xr:uid="{00000000-0005-0000-0000-00000B8D0000}"/>
    <cellStyle name="40% - Accent4 19 2 3 2 3" xfId="18284" xr:uid="{00000000-0005-0000-0000-00000C8D0000}"/>
    <cellStyle name="40% - Accent4 19 2 3 2 3 2" xfId="44278" xr:uid="{00000000-0005-0000-0000-00000D8D0000}"/>
    <cellStyle name="40% - Accent4 19 2 3 2 4" xfId="26035" xr:uid="{00000000-0005-0000-0000-00000E8D0000}"/>
    <cellStyle name="40% - Accent4 19 2 3 2 4 2" xfId="52024" xr:uid="{00000000-0005-0000-0000-00000F8D0000}"/>
    <cellStyle name="40% - Accent4 19 2 3 2 5" xfId="31189" xr:uid="{00000000-0005-0000-0000-0000108D0000}"/>
    <cellStyle name="40% - Accent4 19 2 3 3" xfId="13110" xr:uid="{00000000-0005-0000-0000-0000118D0000}"/>
    <cellStyle name="40% - Accent4 19 2 3 3 2" xfId="20905" xr:uid="{00000000-0005-0000-0000-0000128D0000}"/>
    <cellStyle name="40% - Accent4 19 2 3 3 2 2" xfId="46899" xr:uid="{00000000-0005-0000-0000-0000138D0000}"/>
    <cellStyle name="40% - Accent4 19 2 3 3 3" xfId="39111" xr:uid="{00000000-0005-0000-0000-0000148D0000}"/>
    <cellStyle name="40% - Accent4 19 2 3 4" xfId="7805" xr:uid="{00000000-0005-0000-0000-0000158D0000}"/>
    <cellStyle name="40% - Accent4 19 2 3 4 2" xfId="33801" xr:uid="{00000000-0005-0000-0000-0000168D0000}"/>
    <cellStyle name="40% - Accent4 19 2 3 5" xfId="15595" xr:uid="{00000000-0005-0000-0000-0000178D0000}"/>
    <cellStyle name="40% - Accent4 19 2 3 5 2" xfId="41589" xr:uid="{00000000-0005-0000-0000-0000188D0000}"/>
    <cellStyle name="40% - Accent4 19 2 3 6" xfId="23346" xr:uid="{00000000-0005-0000-0000-0000198D0000}"/>
    <cellStyle name="40% - Accent4 19 2 3 6 2" xfId="49335" xr:uid="{00000000-0005-0000-0000-00001A8D0000}"/>
    <cellStyle name="40% - Accent4 19 2 3 7" xfId="28500" xr:uid="{00000000-0005-0000-0000-00001B8D0000}"/>
    <cellStyle name="40% - Accent4 19 2 4" xfId="3062" xr:uid="{00000000-0005-0000-0000-00001C8D0000}"/>
    <cellStyle name="40% - Accent4 19 2 4 2" xfId="5748" xr:uid="{00000000-0005-0000-0000-00001D8D0000}"/>
    <cellStyle name="40% - Accent4 19 2 4 2 2" xfId="11045" xr:uid="{00000000-0005-0000-0000-00001E8D0000}"/>
    <cellStyle name="40% - Accent4 19 2 4 2 2 2" xfId="37046" xr:uid="{00000000-0005-0000-0000-00001F8D0000}"/>
    <cellStyle name="40% - Accent4 19 2 4 2 3" xfId="18840" xr:uid="{00000000-0005-0000-0000-0000208D0000}"/>
    <cellStyle name="40% - Accent4 19 2 4 2 3 2" xfId="44834" xr:uid="{00000000-0005-0000-0000-0000218D0000}"/>
    <cellStyle name="40% - Accent4 19 2 4 2 4" xfId="26591" xr:uid="{00000000-0005-0000-0000-0000228D0000}"/>
    <cellStyle name="40% - Accent4 19 2 4 2 4 2" xfId="52580" xr:uid="{00000000-0005-0000-0000-0000238D0000}"/>
    <cellStyle name="40% - Accent4 19 2 4 2 5" xfId="31745" xr:uid="{00000000-0005-0000-0000-0000248D0000}"/>
    <cellStyle name="40% - Accent4 19 2 4 3" xfId="13649" xr:uid="{00000000-0005-0000-0000-0000258D0000}"/>
    <cellStyle name="40% - Accent4 19 2 4 3 2" xfId="21444" xr:uid="{00000000-0005-0000-0000-0000268D0000}"/>
    <cellStyle name="40% - Accent4 19 2 4 3 2 2" xfId="47438" xr:uid="{00000000-0005-0000-0000-0000278D0000}"/>
    <cellStyle name="40% - Accent4 19 2 4 3 3" xfId="39650" xr:uid="{00000000-0005-0000-0000-0000288D0000}"/>
    <cellStyle name="40% - Accent4 19 2 4 4" xfId="8361" xr:uid="{00000000-0005-0000-0000-0000298D0000}"/>
    <cellStyle name="40% - Accent4 19 2 4 4 2" xfId="34357" xr:uid="{00000000-0005-0000-0000-00002A8D0000}"/>
    <cellStyle name="40% - Accent4 19 2 4 5" xfId="16151" xr:uid="{00000000-0005-0000-0000-00002B8D0000}"/>
    <cellStyle name="40% - Accent4 19 2 4 5 2" xfId="42145" xr:uid="{00000000-0005-0000-0000-00002C8D0000}"/>
    <cellStyle name="40% - Accent4 19 2 4 6" xfId="23902" xr:uid="{00000000-0005-0000-0000-00002D8D0000}"/>
    <cellStyle name="40% - Accent4 19 2 4 6 2" xfId="49891" xr:uid="{00000000-0005-0000-0000-00002E8D0000}"/>
    <cellStyle name="40% - Accent4 19 2 4 7" xfId="29056" xr:uid="{00000000-0005-0000-0000-00002F8D0000}"/>
    <cellStyle name="40% - Accent4 19 2 5" xfId="4080" xr:uid="{00000000-0005-0000-0000-0000308D0000}"/>
    <cellStyle name="40% - Accent4 19 2 5 2" xfId="9378" xr:uid="{00000000-0005-0000-0000-0000318D0000}"/>
    <cellStyle name="40% - Accent4 19 2 5 2 2" xfId="35378" xr:uid="{00000000-0005-0000-0000-0000328D0000}"/>
    <cellStyle name="40% - Accent4 19 2 5 3" xfId="17172" xr:uid="{00000000-0005-0000-0000-0000338D0000}"/>
    <cellStyle name="40% - Accent4 19 2 5 3 2" xfId="43166" xr:uid="{00000000-0005-0000-0000-0000348D0000}"/>
    <cellStyle name="40% - Accent4 19 2 5 4" xfId="24923" xr:uid="{00000000-0005-0000-0000-0000358D0000}"/>
    <cellStyle name="40% - Accent4 19 2 5 4 2" xfId="50912" xr:uid="{00000000-0005-0000-0000-0000368D0000}"/>
    <cellStyle name="40% - Accent4 19 2 5 5" xfId="30077" xr:uid="{00000000-0005-0000-0000-0000378D0000}"/>
    <cellStyle name="40% - Accent4 19 2 6" xfId="11550" xr:uid="{00000000-0005-0000-0000-0000388D0000}"/>
    <cellStyle name="40% - Accent4 19 2 6 2" xfId="19345" xr:uid="{00000000-0005-0000-0000-0000398D0000}"/>
    <cellStyle name="40% - Accent4 19 2 6 2 2" xfId="45339" xr:uid="{00000000-0005-0000-0000-00003A8D0000}"/>
    <cellStyle name="40% - Accent4 19 2 6 3" xfId="37551" xr:uid="{00000000-0005-0000-0000-00003B8D0000}"/>
    <cellStyle name="40% - Accent4 19 2 7" xfId="12056" xr:uid="{00000000-0005-0000-0000-00003C8D0000}"/>
    <cellStyle name="40% - Accent4 19 2 7 2" xfId="19851" xr:uid="{00000000-0005-0000-0000-00003D8D0000}"/>
    <cellStyle name="40% - Accent4 19 2 7 2 2" xfId="45845" xr:uid="{00000000-0005-0000-0000-00003E8D0000}"/>
    <cellStyle name="40% - Accent4 19 2 7 3" xfId="38057" xr:uid="{00000000-0005-0000-0000-00003F8D0000}"/>
    <cellStyle name="40% - Accent4 19 2 8" xfId="6702" xr:uid="{00000000-0005-0000-0000-0000408D0000}"/>
    <cellStyle name="40% - Accent4 19 2 8 2" xfId="32689" xr:uid="{00000000-0005-0000-0000-0000418D0000}"/>
    <cellStyle name="40% - Accent4 19 2 9" xfId="14483" xr:uid="{00000000-0005-0000-0000-0000428D0000}"/>
    <cellStyle name="40% - Accent4 19 2 9 2" xfId="40477" xr:uid="{00000000-0005-0000-0000-0000438D0000}"/>
    <cellStyle name="40% - Accent4 19 3" xfId="1673" xr:uid="{00000000-0005-0000-0000-0000448D0000}"/>
    <cellStyle name="40% - Accent4 19 3 2" xfId="4359" xr:uid="{00000000-0005-0000-0000-0000458D0000}"/>
    <cellStyle name="40% - Accent4 19 3 2 2" xfId="9656" xr:uid="{00000000-0005-0000-0000-0000468D0000}"/>
    <cellStyle name="40% - Accent4 19 3 2 2 2" xfId="35657" xr:uid="{00000000-0005-0000-0000-0000478D0000}"/>
    <cellStyle name="40% - Accent4 19 3 2 3" xfId="17451" xr:uid="{00000000-0005-0000-0000-0000488D0000}"/>
    <cellStyle name="40% - Accent4 19 3 2 3 2" xfId="43445" xr:uid="{00000000-0005-0000-0000-0000498D0000}"/>
    <cellStyle name="40% - Accent4 19 3 2 4" xfId="25202" xr:uid="{00000000-0005-0000-0000-00004A8D0000}"/>
    <cellStyle name="40% - Accent4 19 3 2 4 2" xfId="51191" xr:uid="{00000000-0005-0000-0000-00004B8D0000}"/>
    <cellStyle name="40% - Accent4 19 3 2 5" xfId="30356" xr:uid="{00000000-0005-0000-0000-00004C8D0000}"/>
    <cellStyle name="40% - Accent4 19 3 3" xfId="12316" xr:uid="{00000000-0005-0000-0000-00004D8D0000}"/>
    <cellStyle name="40% - Accent4 19 3 3 2" xfId="20111" xr:uid="{00000000-0005-0000-0000-00004E8D0000}"/>
    <cellStyle name="40% - Accent4 19 3 3 2 2" xfId="46105" xr:uid="{00000000-0005-0000-0000-00004F8D0000}"/>
    <cellStyle name="40% - Accent4 19 3 3 3" xfId="38317" xr:uid="{00000000-0005-0000-0000-0000508D0000}"/>
    <cellStyle name="40% - Accent4 19 3 4" xfId="6978" xr:uid="{00000000-0005-0000-0000-0000518D0000}"/>
    <cellStyle name="40% - Accent4 19 3 4 2" xfId="32968" xr:uid="{00000000-0005-0000-0000-0000528D0000}"/>
    <cellStyle name="40% - Accent4 19 3 5" xfId="14762" xr:uid="{00000000-0005-0000-0000-0000538D0000}"/>
    <cellStyle name="40% - Accent4 19 3 5 2" xfId="40756" xr:uid="{00000000-0005-0000-0000-0000548D0000}"/>
    <cellStyle name="40% - Accent4 19 3 6" xfId="22513" xr:uid="{00000000-0005-0000-0000-0000558D0000}"/>
    <cellStyle name="40% - Accent4 19 3 6 2" xfId="48502" xr:uid="{00000000-0005-0000-0000-0000568D0000}"/>
    <cellStyle name="40% - Accent4 19 3 7" xfId="27667" xr:uid="{00000000-0005-0000-0000-0000578D0000}"/>
    <cellStyle name="40% - Accent4 19 4" xfId="2229" xr:uid="{00000000-0005-0000-0000-0000588D0000}"/>
    <cellStyle name="40% - Accent4 19 4 2" xfId="4915" xr:uid="{00000000-0005-0000-0000-0000598D0000}"/>
    <cellStyle name="40% - Accent4 19 4 2 2" xfId="10212" xr:uid="{00000000-0005-0000-0000-00005A8D0000}"/>
    <cellStyle name="40% - Accent4 19 4 2 2 2" xfId="36213" xr:uid="{00000000-0005-0000-0000-00005B8D0000}"/>
    <cellStyle name="40% - Accent4 19 4 2 3" xfId="18007" xr:uid="{00000000-0005-0000-0000-00005C8D0000}"/>
    <cellStyle name="40% - Accent4 19 4 2 3 2" xfId="44001" xr:uid="{00000000-0005-0000-0000-00005D8D0000}"/>
    <cellStyle name="40% - Accent4 19 4 2 4" xfId="25758" xr:uid="{00000000-0005-0000-0000-00005E8D0000}"/>
    <cellStyle name="40% - Accent4 19 4 2 4 2" xfId="51747" xr:uid="{00000000-0005-0000-0000-00005F8D0000}"/>
    <cellStyle name="40% - Accent4 19 4 2 5" xfId="30912" xr:uid="{00000000-0005-0000-0000-0000608D0000}"/>
    <cellStyle name="40% - Accent4 19 4 3" xfId="12835" xr:uid="{00000000-0005-0000-0000-0000618D0000}"/>
    <cellStyle name="40% - Accent4 19 4 3 2" xfId="20630" xr:uid="{00000000-0005-0000-0000-0000628D0000}"/>
    <cellStyle name="40% - Accent4 19 4 3 2 2" xfId="46624" xr:uid="{00000000-0005-0000-0000-0000638D0000}"/>
    <cellStyle name="40% - Accent4 19 4 3 3" xfId="38836" xr:uid="{00000000-0005-0000-0000-0000648D0000}"/>
    <cellStyle name="40% - Accent4 19 4 4" xfId="7530" xr:uid="{00000000-0005-0000-0000-0000658D0000}"/>
    <cellStyle name="40% - Accent4 19 4 4 2" xfId="33524" xr:uid="{00000000-0005-0000-0000-0000668D0000}"/>
    <cellStyle name="40% - Accent4 19 4 5" xfId="15318" xr:uid="{00000000-0005-0000-0000-0000678D0000}"/>
    <cellStyle name="40% - Accent4 19 4 5 2" xfId="41312" xr:uid="{00000000-0005-0000-0000-0000688D0000}"/>
    <cellStyle name="40% - Accent4 19 4 6" xfId="23069" xr:uid="{00000000-0005-0000-0000-0000698D0000}"/>
    <cellStyle name="40% - Accent4 19 4 6 2" xfId="49058" xr:uid="{00000000-0005-0000-0000-00006A8D0000}"/>
    <cellStyle name="40% - Accent4 19 4 7" xfId="28223" xr:uid="{00000000-0005-0000-0000-00006B8D0000}"/>
    <cellStyle name="40% - Accent4 19 5" xfId="2785" xr:uid="{00000000-0005-0000-0000-00006C8D0000}"/>
    <cellStyle name="40% - Accent4 19 5 2" xfId="5471" xr:uid="{00000000-0005-0000-0000-00006D8D0000}"/>
    <cellStyle name="40% - Accent4 19 5 2 2" xfId="10768" xr:uid="{00000000-0005-0000-0000-00006E8D0000}"/>
    <cellStyle name="40% - Accent4 19 5 2 2 2" xfId="36769" xr:uid="{00000000-0005-0000-0000-00006F8D0000}"/>
    <cellStyle name="40% - Accent4 19 5 2 3" xfId="18563" xr:uid="{00000000-0005-0000-0000-0000708D0000}"/>
    <cellStyle name="40% - Accent4 19 5 2 3 2" xfId="44557" xr:uid="{00000000-0005-0000-0000-0000718D0000}"/>
    <cellStyle name="40% - Accent4 19 5 2 4" xfId="26314" xr:uid="{00000000-0005-0000-0000-0000728D0000}"/>
    <cellStyle name="40% - Accent4 19 5 2 4 2" xfId="52303" xr:uid="{00000000-0005-0000-0000-0000738D0000}"/>
    <cellStyle name="40% - Accent4 19 5 2 5" xfId="31468" xr:uid="{00000000-0005-0000-0000-0000748D0000}"/>
    <cellStyle name="40% - Accent4 19 5 3" xfId="13372" xr:uid="{00000000-0005-0000-0000-0000758D0000}"/>
    <cellStyle name="40% - Accent4 19 5 3 2" xfId="21167" xr:uid="{00000000-0005-0000-0000-0000768D0000}"/>
    <cellStyle name="40% - Accent4 19 5 3 2 2" xfId="47161" xr:uid="{00000000-0005-0000-0000-0000778D0000}"/>
    <cellStyle name="40% - Accent4 19 5 3 3" xfId="39373" xr:uid="{00000000-0005-0000-0000-0000788D0000}"/>
    <cellStyle name="40% - Accent4 19 5 4" xfId="8084" xr:uid="{00000000-0005-0000-0000-0000798D0000}"/>
    <cellStyle name="40% - Accent4 19 5 4 2" xfId="34080" xr:uid="{00000000-0005-0000-0000-00007A8D0000}"/>
    <cellStyle name="40% - Accent4 19 5 5" xfId="15874" xr:uid="{00000000-0005-0000-0000-00007B8D0000}"/>
    <cellStyle name="40% - Accent4 19 5 5 2" xfId="41868" xr:uid="{00000000-0005-0000-0000-00007C8D0000}"/>
    <cellStyle name="40% - Accent4 19 5 6" xfId="23625" xr:uid="{00000000-0005-0000-0000-00007D8D0000}"/>
    <cellStyle name="40% - Accent4 19 5 6 2" xfId="49614" xr:uid="{00000000-0005-0000-0000-00007E8D0000}"/>
    <cellStyle name="40% - Accent4 19 5 7" xfId="28779" xr:uid="{00000000-0005-0000-0000-00007F8D0000}"/>
    <cellStyle name="40% - Accent4 19 6" xfId="3803" xr:uid="{00000000-0005-0000-0000-0000808D0000}"/>
    <cellStyle name="40% - Accent4 19 6 2" xfId="9101" xr:uid="{00000000-0005-0000-0000-0000818D0000}"/>
    <cellStyle name="40% - Accent4 19 6 2 2" xfId="35101" xr:uid="{00000000-0005-0000-0000-0000828D0000}"/>
    <cellStyle name="40% - Accent4 19 6 3" xfId="16895" xr:uid="{00000000-0005-0000-0000-0000838D0000}"/>
    <cellStyle name="40% - Accent4 19 6 3 2" xfId="42889" xr:uid="{00000000-0005-0000-0000-0000848D0000}"/>
    <cellStyle name="40% - Accent4 19 6 4" xfId="24646" xr:uid="{00000000-0005-0000-0000-0000858D0000}"/>
    <cellStyle name="40% - Accent4 19 6 4 2" xfId="50635" xr:uid="{00000000-0005-0000-0000-0000868D0000}"/>
    <cellStyle name="40% - Accent4 19 6 5" xfId="29800" xr:uid="{00000000-0005-0000-0000-0000878D0000}"/>
    <cellStyle name="40% - Accent4 19 7" xfId="11295" xr:uid="{00000000-0005-0000-0000-0000888D0000}"/>
    <cellStyle name="40% - Accent4 19 7 2" xfId="19090" xr:uid="{00000000-0005-0000-0000-0000898D0000}"/>
    <cellStyle name="40% - Accent4 19 7 2 2" xfId="45084" xr:uid="{00000000-0005-0000-0000-00008A8D0000}"/>
    <cellStyle name="40% - Accent4 19 7 3" xfId="37296" xr:uid="{00000000-0005-0000-0000-00008B8D0000}"/>
    <cellStyle name="40% - Accent4 19 8" xfId="11795" xr:uid="{00000000-0005-0000-0000-00008C8D0000}"/>
    <cellStyle name="40% - Accent4 19 8 2" xfId="19590" xr:uid="{00000000-0005-0000-0000-00008D8D0000}"/>
    <cellStyle name="40% - Accent4 19 8 2 2" xfId="45584" xr:uid="{00000000-0005-0000-0000-00008E8D0000}"/>
    <cellStyle name="40% - Accent4 19 8 3" xfId="37796" xr:uid="{00000000-0005-0000-0000-00008F8D0000}"/>
    <cellStyle name="40% - Accent4 19 9" xfId="6425" xr:uid="{00000000-0005-0000-0000-0000908D0000}"/>
    <cellStyle name="40% - Accent4 19 9 2" xfId="32412" xr:uid="{00000000-0005-0000-0000-0000918D0000}"/>
    <cellStyle name="40% - Accent4 2" xfId="101" xr:uid="{00000000-0005-0000-0000-0000928D0000}"/>
    <cellStyle name="40% - Accent4 2 10" xfId="3271" xr:uid="{00000000-0005-0000-0000-0000938D0000}"/>
    <cellStyle name="40% - Accent4 2 10 2" xfId="8572" xr:uid="{00000000-0005-0000-0000-0000948D0000}"/>
    <cellStyle name="40% - Accent4 2 10 2 2" xfId="34569" xr:uid="{00000000-0005-0000-0000-0000958D0000}"/>
    <cellStyle name="40% - Accent4 2 10 3" xfId="16363" xr:uid="{00000000-0005-0000-0000-0000968D0000}"/>
    <cellStyle name="40% - Accent4 2 10 3 2" xfId="42357" xr:uid="{00000000-0005-0000-0000-0000978D0000}"/>
    <cellStyle name="40% - Accent4 2 10 4" xfId="24114" xr:uid="{00000000-0005-0000-0000-0000988D0000}"/>
    <cellStyle name="40% - Accent4 2 10 4 2" xfId="50103" xr:uid="{00000000-0005-0000-0000-0000998D0000}"/>
    <cellStyle name="40% - Accent4 2 10 5" xfId="29268" xr:uid="{00000000-0005-0000-0000-00009A8D0000}"/>
    <cellStyle name="40% - Accent4 2 11" xfId="3385" xr:uid="{00000000-0005-0000-0000-00009B8D0000}"/>
    <cellStyle name="40% - Accent4 2 11 2" xfId="8685" xr:uid="{00000000-0005-0000-0000-00009C8D0000}"/>
    <cellStyle name="40% - Accent4 2 11 2 2" xfId="34683" xr:uid="{00000000-0005-0000-0000-00009D8D0000}"/>
    <cellStyle name="40% - Accent4 2 11 3" xfId="16477" xr:uid="{00000000-0005-0000-0000-00009E8D0000}"/>
    <cellStyle name="40% - Accent4 2 11 3 2" xfId="42471" xr:uid="{00000000-0005-0000-0000-00009F8D0000}"/>
    <cellStyle name="40% - Accent4 2 11 4" xfId="24228" xr:uid="{00000000-0005-0000-0000-0000A08D0000}"/>
    <cellStyle name="40% - Accent4 2 11 4 2" xfId="50217" xr:uid="{00000000-0005-0000-0000-0000A18D0000}"/>
    <cellStyle name="40% - Accent4 2 11 5" xfId="29382" xr:uid="{00000000-0005-0000-0000-0000A28D0000}"/>
    <cellStyle name="40% - Accent4 2 12" xfId="3499" xr:uid="{00000000-0005-0000-0000-0000A38D0000}"/>
    <cellStyle name="40% - Accent4 2 12 2" xfId="8798" xr:uid="{00000000-0005-0000-0000-0000A48D0000}"/>
    <cellStyle name="40% - Accent4 2 12 2 2" xfId="34797" xr:uid="{00000000-0005-0000-0000-0000A58D0000}"/>
    <cellStyle name="40% - Accent4 2 12 3" xfId="16591" xr:uid="{00000000-0005-0000-0000-0000A68D0000}"/>
    <cellStyle name="40% - Accent4 2 12 3 2" xfId="42585" xr:uid="{00000000-0005-0000-0000-0000A78D0000}"/>
    <cellStyle name="40% - Accent4 2 12 4" xfId="24342" xr:uid="{00000000-0005-0000-0000-0000A88D0000}"/>
    <cellStyle name="40% - Accent4 2 12 4 2" xfId="50331" xr:uid="{00000000-0005-0000-0000-0000A98D0000}"/>
    <cellStyle name="40% - Accent4 2 12 5" xfId="29496" xr:uid="{00000000-0005-0000-0000-0000AA8D0000}"/>
    <cellStyle name="40% - Accent4 2 13" xfId="3579" xr:uid="{00000000-0005-0000-0000-0000AB8D0000}"/>
    <cellStyle name="40% - Accent4 2 13 2" xfId="8877" xr:uid="{00000000-0005-0000-0000-0000AC8D0000}"/>
    <cellStyle name="40% - Accent4 2 13 2 2" xfId="34877" xr:uid="{00000000-0005-0000-0000-0000AD8D0000}"/>
    <cellStyle name="40% - Accent4 2 13 3" xfId="16671" xr:uid="{00000000-0005-0000-0000-0000AE8D0000}"/>
    <cellStyle name="40% - Accent4 2 13 3 2" xfId="42665" xr:uid="{00000000-0005-0000-0000-0000AF8D0000}"/>
    <cellStyle name="40% - Accent4 2 13 4" xfId="24422" xr:uid="{00000000-0005-0000-0000-0000B08D0000}"/>
    <cellStyle name="40% - Accent4 2 13 4 2" xfId="50411" xr:uid="{00000000-0005-0000-0000-0000B18D0000}"/>
    <cellStyle name="40% - Accent4 2 13 5" xfId="29576" xr:uid="{00000000-0005-0000-0000-0000B28D0000}"/>
    <cellStyle name="40% - Accent4 2 14" xfId="5857" xr:uid="{00000000-0005-0000-0000-0000B38D0000}"/>
    <cellStyle name="40% - Accent4 2 14 2" xfId="31855" xr:uid="{00000000-0005-0000-0000-0000B48D0000}"/>
    <cellStyle name="40% - Accent4 2 15" xfId="5993" xr:uid="{00000000-0005-0000-0000-0000B58D0000}"/>
    <cellStyle name="40% - Accent4 2 15 2" xfId="31979" xr:uid="{00000000-0005-0000-0000-0000B68D0000}"/>
    <cellStyle name="40% - Accent4 2 16" xfId="13767" xr:uid="{00000000-0005-0000-0000-0000B78D0000}"/>
    <cellStyle name="40% - Accent4 2 16 2" xfId="39761" xr:uid="{00000000-0005-0000-0000-0000B88D0000}"/>
    <cellStyle name="40% - Accent4 2 17" xfId="21548" xr:uid="{00000000-0005-0000-0000-0000B98D0000}"/>
    <cellStyle name="40% - Accent4 2 17 2" xfId="47537" xr:uid="{00000000-0005-0000-0000-0000BA8D0000}"/>
    <cellStyle name="40% - Accent4 2 18" xfId="26702" xr:uid="{00000000-0005-0000-0000-0000BB8D0000}"/>
    <cellStyle name="40% - Accent4 2 2" xfId="102" xr:uid="{00000000-0005-0000-0000-0000BC8D0000}"/>
    <cellStyle name="40% - Accent4 2 2 10" xfId="3856" xr:uid="{00000000-0005-0000-0000-0000BD8D0000}"/>
    <cellStyle name="40% - Accent4 2 2 10 2" xfId="9154" xr:uid="{00000000-0005-0000-0000-0000BE8D0000}"/>
    <cellStyle name="40% - Accent4 2 2 10 2 2" xfId="35154" xr:uid="{00000000-0005-0000-0000-0000BF8D0000}"/>
    <cellStyle name="40% - Accent4 2 2 10 3" xfId="16948" xr:uid="{00000000-0005-0000-0000-0000C08D0000}"/>
    <cellStyle name="40% - Accent4 2 2 10 3 2" xfId="42942" xr:uid="{00000000-0005-0000-0000-0000C18D0000}"/>
    <cellStyle name="40% - Accent4 2 2 10 4" xfId="24699" xr:uid="{00000000-0005-0000-0000-0000C28D0000}"/>
    <cellStyle name="40% - Accent4 2 2 10 4 2" xfId="50688" xr:uid="{00000000-0005-0000-0000-0000C38D0000}"/>
    <cellStyle name="40% - Accent4 2 2 10 5" xfId="29853" xr:uid="{00000000-0005-0000-0000-0000C48D0000}"/>
    <cellStyle name="40% - Accent4 2 2 11" xfId="5858" xr:uid="{00000000-0005-0000-0000-0000C58D0000}"/>
    <cellStyle name="40% - Accent4 2 2 11 2" xfId="31856" xr:uid="{00000000-0005-0000-0000-0000C68D0000}"/>
    <cellStyle name="40% - Accent4 2 2 12" xfId="5994" xr:uid="{00000000-0005-0000-0000-0000C78D0000}"/>
    <cellStyle name="40% - Accent4 2 2 12 2" xfId="31980" xr:uid="{00000000-0005-0000-0000-0000C88D0000}"/>
    <cellStyle name="40% - Accent4 2 2 13" xfId="13768" xr:uid="{00000000-0005-0000-0000-0000C98D0000}"/>
    <cellStyle name="40% - Accent4 2 2 13 2" xfId="39762" xr:uid="{00000000-0005-0000-0000-0000CA8D0000}"/>
    <cellStyle name="40% - Accent4 2 2 14" xfId="21549" xr:uid="{00000000-0005-0000-0000-0000CB8D0000}"/>
    <cellStyle name="40% - Accent4 2 2 14 2" xfId="47538" xr:uid="{00000000-0005-0000-0000-0000CC8D0000}"/>
    <cellStyle name="40% - Accent4 2 2 15" xfId="26703" xr:uid="{00000000-0005-0000-0000-0000CD8D0000}"/>
    <cellStyle name="40% - Accent4 2 2 2" xfId="810" xr:uid="{00000000-0005-0000-0000-0000CE8D0000}"/>
    <cellStyle name="40% - Accent4 2 2 2 2" xfId="1726" xr:uid="{00000000-0005-0000-0000-0000CF8D0000}"/>
    <cellStyle name="40% - Accent4 2 2 2 2 2" xfId="7031" xr:uid="{00000000-0005-0000-0000-0000D08D0000}"/>
    <cellStyle name="40% - Accent4 2 2 2 2 2 2" xfId="33021" xr:uid="{00000000-0005-0000-0000-0000D18D0000}"/>
    <cellStyle name="40% - Accent4 2 2 2 2 3" xfId="14815" xr:uid="{00000000-0005-0000-0000-0000D28D0000}"/>
    <cellStyle name="40% - Accent4 2 2 2 2 3 2" xfId="40809" xr:uid="{00000000-0005-0000-0000-0000D38D0000}"/>
    <cellStyle name="40% - Accent4 2 2 2 2 4" xfId="22566" xr:uid="{00000000-0005-0000-0000-0000D48D0000}"/>
    <cellStyle name="40% - Accent4 2 2 2 2 4 2" xfId="48555" xr:uid="{00000000-0005-0000-0000-0000D58D0000}"/>
    <cellStyle name="40% - Accent4 2 2 2 2 5" xfId="27720" xr:uid="{00000000-0005-0000-0000-0000D68D0000}"/>
    <cellStyle name="40% - Accent4 2 2 2 3" xfId="4412" xr:uid="{00000000-0005-0000-0000-0000D78D0000}"/>
    <cellStyle name="40% - Accent4 2 2 2 3 2" xfId="9709" xr:uid="{00000000-0005-0000-0000-0000D88D0000}"/>
    <cellStyle name="40% - Accent4 2 2 2 3 2 2" xfId="35710" xr:uid="{00000000-0005-0000-0000-0000D98D0000}"/>
    <cellStyle name="40% - Accent4 2 2 2 3 3" xfId="17504" xr:uid="{00000000-0005-0000-0000-0000DA8D0000}"/>
    <cellStyle name="40% - Accent4 2 2 2 3 3 2" xfId="43498" xr:uid="{00000000-0005-0000-0000-0000DB8D0000}"/>
    <cellStyle name="40% - Accent4 2 2 2 3 4" xfId="25255" xr:uid="{00000000-0005-0000-0000-0000DC8D0000}"/>
    <cellStyle name="40% - Accent4 2 2 2 3 4 2" xfId="51244" xr:uid="{00000000-0005-0000-0000-0000DD8D0000}"/>
    <cellStyle name="40% - Accent4 2 2 2 3 5" xfId="30409" xr:uid="{00000000-0005-0000-0000-0000DE8D0000}"/>
    <cellStyle name="40% - Accent4 2 2 2 4" xfId="6138" xr:uid="{00000000-0005-0000-0000-0000DF8D0000}"/>
    <cellStyle name="40% - Accent4 2 2 2 4 2" xfId="32119" xr:uid="{00000000-0005-0000-0000-0000E08D0000}"/>
    <cellStyle name="40% - Accent4 2 2 2 5" xfId="13913" xr:uid="{00000000-0005-0000-0000-0000E18D0000}"/>
    <cellStyle name="40% - Accent4 2 2 2 5 2" xfId="39907" xr:uid="{00000000-0005-0000-0000-0000E28D0000}"/>
    <cellStyle name="40% - Accent4 2 2 2 6" xfId="21663" xr:uid="{00000000-0005-0000-0000-0000E38D0000}"/>
    <cellStyle name="40% - Accent4 2 2 2 6 2" xfId="47652" xr:uid="{00000000-0005-0000-0000-0000E48D0000}"/>
    <cellStyle name="40% - Accent4 2 2 2 7" xfId="26817" xr:uid="{00000000-0005-0000-0000-0000E58D0000}"/>
    <cellStyle name="40% - Accent4 2 2 3" xfId="2282" xr:uid="{00000000-0005-0000-0000-0000E68D0000}"/>
    <cellStyle name="40% - Accent4 2 2 3 2" xfId="4968" xr:uid="{00000000-0005-0000-0000-0000E78D0000}"/>
    <cellStyle name="40% - Accent4 2 2 3 2 2" xfId="10265" xr:uid="{00000000-0005-0000-0000-0000E88D0000}"/>
    <cellStyle name="40% - Accent4 2 2 3 2 2 2" xfId="36266" xr:uid="{00000000-0005-0000-0000-0000E98D0000}"/>
    <cellStyle name="40% - Accent4 2 2 3 2 3" xfId="18060" xr:uid="{00000000-0005-0000-0000-0000EA8D0000}"/>
    <cellStyle name="40% - Accent4 2 2 3 2 3 2" xfId="44054" xr:uid="{00000000-0005-0000-0000-0000EB8D0000}"/>
    <cellStyle name="40% - Accent4 2 2 3 2 4" xfId="25811" xr:uid="{00000000-0005-0000-0000-0000EC8D0000}"/>
    <cellStyle name="40% - Accent4 2 2 3 2 4 2" xfId="51800" xr:uid="{00000000-0005-0000-0000-0000ED8D0000}"/>
    <cellStyle name="40% - Accent4 2 2 3 2 5" xfId="30965" xr:uid="{00000000-0005-0000-0000-0000EE8D0000}"/>
    <cellStyle name="40% - Accent4 2 2 3 3" xfId="12888" xr:uid="{00000000-0005-0000-0000-0000EF8D0000}"/>
    <cellStyle name="40% - Accent4 2 2 3 3 2" xfId="20683" xr:uid="{00000000-0005-0000-0000-0000F08D0000}"/>
    <cellStyle name="40% - Accent4 2 2 3 3 2 2" xfId="46677" xr:uid="{00000000-0005-0000-0000-0000F18D0000}"/>
    <cellStyle name="40% - Accent4 2 2 3 3 3" xfId="38889" xr:uid="{00000000-0005-0000-0000-0000F28D0000}"/>
    <cellStyle name="40% - Accent4 2 2 3 4" xfId="7583" xr:uid="{00000000-0005-0000-0000-0000F38D0000}"/>
    <cellStyle name="40% - Accent4 2 2 3 4 2" xfId="33577" xr:uid="{00000000-0005-0000-0000-0000F48D0000}"/>
    <cellStyle name="40% - Accent4 2 2 3 5" xfId="15371" xr:uid="{00000000-0005-0000-0000-0000F58D0000}"/>
    <cellStyle name="40% - Accent4 2 2 3 5 2" xfId="41365" xr:uid="{00000000-0005-0000-0000-0000F68D0000}"/>
    <cellStyle name="40% - Accent4 2 2 3 6" xfId="23122" xr:uid="{00000000-0005-0000-0000-0000F78D0000}"/>
    <cellStyle name="40% - Accent4 2 2 3 6 2" xfId="49111" xr:uid="{00000000-0005-0000-0000-0000F88D0000}"/>
    <cellStyle name="40% - Accent4 2 2 3 7" xfId="28276" xr:uid="{00000000-0005-0000-0000-0000F98D0000}"/>
    <cellStyle name="40% - Accent4 2 2 4" xfId="2838" xr:uid="{00000000-0005-0000-0000-0000FA8D0000}"/>
    <cellStyle name="40% - Accent4 2 2 4 2" xfId="5524" xr:uid="{00000000-0005-0000-0000-0000FB8D0000}"/>
    <cellStyle name="40% - Accent4 2 2 4 2 2" xfId="10821" xr:uid="{00000000-0005-0000-0000-0000FC8D0000}"/>
    <cellStyle name="40% - Accent4 2 2 4 2 2 2" xfId="36822" xr:uid="{00000000-0005-0000-0000-0000FD8D0000}"/>
    <cellStyle name="40% - Accent4 2 2 4 2 3" xfId="18616" xr:uid="{00000000-0005-0000-0000-0000FE8D0000}"/>
    <cellStyle name="40% - Accent4 2 2 4 2 3 2" xfId="44610" xr:uid="{00000000-0005-0000-0000-0000FF8D0000}"/>
    <cellStyle name="40% - Accent4 2 2 4 2 4" xfId="26367" xr:uid="{00000000-0005-0000-0000-0000008E0000}"/>
    <cellStyle name="40% - Accent4 2 2 4 2 4 2" xfId="52356" xr:uid="{00000000-0005-0000-0000-0000018E0000}"/>
    <cellStyle name="40% - Accent4 2 2 4 2 5" xfId="31521" xr:uid="{00000000-0005-0000-0000-0000028E0000}"/>
    <cellStyle name="40% - Accent4 2 2 4 3" xfId="13425" xr:uid="{00000000-0005-0000-0000-0000038E0000}"/>
    <cellStyle name="40% - Accent4 2 2 4 3 2" xfId="21220" xr:uid="{00000000-0005-0000-0000-0000048E0000}"/>
    <cellStyle name="40% - Accent4 2 2 4 3 2 2" xfId="47214" xr:uid="{00000000-0005-0000-0000-0000058E0000}"/>
    <cellStyle name="40% - Accent4 2 2 4 3 3" xfId="39426" xr:uid="{00000000-0005-0000-0000-0000068E0000}"/>
    <cellStyle name="40% - Accent4 2 2 4 4" xfId="8137" xr:uid="{00000000-0005-0000-0000-0000078E0000}"/>
    <cellStyle name="40% - Accent4 2 2 4 4 2" xfId="34133" xr:uid="{00000000-0005-0000-0000-0000088E0000}"/>
    <cellStyle name="40% - Accent4 2 2 4 5" xfId="15927" xr:uid="{00000000-0005-0000-0000-0000098E0000}"/>
    <cellStyle name="40% - Accent4 2 2 4 5 2" xfId="41921" xr:uid="{00000000-0005-0000-0000-00000A8E0000}"/>
    <cellStyle name="40% - Accent4 2 2 4 6" xfId="23678" xr:uid="{00000000-0005-0000-0000-00000B8E0000}"/>
    <cellStyle name="40% - Accent4 2 2 4 6 2" xfId="49667" xr:uid="{00000000-0005-0000-0000-00000C8E0000}"/>
    <cellStyle name="40% - Accent4 2 2 4 7" xfId="28832" xr:uid="{00000000-0005-0000-0000-00000D8E0000}"/>
    <cellStyle name="40% - Accent4 2 2 5" xfId="1168" xr:uid="{00000000-0005-0000-0000-00000E8E0000}"/>
    <cellStyle name="40% - Accent4 2 2 5 2" xfId="6478" xr:uid="{00000000-0005-0000-0000-00000F8E0000}"/>
    <cellStyle name="40% - Accent4 2 2 5 2 2" xfId="32465" xr:uid="{00000000-0005-0000-0000-0000108E0000}"/>
    <cellStyle name="40% - Accent4 2 2 5 3" xfId="14259" xr:uid="{00000000-0005-0000-0000-0000118E0000}"/>
    <cellStyle name="40% - Accent4 2 2 5 3 2" xfId="40253" xr:uid="{00000000-0005-0000-0000-0000128E0000}"/>
    <cellStyle name="40% - Accent4 2 2 5 4" xfId="22010" xr:uid="{00000000-0005-0000-0000-0000138E0000}"/>
    <cellStyle name="40% - Accent4 2 2 5 4 2" xfId="47999" xr:uid="{00000000-0005-0000-0000-0000148E0000}"/>
    <cellStyle name="40% - Accent4 2 2 5 5" xfId="27164" xr:uid="{00000000-0005-0000-0000-0000158E0000}"/>
    <cellStyle name="40% - Accent4 2 2 6" xfId="3161" xr:uid="{00000000-0005-0000-0000-0000168E0000}"/>
    <cellStyle name="40% - Accent4 2 2 6 2" xfId="8460" xr:uid="{00000000-0005-0000-0000-0000178E0000}"/>
    <cellStyle name="40% - Accent4 2 2 6 2 2" xfId="34456" xr:uid="{00000000-0005-0000-0000-0000188E0000}"/>
    <cellStyle name="40% - Accent4 2 2 6 3" xfId="16250" xr:uid="{00000000-0005-0000-0000-0000198E0000}"/>
    <cellStyle name="40% - Accent4 2 2 6 3 2" xfId="42244" xr:uid="{00000000-0005-0000-0000-00001A8E0000}"/>
    <cellStyle name="40% - Accent4 2 2 6 4" xfId="24001" xr:uid="{00000000-0005-0000-0000-00001B8E0000}"/>
    <cellStyle name="40% - Accent4 2 2 6 4 2" xfId="49990" xr:uid="{00000000-0005-0000-0000-00001C8E0000}"/>
    <cellStyle name="40% - Accent4 2 2 6 5" xfId="29155" xr:uid="{00000000-0005-0000-0000-00001D8E0000}"/>
    <cellStyle name="40% - Accent4 2 2 7" xfId="3272" xr:uid="{00000000-0005-0000-0000-00001E8E0000}"/>
    <cellStyle name="40% - Accent4 2 2 7 2" xfId="8573" xr:uid="{00000000-0005-0000-0000-00001F8E0000}"/>
    <cellStyle name="40% - Accent4 2 2 7 2 2" xfId="34570" xr:uid="{00000000-0005-0000-0000-0000208E0000}"/>
    <cellStyle name="40% - Accent4 2 2 7 3" xfId="16364" xr:uid="{00000000-0005-0000-0000-0000218E0000}"/>
    <cellStyle name="40% - Accent4 2 2 7 3 2" xfId="42358" xr:uid="{00000000-0005-0000-0000-0000228E0000}"/>
    <cellStyle name="40% - Accent4 2 2 7 4" xfId="24115" xr:uid="{00000000-0005-0000-0000-0000238E0000}"/>
    <cellStyle name="40% - Accent4 2 2 7 4 2" xfId="50104" xr:uid="{00000000-0005-0000-0000-0000248E0000}"/>
    <cellStyle name="40% - Accent4 2 2 7 5" xfId="29269" xr:uid="{00000000-0005-0000-0000-0000258E0000}"/>
    <cellStyle name="40% - Accent4 2 2 8" xfId="3386" xr:uid="{00000000-0005-0000-0000-0000268E0000}"/>
    <cellStyle name="40% - Accent4 2 2 8 2" xfId="8686" xr:uid="{00000000-0005-0000-0000-0000278E0000}"/>
    <cellStyle name="40% - Accent4 2 2 8 2 2" xfId="34684" xr:uid="{00000000-0005-0000-0000-0000288E0000}"/>
    <cellStyle name="40% - Accent4 2 2 8 3" xfId="16478" xr:uid="{00000000-0005-0000-0000-0000298E0000}"/>
    <cellStyle name="40% - Accent4 2 2 8 3 2" xfId="42472" xr:uid="{00000000-0005-0000-0000-00002A8E0000}"/>
    <cellStyle name="40% - Accent4 2 2 8 4" xfId="24229" xr:uid="{00000000-0005-0000-0000-00002B8E0000}"/>
    <cellStyle name="40% - Accent4 2 2 8 4 2" xfId="50218" xr:uid="{00000000-0005-0000-0000-00002C8E0000}"/>
    <cellStyle name="40% - Accent4 2 2 8 5" xfId="29383" xr:uid="{00000000-0005-0000-0000-00002D8E0000}"/>
    <cellStyle name="40% - Accent4 2 2 9" xfId="3500" xr:uid="{00000000-0005-0000-0000-00002E8E0000}"/>
    <cellStyle name="40% - Accent4 2 2 9 2" xfId="8799" xr:uid="{00000000-0005-0000-0000-00002F8E0000}"/>
    <cellStyle name="40% - Accent4 2 2 9 2 2" xfId="34798" xr:uid="{00000000-0005-0000-0000-0000308E0000}"/>
    <cellStyle name="40% - Accent4 2 2 9 3" xfId="16592" xr:uid="{00000000-0005-0000-0000-0000318E0000}"/>
    <cellStyle name="40% - Accent4 2 2 9 3 2" xfId="42586" xr:uid="{00000000-0005-0000-0000-0000328E0000}"/>
    <cellStyle name="40% - Accent4 2 2 9 4" xfId="24343" xr:uid="{00000000-0005-0000-0000-0000338E0000}"/>
    <cellStyle name="40% - Accent4 2 2 9 4 2" xfId="50332" xr:uid="{00000000-0005-0000-0000-0000348E0000}"/>
    <cellStyle name="40% - Accent4 2 2 9 5" xfId="29497" xr:uid="{00000000-0005-0000-0000-0000358E0000}"/>
    <cellStyle name="40% - Accent4 2 3" xfId="103" xr:uid="{00000000-0005-0000-0000-0000368E0000}"/>
    <cellStyle name="40% - Accent4 2 3 10" xfId="5995" xr:uid="{00000000-0005-0000-0000-0000378E0000}"/>
    <cellStyle name="40% - Accent4 2 3 10 2" xfId="31981" xr:uid="{00000000-0005-0000-0000-0000388E0000}"/>
    <cellStyle name="40% - Accent4 2 3 11" xfId="13769" xr:uid="{00000000-0005-0000-0000-0000398E0000}"/>
    <cellStyle name="40% - Accent4 2 3 11 2" xfId="39763" xr:uid="{00000000-0005-0000-0000-00003A8E0000}"/>
    <cellStyle name="40% - Accent4 2 3 12" xfId="21550" xr:uid="{00000000-0005-0000-0000-00003B8E0000}"/>
    <cellStyle name="40% - Accent4 2 3 12 2" xfId="47539" xr:uid="{00000000-0005-0000-0000-00003C8E0000}"/>
    <cellStyle name="40% - Accent4 2 3 13" xfId="26704" xr:uid="{00000000-0005-0000-0000-00003D8E0000}"/>
    <cellStyle name="40% - Accent4 2 3 2" xfId="811" xr:uid="{00000000-0005-0000-0000-00003E8E0000}"/>
    <cellStyle name="40% - Accent4 2 3 2 2" xfId="6139" xr:uid="{00000000-0005-0000-0000-00003F8E0000}"/>
    <cellStyle name="40% - Accent4 2 3 2 2 2" xfId="32120" xr:uid="{00000000-0005-0000-0000-0000408E0000}"/>
    <cellStyle name="40% - Accent4 2 3 2 3" xfId="13914" xr:uid="{00000000-0005-0000-0000-0000418E0000}"/>
    <cellStyle name="40% - Accent4 2 3 2 3 2" xfId="39908" xr:uid="{00000000-0005-0000-0000-0000428E0000}"/>
    <cellStyle name="40% - Accent4 2 3 2 4" xfId="21664" xr:uid="{00000000-0005-0000-0000-0000438E0000}"/>
    <cellStyle name="40% - Accent4 2 3 2 4 2" xfId="47653" xr:uid="{00000000-0005-0000-0000-0000448E0000}"/>
    <cellStyle name="40% - Accent4 2 3 2 5" xfId="26818" xr:uid="{00000000-0005-0000-0000-0000458E0000}"/>
    <cellStyle name="40% - Accent4 2 3 3" xfId="1449" xr:uid="{00000000-0005-0000-0000-0000468E0000}"/>
    <cellStyle name="40% - Accent4 2 3 3 2" xfId="6755" xr:uid="{00000000-0005-0000-0000-0000478E0000}"/>
    <cellStyle name="40% - Accent4 2 3 3 2 2" xfId="32744" xr:uid="{00000000-0005-0000-0000-0000488E0000}"/>
    <cellStyle name="40% - Accent4 2 3 3 3" xfId="14538" xr:uid="{00000000-0005-0000-0000-0000498E0000}"/>
    <cellStyle name="40% - Accent4 2 3 3 3 2" xfId="40532" xr:uid="{00000000-0005-0000-0000-00004A8E0000}"/>
    <cellStyle name="40% - Accent4 2 3 3 4" xfId="22289" xr:uid="{00000000-0005-0000-0000-00004B8E0000}"/>
    <cellStyle name="40% - Accent4 2 3 3 4 2" xfId="48278" xr:uid="{00000000-0005-0000-0000-00004C8E0000}"/>
    <cellStyle name="40% - Accent4 2 3 3 5" xfId="27443" xr:uid="{00000000-0005-0000-0000-00004D8E0000}"/>
    <cellStyle name="40% - Accent4 2 3 4" xfId="3162" xr:uid="{00000000-0005-0000-0000-00004E8E0000}"/>
    <cellStyle name="40% - Accent4 2 3 4 2" xfId="8461" xr:uid="{00000000-0005-0000-0000-00004F8E0000}"/>
    <cellStyle name="40% - Accent4 2 3 4 2 2" xfId="34457" xr:uid="{00000000-0005-0000-0000-0000508E0000}"/>
    <cellStyle name="40% - Accent4 2 3 4 3" xfId="16251" xr:uid="{00000000-0005-0000-0000-0000518E0000}"/>
    <cellStyle name="40% - Accent4 2 3 4 3 2" xfId="42245" xr:uid="{00000000-0005-0000-0000-0000528E0000}"/>
    <cellStyle name="40% - Accent4 2 3 4 4" xfId="24002" xr:uid="{00000000-0005-0000-0000-0000538E0000}"/>
    <cellStyle name="40% - Accent4 2 3 4 4 2" xfId="49991" xr:uid="{00000000-0005-0000-0000-0000548E0000}"/>
    <cellStyle name="40% - Accent4 2 3 4 5" xfId="29156" xr:uid="{00000000-0005-0000-0000-0000558E0000}"/>
    <cellStyle name="40% - Accent4 2 3 5" xfId="3273" xr:uid="{00000000-0005-0000-0000-0000568E0000}"/>
    <cellStyle name="40% - Accent4 2 3 5 2" xfId="8574" xr:uid="{00000000-0005-0000-0000-0000578E0000}"/>
    <cellStyle name="40% - Accent4 2 3 5 2 2" xfId="34571" xr:uid="{00000000-0005-0000-0000-0000588E0000}"/>
    <cellStyle name="40% - Accent4 2 3 5 3" xfId="16365" xr:uid="{00000000-0005-0000-0000-0000598E0000}"/>
    <cellStyle name="40% - Accent4 2 3 5 3 2" xfId="42359" xr:uid="{00000000-0005-0000-0000-00005A8E0000}"/>
    <cellStyle name="40% - Accent4 2 3 5 4" xfId="24116" xr:uid="{00000000-0005-0000-0000-00005B8E0000}"/>
    <cellStyle name="40% - Accent4 2 3 5 4 2" xfId="50105" xr:uid="{00000000-0005-0000-0000-00005C8E0000}"/>
    <cellStyle name="40% - Accent4 2 3 5 5" xfId="29270" xr:uid="{00000000-0005-0000-0000-00005D8E0000}"/>
    <cellStyle name="40% - Accent4 2 3 6" xfId="3387" xr:uid="{00000000-0005-0000-0000-00005E8E0000}"/>
    <cellStyle name="40% - Accent4 2 3 6 2" xfId="8687" xr:uid="{00000000-0005-0000-0000-00005F8E0000}"/>
    <cellStyle name="40% - Accent4 2 3 6 2 2" xfId="34685" xr:uid="{00000000-0005-0000-0000-0000608E0000}"/>
    <cellStyle name="40% - Accent4 2 3 6 3" xfId="16479" xr:uid="{00000000-0005-0000-0000-0000618E0000}"/>
    <cellStyle name="40% - Accent4 2 3 6 3 2" xfId="42473" xr:uid="{00000000-0005-0000-0000-0000628E0000}"/>
    <cellStyle name="40% - Accent4 2 3 6 4" xfId="24230" xr:uid="{00000000-0005-0000-0000-0000638E0000}"/>
    <cellStyle name="40% - Accent4 2 3 6 4 2" xfId="50219" xr:uid="{00000000-0005-0000-0000-0000648E0000}"/>
    <cellStyle name="40% - Accent4 2 3 6 5" xfId="29384" xr:uid="{00000000-0005-0000-0000-0000658E0000}"/>
    <cellStyle name="40% - Accent4 2 3 7" xfId="3501" xr:uid="{00000000-0005-0000-0000-0000668E0000}"/>
    <cellStyle name="40% - Accent4 2 3 7 2" xfId="8800" xr:uid="{00000000-0005-0000-0000-0000678E0000}"/>
    <cellStyle name="40% - Accent4 2 3 7 2 2" xfId="34799" xr:uid="{00000000-0005-0000-0000-0000688E0000}"/>
    <cellStyle name="40% - Accent4 2 3 7 3" xfId="16593" xr:uid="{00000000-0005-0000-0000-0000698E0000}"/>
    <cellStyle name="40% - Accent4 2 3 7 3 2" xfId="42587" xr:uid="{00000000-0005-0000-0000-00006A8E0000}"/>
    <cellStyle name="40% - Accent4 2 3 7 4" xfId="24344" xr:uid="{00000000-0005-0000-0000-00006B8E0000}"/>
    <cellStyle name="40% - Accent4 2 3 7 4 2" xfId="50333" xr:uid="{00000000-0005-0000-0000-00006C8E0000}"/>
    <cellStyle name="40% - Accent4 2 3 7 5" xfId="29498" xr:uid="{00000000-0005-0000-0000-00006D8E0000}"/>
    <cellStyle name="40% - Accent4 2 3 8" xfId="4135" xr:uid="{00000000-0005-0000-0000-00006E8E0000}"/>
    <cellStyle name="40% - Accent4 2 3 8 2" xfId="9433" xr:uid="{00000000-0005-0000-0000-00006F8E0000}"/>
    <cellStyle name="40% - Accent4 2 3 8 2 2" xfId="35433" xr:uid="{00000000-0005-0000-0000-0000708E0000}"/>
    <cellStyle name="40% - Accent4 2 3 8 3" xfId="17227" xr:uid="{00000000-0005-0000-0000-0000718E0000}"/>
    <cellStyle name="40% - Accent4 2 3 8 3 2" xfId="43221" xr:uid="{00000000-0005-0000-0000-0000728E0000}"/>
    <cellStyle name="40% - Accent4 2 3 8 4" xfId="24978" xr:uid="{00000000-0005-0000-0000-0000738E0000}"/>
    <cellStyle name="40% - Accent4 2 3 8 4 2" xfId="50967" xr:uid="{00000000-0005-0000-0000-0000748E0000}"/>
    <cellStyle name="40% - Accent4 2 3 8 5" xfId="30132" xr:uid="{00000000-0005-0000-0000-0000758E0000}"/>
    <cellStyle name="40% - Accent4 2 3 9" xfId="5859" xr:uid="{00000000-0005-0000-0000-0000768E0000}"/>
    <cellStyle name="40% - Accent4 2 3 9 2" xfId="31857" xr:uid="{00000000-0005-0000-0000-0000778E0000}"/>
    <cellStyle name="40% - Accent4 2 4" xfId="104" xr:uid="{00000000-0005-0000-0000-0000788E0000}"/>
    <cellStyle name="40% - Accent4 2 4 10" xfId="5996" xr:uid="{00000000-0005-0000-0000-0000798E0000}"/>
    <cellStyle name="40% - Accent4 2 4 10 2" xfId="31982" xr:uid="{00000000-0005-0000-0000-00007A8E0000}"/>
    <cellStyle name="40% - Accent4 2 4 11" xfId="13770" xr:uid="{00000000-0005-0000-0000-00007B8E0000}"/>
    <cellStyle name="40% - Accent4 2 4 11 2" xfId="39764" xr:uid="{00000000-0005-0000-0000-00007C8E0000}"/>
    <cellStyle name="40% - Accent4 2 4 12" xfId="21551" xr:uid="{00000000-0005-0000-0000-00007D8E0000}"/>
    <cellStyle name="40% - Accent4 2 4 12 2" xfId="47540" xr:uid="{00000000-0005-0000-0000-00007E8E0000}"/>
    <cellStyle name="40% - Accent4 2 4 13" xfId="26705" xr:uid="{00000000-0005-0000-0000-00007F8E0000}"/>
    <cellStyle name="40% - Accent4 2 4 2" xfId="812" xr:uid="{00000000-0005-0000-0000-0000808E0000}"/>
    <cellStyle name="40% - Accent4 2 4 2 2" xfId="6140" xr:uid="{00000000-0005-0000-0000-0000818E0000}"/>
    <cellStyle name="40% - Accent4 2 4 2 2 2" xfId="32121" xr:uid="{00000000-0005-0000-0000-0000828E0000}"/>
    <cellStyle name="40% - Accent4 2 4 2 3" xfId="13915" xr:uid="{00000000-0005-0000-0000-0000838E0000}"/>
    <cellStyle name="40% - Accent4 2 4 2 3 2" xfId="39909" xr:uid="{00000000-0005-0000-0000-0000848E0000}"/>
    <cellStyle name="40% - Accent4 2 4 2 4" xfId="21665" xr:uid="{00000000-0005-0000-0000-0000858E0000}"/>
    <cellStyle name="40% - Accent4 2 4 2 4 2" xfId="47654" xr:uid="{00000000-0005-0000-0000-0000868E0000}"/>
    <cellStyle name="40% - Accent4 2 4 2 5" xfId="26819" xr:uid="{00000000-0005-0000-0000-0000878E0000}"/>
    <cellStyle name="40% - Accent4 2 4 3" xfId="2005" xr:uid="{00000000-0005-0000-0000-0000888E0000}"/>
    <cellStyle name="40% - Accent4 2 4 3 2" xfId="7307" xr:uid="{00000000-0005-0000-0000-0000898E0000}"/>
    <cellStyle name="40% - Accent4 2 4 3 2 2" xfId="33300" xr:uid="{00000000-0005-0000-0000-00008A8E0000}"/>
    <cellStyle name="40% - Accent4 2 4 3 3" xfId="15094" xr:uid="{00000000-0005-0000-0000-00008B8E0000}"/>
    <cellStyle name="40% - Accent4 2 4 3 3 2" xfId="41088" xr:uid="{00000000-0005-0000-0000-00008C8E0000}"/>
    <cellStyle name="40% - Accent4 2 4 3 4" xfId="22845" xr:uid="{00000000-0005-0000-0000-00008D8E0000}"/>
    <cellStyle name="40% - Accent4 2 4 3 4 2" xfId="48834" xr:uid="{00000000-0005-0000-0000-00008E8E0000}"/>
    <cellStyle name="40% - Accent4 2 4 3 5" xfId="27999" xr:uid="{00000000-0005-0000-0000-00008F8E0000}"/>
    <cellStyle name="40% - Accent4 2 4 4" xfId="3163" xr:uid="{00000000-0005-0000-0000-0000908E0000}"/>
    <cellStyle name="40% - Accent4 2 4 4 2" xfId="8462" xr:uid="{00000000-0005-0000-0000-0000918E0000}"/>
    <cellStyle name="40% - Accent4 2 4 4 2 2" xfId="34458" xr:uid="{00000000-0005-0000-0000-0000928E0000}"/>
    <cellStyle name="40% - Accent4 2 4 4 3" xfId="16252" xr:uid="{00000000-0005-0000-0000-0000938E0000}"/>
    <cellStyle name="40% - Accent4 2 4 4 3 2" xfId="42246" xr:uid="{00000000-0005-0000-0000-0000948E0000}"/>
    <cellStyle name="40% - Accent4 2 4 4 4" xfId="24003" xr:uid="{00000000-0005-0000-0000-0000958E0000}"/>
    <cellStyle name="40% - Accent4 2 4 4 4 2" xfId="49992" xr:uid="{00000000-0005-0000-0000-0000968E0000}"/>
    <cellStyle name="40% - Accent4 2 4 4 5" xfId="29157" xr:uid="{00000000-0005-0000-0000-0000978E0000}"/>
    <cellStyle name="40% - Accent4 2 4 5" xfId="3274" xr:uid="{00000000-0005-0000-0000-0000988E0000}"/>
    <cellStyle name="40% - Accent4 2 4 5 2" xfId="8575" xr:uid="{00000000-0005-0000-0000-0000998E0000}"/>
    <cellStyle name="40% - Accent4 2 4 5 2 2" xfId="34572" xr:uid="{00000000-0005-0000-0000-00009A8E0000}"/>
    <cellStyle name="40% - Accent4 2 4 5 3" xfId="16366" xr:uid="{00000000-0005-0000-0000-00009B8E0000}"/>
    <cellStyle name="40% - Accent4 2 4 5 3 2" xfId="42360" xr:uid="{00000000-0005-0000-0000-00009C8E0000}"/>
    <cellStyle name="40% - Accent4 2 4 5 4" xfId="24117" xr:uid="{00000000-0005-0000-0000-00009D8E0000}"/>
    <cellStyle name="40% - Accent4 2 4 5 4 2" xfId="50106" xr:uid="{00000000-0005-0000-0000-00009E8E0000}"/>
    <cellStyle name="40% - Accent4 2 4 5 5" xfId="29271" xr:uid="{00000000-0005-0000-0000-00009F8E0000}"/>
    <cellStyle name="40% - Accent4 2 4 6" xfId="3388" xr:uid="{00000000-0005-0000-0000-0000A08E0000}"/>
    <cellStyle name="40% - Accent4 2 4 6 2" xfId="8688" xr:uid="{00000000-0005-0000-0000-0000A18E0000}"/>
    <cellStyle name="40% - Accent4 2 4 6 2 2" xfId="34686" xr:uid="{00000000-0005-0000-0000-0000A28E0000}"/>
    <cellStyle name="40% - Accent4 2 4 6 3" xfId="16480" xr:uid="{00000000-0005-0000-0000-0000A38E0000}"/>
    <cellStyle name="40% - Accent4 2 4 6 3 2" xfId="42474" xr:uid="{00000000-0005-0000-0000-0000A48E0000}"/>
    <cellStyle name="40% - Accent4 2 4 6 4" xfId="24231" xr:uid="{00000000-0005-0000-0000-0000A58E0000}"/>
    <cellStyle name="40% - Accent4 2 4 6 4 2" xfId="50220" xr:uid="{00000000-0005-0000-0000-0000A68E0000}"/>
    <cellStyle name="40% - Accent4 2 4 6 5" xfId="29385" xr:uid="{00000000-0005-0000-0000-0000A78E0000}"/>
    <cellStyle name="40% - Accent4 2 4 7" xfId="3502" xr:uid="{00000000-0005-0000-0000-0000A88E0000}"/>
    <cellStyle name="40% - Accent4 2 4 7 2" xfId="8801" xr:uid="{00000000-0005-0000-0000-0000A98E0000}"/>
    <cellStyle name="40% - Accent4 2 4 7 2 2" xfId="34800" xr:uid="{00000000-0005-0000-0000-0000AA8E0000}"/>
    <cellStyle name="40% - Accent4 2 4 7 3" xfId="16594" xr:uid="{00000000-0005-0000-0000-0000AB8E0000}"/>
    <cellStyle name="40% - Accent4 2 4 7 3 2" xfId="42588" xr:uid="{00000000-0005-0000-0000-0000AC8E0000}"/>
    <cellStyle name="40% - Accent4 2 4 7 4" xfId="24345" xr:uid="{00000000-0005-0000-0000-0000AD8E0000}"/>
    <cellStyle name="40% - Accent4 2 4 7 4 2" xfId="50334" xr:uid="{00000000-0005-0000-0000-0000AE8E0000}"/>
    <cellStyle name="40% - Accent4 2 4 7 5" xfId="29499" xr:uid="{00000000-0005-0000-0000-0000AF8E0000}"/>
    <cellStyle name="40% - Accent4 2 4 8" xfId="4691" xr:uid="{00000000-0005-0000-0000-0000B08E0000}"/>
    <cellStyle name="40% - Accent4 2 4 8 2" xfId="9988" xr:uid="{00000000-0005-0000-0000-0000B18E0000}"/>
    <cellStyle name="40% - Accent4 2 4 8 2 2" xfId="35989" xr:uid="{00000000-0005-0000-0000-0000B28E0000}"/>
    <cellStyle name="40% - Accent4 2 4 8 3" xfId="17783" xr:uid="{00000000-0005-0000-0000-0000B38E0000}"/>
    <cellStyle name="40% - Accent4 2 4 8 3 2" xfId="43777" xr:uid="{00000000-0005-0000-0000-0000B48E0000}"/>
    <cellStyle name="40% - Accent4 2 4 8 4" xfId="25534" xr:uid="{00000000-0005-0000-0000-0000B58E0000}"/>
    <cellStyle name="40% - Accent4 2 4 8 4 2" xfId="51523" xr:uid="{00000000-0005-0000-0000-0000B68E0000}"/>
    <cellStyle name="40% - Accent4 2 4 8 5" xfId="30688" xr:uid="{00000000-0005-0000-0000-0000B78E0000}"/>
    <cellStyle name="40% - Accent4 2 4 9" xfId="5860" xr:uid="{00000000-0005-0000-0000-0000B88E0000}"/>
    <cellStyle name="40% - Accent4 2 4 9 2" xfId="31858" xr:uid="{00000000-0005-0000-0000-0000B98E0000}"/>
    <cellStyle name="40% - Accent4 2 5" xfId="105" xr:uid="{00000000-0005-0000-0000-0000BA8E0000}"/>
    <cellStyle name="40% - Accent4 2 5 10" xfId="5997" xr:uid="{00000000-0005-0000-0000-0000BB8E0000}"/>
    <cellStyle name="40% - Accent4 2 5 10 2" xfId="31983" xr:uid="{00000000-0005-0000-0000-0000BC8E0000}"/>
    <cellStyle name="40% - Accent4 2 5 11" xfId="13771" xr:uid="{00000000-0005-0000-0000-0000BD8E0000}"/>
    <cellStyle name="40% - Accent4 2 5 11 2" xfId="39765" xr:uid="{00000000-0005-0000-0000-0000BE8E0000}"/>
    <cellStyle name="40% - Accent4 2 5 12" xfId="21552" xr:uid="{00000000-0005-0000-0000-0000BF8E0000}"/>
    <cellStyle name="40% - Accent4 2 5 12 2" xfId="47541" xr:uid="{00000000-0005-0000-0000-0000C08E0000}"/>
    <cellStyle name="40% - Accent4 2 5 13" xfId="26706" xr:uid="{00000000-0005-0000-0000-0000C18E0000}"/>
    <cellStyle name="40% - Accent4 2 5 2" xfId="813" xr:uid="{00000000-0005-0000-0000-0000C28E0000}"/>
    <cellStyle name="40% - Accent4 2 5 2 2" xfId="6141" xr:uid="{00000000-0005-0000-0000-0000C38E0000}"/>
    <cellStyle name="40% - Accent4 2 5 2 2 2" xfId="32122" xr:uid="{00000000-0005-0000-0000-0000C48E0000}"/>
    <cellStyle name="40% - Accent4 2 5 2 3" xfId="13916" xr:uid="{00000000-0005-0000-0000-0000C58E0000}"/>
    <cellStyle name="40% - Accent4 2 5 2 3 2" xfId="39910" xr:uid="{00000000-0005-0000-0000-0000C68E0000}"/>
    <cellStyle name="40% - Accent4 2 5 2 4" xfId="21666" xr:uid="{00000000-0005-0000-0000-0000C78E0000}"/>
    <cellStyle name="40% - Accent4 2 5 2 4 2" xfId="47655" xr:uid="{00000000-0005-0000-0000-0000C88E0000}"/>
    <cellStyle name="40% - Accent4 2 5 2 5" xfId="26820" xr:uid="{00000000-0005-0000-0000-0000C98E0000}"/>
    <cellStyle name="40% - Accent4 2 5 3" xfId="2561" xr:uid="{00000000-0005-0000-0000-0000CA8E0000}"/>
    <cellStyle name="40% - Accent4 2 5 3 2" xfId="7860" xr:uid="{00000000-0005-0000-0000-0000CB8E0000}"/>
    <cellStyle name="40% - Accent4 2 5 3 2 2" xfId="33856" xr:uid="{00000000-0005-0000-0000-0000CC8E0000}"/>
    <cellStyle name="40% - Accent4 2 5 3 3" xfId="15650" xr:uid="{00000000-0005-0000-0000-0000CD8E0000}"/>
    <cellStyle name="40% - Accent4 2 5 3 3 2" xfId="41644" xr:uid="{00000000-0005-0000-0000-0000CE8E0000}"/>
    <cellStyle name="40% - Accent4 2 5 3 4" xfId="23401" xr:uid="{00000000-0005-0000-0000-0000CF8E0000}"/>
    <cellStyle name="40% - Accent4 2 5 3 4 2" xfId="49390" xr:uid="{00000000-0005-0000-0000-0000D08E0000}"/>
    <cellStyle name="40% - Accent4 2 5 3 5" xfId="28555" xr:uid="{00000000-0005-0000-0000-0000D18E0000}"/>
    <cellStyle name="40% - Accent4 2 5 4" xfId="3164" xr:uid="{00000000-0005-0000-0000-0000D28E0000}"/>
    <cellStyle name="40% - Accent4 2 5 4 2" xfId="8463" xr:uid="{00000000-0005-0000-0000-0000D38E0000}"/>
    <cellStyle name="40% - Accent4 2 5 4 2 2" xfId="34459" xr:uid="{00000000-0005-0000-0000-0000D48E0000}"/>
    <cellStyle name="40% - Accent4 2 5 4 3" xfId="16253" xr:uid="{00000000-0005-0000-0000-0000D58E0000}"/>
    <cellStyle name="40% - Accent4 2 5 4 3 2" xfId="42247" xr:uid="{00000000-0005-0000-0000-0000D68E0000}"/>
    <cellStyle name="40% - Accent4 2 5 4 4" xfId="24004" xr:uid="{00000000-0005-0000-0000-0000D78E0000}"/>
    <cellStyle name="40% - Accent4 2 5 4 4 2" xfId="49993" xr:uid="{00000000-0005-0000-0000-0000D88E0000}"/>
    <cellStyle name="40% - Accent4 2 5 4 5" xfId="29158" xr:uid="{00000000-0005-0000-0000-0000D98E0000}"/>
    <cellStyle name="40% - Accent4 2 5 5" xfId="3275" xr:uid="{00000000-0005-0000-0000-0000DA8E0000}"/>
    <cellStyle name="40% - Accent4 2 5 5 2" xfId="8576" xr:uid="{00000000-0005-0000-0000-0000DB8E0000}"/>
    <cellStyle name="40% - Accent4 2 5 5 2 2" xfId="34573" xr:uid="{00000000-0005-0000-0000-0000DC8E0000}"/>
    <cellStyle name="40% - Accent4 2 5 5 3" xfId="16367" xr:uid="{00000000-0005-0000-0000-0000DD8E0000}"/>
    <cellStyle name="40% - Accent4 2 5 5 3 2" xfId="42361" xr:uid="{00000000-0005-0000-0000-0000DE8E0000}"/>
    <cellStyle name="40% - Accent4 2 5 5 4" xfId="24118" xr:uid="{00000000-0005-0000-0000-0000DF8E0000}"/>
    <cellStyle name="40% - Accent4 2 5 5 4 2" xfId="50107" xr:uid="{00000000-0005-0000-0000-0000E08E0000}"/>
    <cellStyle name="40% - Accent4 2 5 5 5" xfId="29272" xr:uid="{00000000-0005-0000-0000-0000E18E0000}"/>
    <cellStyle name="40% - Accent4 2 5 6" xfId="3389" xr:uid="{00000000-0005-0000-0000-0000E28E0000}"/>
    <cellStyle name="40% - Accent4 2 5 6 2" xfId="8689" xr:uid="{00000000-0005-0000-0000-0000E38E0000}"/>
    <cellStyle name="40% - Accent4 2 5 6 2 2" xfId="34687" xr:uid="{00000000-0005-0000-0000-0000E48E0000}"/>
    <cellStyle name="40% - Accent4 2 5 6 3" xfId="16481" xr:uid="{00000000-0005-0000-0000-0000E58E0000}"/>
    <cellStyle name="40% - Accent4 2 5 6 3 2" xfId="42475" xr:uid="{00000000-0005-0000-0000-0000E68E0000}"/>
    <cellStyle name="40% - Accent4 2 5 6 4" xfId="24232" xr:uid="{00000000-0005-0000-0000-0000E78E0000}"/>
    <cellStyle name="40% - Accent4 2 5 6 4 2" xfId="50221" xr:uid="{00000000-0005-0000-0000-0000E88E0000}"/>
    <cellStyle name="40% - Accent4 2 5 6 5" xfId="29386" xr:uid="{00000000-0005-0000-0000-0000E98E0000}"/>
    <cellStyle name="40% - Accent4 2 5 7" xfId="3503" xr:uid="{00000000-0005-0000-0000-0000EA8E0000}"/>
    <cellStyle name="40% - Accent4 2 5 7 2" xfId="8802" xr:uid="{00000000-0005-0000-0000-0000EB8E0000}"/>
    <cellStyle name="40% - Accent4 2 5 7 2 2" xfId="34801" xr:uid="{00000000-0005-0000-0000-0000EC8E0000}"/>
    <cellStyle name="40% - Accent4 2 5 7 3" xfId="16595" xr:uid="{00000000-0005-0000-0000-0000ED8E0000}"/>
    <cellStyle name="40% - Accent4 2 5 7 3 2" xfId="42589" xr:uid="{00000000-0005-0000-0000-0000EE8E0000}"/>
    <cellStyle name="40% - Accent4 2 5 7 4" xfId="24346" xr:uid="{00000000-0005-0000-0000-0000EF8E0000}"/>
    <cellStyle name="40% - Accent4 2 5 7 4 2" xfId="50335" xr:uid="{00000000-0005-0000-0000-0000F08E0000}"/>
    <cellStyle name="40% - Accent4 2 5 7 5" xfId="29500" xr:uid="{00000000-0005-0000-0000-0000F18E0000}"/>
    <cellStyle name="40% - Accent4 2 5 8" xfId="5247" xr:uid="{00000000-0005-0000-0000-0000F28E0000}"/>
    <cellStyle name="40% - Accent4 2 5 8 2" xfId="10544" xr:uid="{00000000-0005-0000-0000-0000F38E0000}"/>
    <cellStyle name="40% - Accent4 2 5 8 2 2" xfId="36545" xr:uid="{00000000-0005-0000-0000-0000F48E0000}"/>
    <cellStyle name="40% - Accent4 2 5 8 3" xfId="18339" xr:uid="{00000000-0005-0000-0000-0000F58E0000}"/>
    <cellStyle name="40% - Accent4 2 5 8 3 2" xfId="44333" xr:uid="{00000000-0005-0000-0000-0000F68E0000}"/>
    <cellStyle name="40% - Accent4 2 5 8 4" xfId="26090" xr:uid="{00000000-0005-0000-0000-0000F78E0000}"/>
    <cellStyle name="40% - Accent4 2 5 8 4 2" xfId="52079" xr:uid="{00000000-0005-0000-0000-0000F88E0000}"/>
    <cellStyle name="40% - Accent4 2 5 8 5" xfId="31244" xr:uid="{00000000-0005-0000-0000-0000F98E0000}"/>
    <cellStyle name="40% - Accent4 2 5 9" xfId="5861" xr:uid="{00000000-0005-0000-0000-0000FA8E0000}"/>
    <cellStyle name="40% - Accent4 2 5 9 2" xfId="31859" xr:uid="{00000000-0005-0000-0000-0000FB8E0000}"/>
    <cellStyle name="40% - Accent4 2 6" xfId="106" xr:uid="{00000000-0005-0000-0000-0000FC8E0000}"/>
    <cellStyle name="40% - Accent4 2 6 10" xfId="21553" xr:uid="{00000000-0005-0000-0000-0000FD8E0000}"/>
    <cellStyle name="40% - Accent4 2 6 10 2" xfId="47542" xr:uid="{00000000-0005-0000-0000-0000FE8E0000}"/>
    <cellStyle name="40% - Accent4 2 6 11" xfId="26707" xr:uid="{00000000-0005-0000-0000-0000FF8E0000}"/>
    <cellStyle name="40% - Accent4 2 6 2" xfId="814" xr:uid="{00000000-0005-0000-0000-0000008F0000}"/>
    <cellStyle name="40% - Accent4 2 6 2 2" xfId="6142" xr:uid="{00000000-0005-0000-0000-0000018F0000}"/>
    <cellStyle name="40% - Accent4 2 6 2 2 2" xfId="32123" xr:uid="{00000000-0005-0000-0000-0000028F0000}"/>
    <cellStyle name="40% - Accent4 2 6 2 3" xfId="13917" xr:uid="{00000000-0005-0000-0000-0000038F0000}"/>
    <cellStyle name="40% - Accent4 2 6 2 3 2" xfId="39911" xr:uid="{00000000-0005-0000-0000-0000048F0000}"/>
    <cellStyle name="40% - Accent4 2 6 2 4" xfId="21667" xr:uid="{00000000-0005-0000-0000-0000058F0000}"/>
    <cellStyle name="40% - Accent4 2 6 2 4 2" xfId="47656" xr:uid="{00000000-0005-0000-0000-0000068F0000}"/>
    <cellStyle name="40% - Accent4 2 6 2 5" xfId="26821" xr:uid="{00000000-0005-0000-0000-0000078F0000}"/>
    <cellStyle name="40% - Accent4 2 6 3" xfId="3165" xr:uid="{00000000-0005-0000-0000-0000088F0000}"/>
    <cellStyle name="40% - Accent4 2 6 3 2" xfId="8464" xr:uid="{00000000-0005-0000-0000-0000098F0000}"/>
    <cellStyle name="40% - Accent4 2 6 3 2 2" xfId="34460" xr:uid="{00000000-0005-0000-0000-00000A8F0000}"/>
    <cellStyle name="40% - Accent4 2 6 3 3" xfId="16254" xr:uid="{00000000-0005-0000-0000-00000B8F0000}"/>
    <cellStyle name="40% - Accent4 2 6 3 3 2" xfId="42248" xr:uid="{00000000-0005-0000-0000-00000C8F0000}"/>
    <cellStyle name="40% - Accent4 2 6 3 4" xfId="24005" xr:uid="{00000000-0005-0000-0000-00000D8F0000}"/>
    <cellStyle name="40% - Accent4 2 6 3 4 2" xfId="49994" xr:uid="{00000000-0005-0000-0000-00000E8F0000}"/>
    <cellStyle name="40% - Accent4 2 6 3 5" xfId="29159" xr:uid="{00000000-0005-0000-0000-00000F8F0000}"/>
    <cellStyle name="40% - Accent4 2 6 4" xfId="3276" xr:uid="{00000000-0005-0000-0000-0000108F0000}"/>
    <cellStyle name="40% - Accent4 2 6 4 2" xfId="8577" xr:uid="{00000000-0005-0000-0000-0000118F0000}"/>
    <cellStyle name="40% - Accent4 2 6 4 2 2" xfId="34574" xr:uid="{00000000-0005-0000-0000-0000128F0000}"/>
    <cellStyle name="40% - Accent4 2 6 4 3" xfId="16368" xr:uid="{00000000-0005-0000-0000-0000138F0000}"/>
    <cellStyle name="40% - Accent4 2 6 4 3 2" xfId="42362" xr:uid="{00000000-0005-0000-0000-0000148F0000}"/>
    <cellStyle name="40% - Accent4 2 6 4 4" xfId="24119" xr:uid="{00000000-0005-0000-0000-0000158F0000}"/>
    <cellStyle name="40% - Accent4 2 6 4 4 2" xfId="50108" xr:uid="{00000000-0005-0000-0000-0000168F0000}"/>
    <cellStyle name="40% - Accent4 2 6 4 5" xfId="29273" xr:uid="{00000000-0005-0000-0000-0000178F0000}"/>
    <cellStyle name="40% - Accent4 2 6 5" xfId="3390" xr:uid="{00000000-0005-0000-0000-0000188F0000}"/>
    <cellStyle name="40% - Accent4 2 6 5 2" xfId="8690" xr:uid="{00000000-0005-0000-0000-0000198F0000}"/>
    <cellStyle name="40% - Accent4 2 6 5 2 2" xfId="34688" xr:uid="{00000000-0005-0000-0000-00001A8F0000}"/>
    <cellStyle name="40% - Accent4 2 6 5 3" xfId="16482" xr:uid="{00000000-0005-0000-0000-00001B8F0000}"/>
    <cellStyle name="40% - Accent4 2 6 5 3 2" xfId="42476" xr:uid="{00000000-0005-0000-0000-00001C8F0000}"/>
    <cellStyle name="40% - Accent4 2 6 5 4" xfId="24233" xr:uid="{00000000-0005-0000-0000-00001D8F0000}"/>
    <cellStyle name="40% - Accent4 2 6 5 4 2" xfId="50222" xr:uid="{00000000-0005-0000-0000-00001E8F0000}"/>
    <cellStyle name="40% - Accent4 2 6 5 5" xfId="29387" xr:uid="{00000000-0005-0000-0000-00001F8F0000}"/>
    <cellStyle name="40% - Accent4 2 6 6" xfId="3504" xr:uid="{00000000-0005-0000-0000-0000208F0000}"/>
    <cellStyle name="40% - Accent4 2 6 6 2" xfId="8803" xr:uid="{00000000-0005-0000-0000-0000218F0000}"/>
    <cellStyle name="40% - Accent4 2 6 6 2 2" xfId="34802" xr:uid="{00000000-0005-0000-0000-0000228F0000}"/>
    <cellStyle name="40% - Accent4 2 6 6 3" xfId="16596" xr:uid="{00000000-0005-0000-0000-0000238F0000}"/>
    <cellStyle name="40% - Accent4 2 6 6 3 2" xfId="42590" xr:uid="{00000000-0005-0000-0000-0000248F0000}"/>
    <cellStyle name="40% - Accent4 2 6 6 4" xfId="24347" xr:uid="{00000000-0005-0000-0000-0000258F0000}"/>
    <cellStyle name="40% - Accent4 2 6 6 4 2" xfId="50336" xr:uid="{00000000-0005-0000-0000-0000268F0000}"/>
    <cellStyle name="40% - Accent4 2 6 6 5" xfId="29501" xr:uid="{00000000-0005-0000-0000-0000278F0000}"/>
    <cellStyle name="40% - Accent4 2 6 7" xfId="5862" xr:uid="{00000000-0005-0000-0000-0000288F0000}"/>
    <cellStyle name="40% - Accent4 2 6 7 2" xfId="31860" xr:uid="{00000000-0005-0000-0000-0000298F0000}"/>
    <cellStyle name="40% - Accent4 2 6 8" xfId="5998" xr:uid="{00000000-0005-0000-0000-00002A8F0000}"/>
    <cellStyle name="40% - Accent4 2 6 8 2" xfId="31984" xr:uid="{00000000-0005-0000-0000-00002B8F0000}"/>
    <cellStyle name="40% - Accent4 2 6 9" xfId="13772" xr:uid="{00000000-0005-0000-0000-00002C8F0000}"/>
    <cellStyle name="40% - Accent4 2 6 9 2" xfId="39766" xr:uid="{00000000-0005-0000-0000-00002D8F0000}"/>
    <cellStyle name="40% - Accent4 2 7" xfId="809" xr:uid="{00000000-0005-0000-0000-00002E8F0000}"/>
    <cellStyle name="40% - Accent4 2 7 2" xfId="6137" xr:uid="{00000000-0005-0000-0000-00002F8F0000}"/>
    <cellStyle name="40% - Accent4 2 7 2 2" xfId="32118" xr:uid="{00000000-0005-0000-0000-0000308F0000}"/>
    <cellStyle name="40% - Accent4 2 7 3" xfId="13912" xr:uid="{00000000-0005-0000-0000-0000318F0000}"/>
    <cellStyle name="40% - Accent4 2 7 3 2" xfId="39906" xr:uid="{00000000-0005-0000-0000-0000328F0000}"/>
    <cellStyle name="40% - Accent4 2 7 4" xfId="21662" xr:uid="{00000000-0005-0000-0000-0000338F0000}"/>
    <cellStyle name="40% - Accent4 2 7 4 2" xfId="47651" xr:uid="{00000000-0005-0000-0000-0000348F0000}"/>
    <cellStyle name="40% - Accent4 2 7 5" xfId="26816" xr:uid="{00000000-0005-0000-0000-0000358F0000}"/>
    <cellStyle name="40% - Accent4 2 8" xfId="889" xr:uid="{00000000-0005-0000-0000-0000368F0000}"/>
    <cellStyle name="40% - Accent4 2 8 2" xfId="6202" xr:uid="{00000000-0005-0000-0000-0000378F0000}"/>
    <cellStyle name="40% - Accent4 2 8 2 2" xfId="32188" xr:uid="{00000000-0005-0000-0000-0000388F0000}"/>
    <cellStyle name="40% - Accent4 2 8 3" xfId="13982" xr:uid="{00000000-0005-0000-0000-0000398F0000}"/>
    <cellStyle name="40% - Accent4 2 8 3 2" xfId="39976" xr:uid="{00000000-0005-0000-0000-00003A8F0000}"/>
    <cellStyle name="40% - Accent4 2 8 4" xfId="21733" xr:uid="{00000000-0005-0000-0000-00003B8F0000}"/>
    <cellStyle name="40% - Accent4 2 8 4 2" xfId="47722" xr:uid="{00000000-0005-0000-0000-00003C8F0000}"/>
    <cellStyle name="40% - Accent4 2 8 5" xfId="26887" xr:uid="{00000000-0005-0000-0000-00003D8F0000}"/>
    <cellStyle name="40% - Accent4 2 9" xfId="3160" xr:uid="{00000000-0005-0000-0000-00003E8F0000}"/>
    <cellStyle name="40% - Accent4 2 9 2" xfId="8459" xr:uid="{00000000-0005-0000-0000-00003F8F0000}"/>
    <cellStyle name="40% - Accent4 2 9 2 2" xfId="34455" xr:uid="{00000000-0005-0000-0000-0000408F0000}"/>
    <cellStyle name="40% - Accent4 2 9 3" xfId="16249" xr:uid="{00000000-0005-0000-0000-0000418F0000}"/>
    <cellStyle name="40% - Accent4 2 9 3 2" xfId="42243" xr:uid="{00000000-0005-0000-0000-0000428F0000}"/>
    <cellStyle name="40% - Accent4 2 9 4" xfId="24000" xr:uid="{00000000-0005-0000-0000-0000438F0000}"/>
    <cellStyle name="40% - Accent4 2 9 4 2" xfId="49989" xr:uid="{00000000-0005-0000-0000-0000448F0000}"/>
    <cellStyle name="40% - Accent4 2 9 5" xfId="29154" xr:uid="{00000000-0005-0000-0000-0000458F0000}"/>
    <cellStyle name="40% - Accent4 20" xfId="1131" xr:uid="{00000000-0005-0000-0000-0000468F0000}"/>
    <cellStyle name="40% - Accent4 20 10" xfId="14223" xr:uid="{00000000-0005-0000-0000-0000478F0000}"/>
    <cellStyle name="40% - Accent4 20 10 2" xfId="40217" xr:uid="{00000000-0005-0000-0000-0000488F0000}"/>
    <cellStyle name="40% - Accent4 20 11" xfId="21974" xr:uid="{00000000-0005-0000-0000-0000498F0000}"/>
    <cellStyle name="40% - Accent4 20 11 2" xfId="47963" xr:uid="{00000000-0005-0000-0000-00004A8F0000}"/>
    <cellStyle name="40% - Accent4 20 12" xfId="27128" xr:uid="{00000000-0005-0000-0000-00004B8F0000}"/>
    <cellStyle name="40% - Accent4 20 2" xfId="1409" xr:uid="{00000000-0005-0000-0000-00004C8F0000}"/>
    <cellStyle name="40% - Accent4 20 2 10" xfId="22251" xr:uid="{00000000-0005-0000-0000-00004D8F0000}"/>
    <cellStyle name="40% - Accent4 20 2 10 2" xfId="48240" xr:uid="{00000000-0005-0000-0000-00004E8F0000}"/>
    <cellStyle name="40% - Accent4 20 2 11" xfId="27405" xr:uid="{00000000-0005-0000-0000-00004F8F0000}"/>
    <cellStyle name="40% - Accent4 20 2 2" xfId="1967" xr:uid="{00000000-0005-0000-0000-0000508F0000}"/>
    <cellStyle name="40% - Accent4 20 2 2 2" xfId="4653" xr:uid="{00000000-0005-0000-0000-0000518F0000}"/>
    <cellStyle name="40% - Accent4 20 2 2 2 2" xfId="9950" xr:uid="{00000000-0005-0000-0000-0000528F0000}"/>
    <cellStyle name="40% - Accent4 20 2 2 2 2 2" xfId="35951" xr:uid="{00000000-0005-0000-0000-0000538F0000}"/>
    <cellStyle name="40% - Accent4 20 2 2 2 3" xfId="17745" xr:uid="{00000000-0005-0000-0000-0000548F0000}"/>
    <cellStyle name="40% - Accent4 20 2 2 2 3 2" xfId="43739" xr:uid="{00000000-0005-0000-0000-0000558F0000}"/>
    <cellStyle name="40% - Accent4 20 2 2 2 4" xfId="25496" xr:uid="{00000000-0005-0000-0000-0000568F0000}"/>
    <cellStyle name="40% - Accent4 20 2 2 2 4 2" xfId="51485" xr:uid="{00000000-0005-0000-0000-0000578F0000}"/>
    <cellStyle name="40% - Accent4 20 2 2 2 5" xfId="30650" xr:uid="{00000000-0005-0000-0000-0000588F0000}"/>
    <cellStyle name="40% - Accent4 20 2 2 3" xfId="12592" xr:uid="{00000000-0005-0000-0000-0000598F0000}"/>
    <cellStyle name="40% - Accent4 20 2 2 3 2" xfId="20387" xr:uid="{00000000-0005-0000-0000-00005A8F0000}"/>
    <cellStyle name="40% - Accent4 20 2 2 3 2 2" xfId="46381" xr:uid="{00000000-0005-0000-0000-00005B8F0000}"/>
    <cellStyle name="40% - Accent4 20 2 2 3 3" xfId="38593" xr:uid="{00000000-0005-0000-0000-00005C8F0000}"/>
    <cellStyle name="40% - Accent4 20 2 2 4" xfId="7270" xr:uid="{00000000-0005-0000-0000-00005D8F0000}"/>
    <cellStyle name="40% - Accent4 20 2 2 4 2" xfId="33262" xr:uid="{00000000-0005-0000-0000-00005E8F0000}"/>
    <cellStyle name="40% - Accent4 20 2 2 5" xfId="15056" xr:uid="{00000000-0005-0000-0000-00005F8F0000}"/>
    <cellStyle name="40% - Accent4 20 2 2 5 2" xfId="41050" xr:uid="{00000000-0005-0000-0000-0000608F0000}"/>
    <cellStyle name="40% - Accent4 20 2 2 6" xfId="22807" xr:uid="{00000000-0005-0000-0000-0000618F0000}"/>
    <cellStyle name="40% - Accent4 20 2 2 6 2" xfId="48796" xr:uid="{00000000-0005-0000-0000-0000628F0000}"/>
    <cellStyle name="40% - Accent4 20 2 2 7" xfId="27961" xr:uid="{00000000-0005-0000-0000-0000638F0000}"/>
    <cellStyle name="40% - Accent4 20 2 3" xfId="2523" xr:uid="{00000000-0005-0000-0000-0000648F0000}"/>
    <cellStyle name="40% - Accent4 20 2 3 2" xfId="5209" xr:uid="{00000000-0005-0000-0000-0000658F0000}"/>
    <cellStyle name="40% - Accent4 20 2 3 2 2" xfId="10506" xr:uid="{00000000-0005-0000-0000-0000668F0000}"/>
    <cellStyle name="40% - Accent4 20 2 3 2 2 2" xfId="36507" xr:uid="{00000000-0005-0000-0000-0000678F0000}"/>
    <cellStyle name="40% - Accent4 20 2 3 2 3" xfId="18301" xr:uid="{00000000-0005-0000-0000-0000688F0000}"/>
    <cellStyle name="40% - Accent4 20 2 3 2 3 2" xfId="44295" xr:uid="{00000000-0005-0000-0000-0000698F0000}"/>
    <cellStyle name="40% - Accent4 20 2 3 2 4" xfId="26052" xr:uid="{00000000-0005-0000-0000-00006A8F0000}"/>
    <cellStyle name="40% - Accent4 20 2 3 2 4 2" xfId="52041" xr:uid="{00000000-0005-0000-0000-00006B8F0000}"/>
    <cellStyle name="40% - Accent4 20 2 3 2 5" xfId="31206" xr:uid="{00000000-0005-0000-0000-00006C8F0000}"/>
    <cellStyle name="40% - Accent4 20 2 3 3" xfId="13127" xr:uid="{00000000-0005-0000-0000-00006D8F0000}"/>
    <cellStyle name="40% - Accent4 20 2 3 3 2" xfId="20922" xr:uid="{00000000-0005-0000-0000-00006E8F0000}"/>
    <cellStyle name="40% - Accent4 20 2 3 3 2 2" xfId="46916" xr:uid="{00000000-0005-0000-0000-00006F8F0000}"/>
    <cellStyle name="40% - Accent4 20 2 3 3 3" xfId="39128" xr:uid="{00000000-0005-0000-0000-0000708F0000}"/>
    <cellStyle name="40% - Accent4 20 2 3 4" xfId="7822" xr:uid="{00000000-0005-0000-0000-0000718F0000}"/>
    <cellStyle name="40% - Accent4 20 2 3 4 2" xfId="33818" xr:uid="{00000000-0005-0000-0000-0000728F0000}"/>
    <cellStyle name="40% - Accent4 20 2 3 5" xfId="15612" xr:uid="{00000000-0005-0000-0000-0000738F0000}"/>
    <cellStyle name="40% - Accent4 20 2 3 5 2" xfId="41606" xr:uid="{00000000-0005-0000-0000-0000748F0000}"/>
    <cellStyle name="40% - Accent4 20 2 3 6" xfId="23363" xr:uid="{00000000-0005-0000-0000-0000758F0000}"/>
    <cellStyle name="40% - Accent4 20 2 3 6 2" xfId="49352" xr:uid="{00000000-0005-0000-0000-0000768F0000}"/>
    <cellStyle name="40% - Accent4 20 2 3 7" xfId="28517" xr:uid="{00000000-0005-0000-0000-0000778F0000}"/>
    <cellStyle name="40% - Accent4 20 2 4" xfId="3079" xr:uid="{00000000-0005-0000-0000-0000788F0000}"/>
    <cellStyle name="40% - Accent4 20 2 4 2" xfId="5765" xr:uid="{00000000-0005-0000-0000-0000798F0000}"/>
    <cellStyle name="40% - Accent4 20 2 4 2 2" xfId="11062" xr:uid="{00000000-0005-0000-0000-00007A8F0000}"/>
    <cellStyle name="40% - Accent4 20 2 4 2 2 2" xfId="37063" xr:uid="{00000000-0005-0000-0000-00007B8F0000}"/>
    <cellStyle name="40% - Accent4 20 2 4 2 3" xfId="18857" xr:uid="{00000000-0005-0000-0000-00007C8F0000}"/>
    <cellStyle name="40% - Accent4 20 2 4 2 3 2" xfId="44851" xr:uid="{00000000-0005-0000-0000-00007D8F0000}"/>
    <cellStyle name="40% - Accent4 20 2 4 2 4" xfId="26608" xr:uid="{00000000-0005-0000-0000-00007E8F0000}"/>
    <cellStyle name="40% - Accent4 20 2 4 2 4 2" xfId="52597" xr:uid="{00000000-0005-0000-0000-00007F8F0000}"/>
    <cellStyle name="40% - Accent4 20 2 4 2 5" xfId="31762" xr:uid="{00000000-0005-0000-0000-0000808F0000}"/>
    <cellStyle name="40% - Accent4 20 2 4 3" xfId="13666" xr:uid="{00000000-0005-0000-0000-0000818F0000}"/>
    <cellStyle name="40% - Accent4 20 2 4 3 2" xfId="21461" xr:uid="{00000000-0005-0000-0000-0000828F0000}"/>
    <cellStyle name="40% - Accent4 20 2 4 3 2 2" xfId="47455" xr:uid="{00000000-0005-0000-0000-0000838F0000}"/>
    <cellStyle name="40% - Accent4 20 2 4 3 3" xfId="39667" xr:uid="{00000000-0005-0000-0000-0000848F0000}"/>
    <cellStyle name="40% - Accent4 20 2 4 4" xfId="8378" xr:uid="{00000000-0005-0000-0000-0000858F0000}"/>
    <cellStyle name="40% - Accent4 20 2 4 4 2" xfId="34374" xr:uid="{00000000-0005-0000-0000-0000868F0000}"/>
    <cellStyle name="40% - Accent4 20 2 4 5" xfId="16168" xr:uid="{00000000-0005-0000-0000-0000878F0000}"/>
    <cellStyle name="40% - Accent4 20 2 4 5 2" xfId="42162" xr:uid="{00000000-0005-0000-0000-0000888F0000}"/>
    <cellStyle name="40% - Accent4 20 2 4 6" xfId="23919" xr:uid="{00000000-0005-0000-0000-0000898F0000}"/>
    <cellStyle name="40% - Accent4 20 2 4 6 2" xfId="49908" xr:uid="{00000000-0005-0000-0000-00008A8F0000}"/>
    <cellStyle name="40% - Accent4 20 2 4 7" xfId="29073" xr:uid="{00000000-0005-0000-0000-00008B8F0000}"/>
    <cellStyle name="40% - Accent4 20 2 5" xfId="4097" xr:uid="{00000000-0005-0000-0000-00008C8F0000}"/>
    <cellStyle name="40% - Accent4 20 2 5 2" xfId="9395" xr:uid="{00000000-0005-0000-0000-00008D8F0000}"/>
    <cellStyle name="40% - Accent4 20 2 5 2 2" xfId="35395" xr:uid="{00000000-0005-0000-0000-00008E8F0000}"/>
    <cellStyle name="40% - Accent4 20 2 5 3" xfId="17189" xr:uid="{00000000-0005-0000-0000-00008F8F0000}"/>
    <cellStyle name="40% - Accent4 20 2 5 3 2" xfId="43183" xr:uid="{00000000-0005-0000-0000-0000908F0000}"/>
    <cellStyle name="40% - Accent4 20 2 5 4" xfId="24940" xr:uid="{00000000-0005-0000-0000-0000918F0000}"/>
    <cellStyle name="40% - Accent4 20 2 5 4 2" xfId="50929" xr:uid="{00000000-0005-0000-0000-0000928F0000}"/>
    <cellStyle name="40% - Accent4 20 2 5 5" xfId="30094" xr:uid="{00000000-0005-0000-0000-0000938F0000}"/>
    <cellStyle name="40% - Accent4 20 2 6" xfId="11567" xr:uid="{00000000-0005-0000-0000-0000948F0000}"/>
    <cellStyle name="40% - Accent4 20 2 6 2" xfId="19362" xr:uid="{00000000-0005-0000-0000-0000958F0000}"/>
    <cellStyle name="40% - Accent4 20 2 6 2 2" xfId="45356" xr:uid="{00000000-0005-0000-0000-0000968F0000}"/>
    <cellStyle name="40% - Accent4 20 2 6 3" xfId="37568" xr:uid="{00000000-0005-0000-0000-0000978F0000}"/>
    <cellStyle name="40% - Accent4 20 2 7" xfId="12073" xr:uid="{00000000-0005-0000-0000-0000988F0000}"/>
    <cellStyle name="40% - Accent4 20 2 7 2" xfId="19868" xr:uid="{00000000-0005-0000-0000-0000998F0000}"/>
    <cellStyle name="40% - Accent4 20 2 7 2 2" xfId="45862" xr:uid="{00000000-0005-0000-0000-00009A8F0000}"/>
    <cellStyle name="40% - Accent4 20 2 7 3" xfId="38074" xr:uid="{00000000-0005-0000-0000-00009B8F0000}"/>
    <cellStyle name="40% - Accent4 20 2 8" xfId="6719" xr:uid="{00000000-0005-0000-0000-00009C8F0000}"/>
    <cellStyle name="40% - Accent4 20 2 8 2" xfId="32706" xr:uid="{00000000-0005-0000-0000-00009D8F0000}"/>
    <cellStyle name="40% - Accent4 20 2 9" xfId="14500" xr:uid="{00000000-0005-0000-0000-00009E8F0000}"/>
    <cellStyle name="40% - Accent4 20 2 9 2" xfId="40494" xr:uid="{00000000-0005-0000-0000-00009F8F0000}"/>
    <cellStyle name="40% - Accent4 20 3" xfId="1690" xr:uid="{00000000-0005-0000-0000-0000A08F0000}"/>
    <cellStyle name="40% - Accent4 20 3 2" xfId="4376" xr:uid="{00000000-0005-0000-0000-0000A18F0000}"/>
    <cellStyle name="40% - Accent4 20 3 2 2" xfId="9673" xr:uid="{00000000-0005-0000-0000-0000A28F0000}"/>
    <cellStyle name="40% - Accent4 20 3 2 2 2" xfId="35674" xr:uid="{00000000-0005-0000-0000-0000A38F0000}"/>
    <cellStyle name="40% - Accent4 20 3 2 3" xfId="17468" xr:uid="{00000000-0005-0000-0000-0000A48F0000}"/>
    <cellStyle name="40% - Accent4 20 3 2 3 2" xfId="43462" xr:uid="{00000000-0005-0000-0000-0000A58F0000}"/>
    <cellStyle name="40% - Accent4 20 3 2 4" xfId="25219" xr:uid="{00000000-0005-0000-0000-0000A68F0000}"/>
    <cellStyle name="40% - Accent4 20 3 2 4 2" xfId="51208" xr:uid="{00000000-0005-0000-0000-0000A78F0000}"/>
    <cellStyle name="40% - Accent4 20 3 2 5" xfId="30373" xr:uid="{00000000-0005-0000-0000-0000A88F0000}"/>
    <cellStyle name="40% - Accent4 20 3 3" xfId="12333" xr:uid="{00000000-0005-0000-0000-0000A98F0000}"/>
    <cellStyle name="40% - Accent4 20 3 3 2" xfId="20128" xr:uid="{00000000-0005-0000-0000-0000AA8F0000}"/>
    <cellStyle name="40% - Accent4 20 3 3 2 2" xfId="46122" xr:uid="{00000000-0005-0000-0000-0000AB8F0000}"/>
    <cellStyle name="40% - Accent4 20 3 3 3" xfId="38334" xr:uid="{00000000-0005-0000-0000-0000AC8F0000}"/>
    <cellStyle name="40% - Accent4 20 3 4" xfId="6995" xr:uid="{00000000-0005-0000-0000-0000AD8F0000}"/>
    <cellStyle name="40% - Accent4 20 3 4 2" xfId="32985" xr:uid="{00000000-0005-0000-0000-0000AE8F0000}"/>
    <cellStyle name="40% - Accent4 20 3 5" xfId="14779" xr:uid="{00000000-0005-0000-0000-0000AF8F0000}"/>
    <cellStyle name="40% - Accent4 20 3 5 2" xfId="40773" xr:uid="{00000000-0005-0000-0000-0000B08F0000}"/>
    <cellStyle name="40% - Accent4 20 3 6" xfId="22530" xr:uid="{00000000-0005-0000-0000-0000B18F0000}"/>
    <cellStyle name="40% - Accent4 20 3 6 2" xfId="48519" xr:uid="{00000000-0005-0000-0000-0000B28F0000}"/>
    <cellStyle name="40% - Accent4 20 3 7" xfId="27684" xr:uid="{00000000-0005-0000-0000-0000B38F0000}"/>
    <cellStyle name="40% - Accent4 20 4" xfId="2246" xr:uid="{00000000-0005-0000-0000-0000B48F0000}"/>
    <cellStyle name="40% - Accent4 20 4 2" xfId="4932" xr:uid="{00000000-0005-0000-0000-0000B58F0000}"/>
    <cellStyle name="40% - Accent4 20 4 2 2" xfId="10229" xr:uid="{00000000-0005-0000-0000-0000B68F0000}"/>
    <cellStyle name="40% - Accent4 20 4 2 2 2" xfId="36230" xr:uid="{00000000-0005-0000-0000-0000B78F0000}"/>
    <cellStyle name="40% - Accent4 20 4 2 3" xfId="18024" xr:uid="{00000000-0005-0000-0000-0000B88F0000}"/>
    <cellStyle name="40% - Accent4 20 4 2 3 2" xfId="44018" xr:uid="{00000000-0005-0000-0000-0000B98F0000}"/>
    <cellStyle name="40% - Accent4 20 4 2 4" xfId="25775" xr:uid="{00000000-0005-0000-0000-0000BA8F0000}"/>
    <cellStyle name="40% - Accent4 20 4 2 4 2" xfId="51764" xr:uid="{00000000-0005-0000-0000-0000BB8F0000}"/>
    <cellStyle name="40% - Accent4 20 4 2 5" xfId="30929" xr:uid="{00000000-0005-0000-0000-0000BC8F0000}"/>
    <cellStyle name="40% - Accent4 20 4 3" xfId="12852" xr:uid="{00000000-0005-0000-0000-0000BD8F0000}"/>
    <cellStyle name="40% - Accent4 20 4 3 2" xfId="20647" xr:uid="{00000000-0005-0000-0000-0000BE8F0000}"/>
    <cellStyle name="40% - Accent4 20 4 3 2 2" xfId="46641" xr:uid="{00000000-0005-0000-0000-0000BF8F0000}"/>
    <cellStyle name="40% - Accent4 20 4 3 3" xfId="38853" xr:uid="{00000000-0005-0000-0000-0000C08F0000}"/>
    <cellStyle name="40% - Accent4 20 4 4" xfId="7547" xr:uid="{00000000-0005-0000-0000-0000C18F0000}"/>
    <cellStyle name="40% - Accent4 20 4 4 2" xfId="33541" xr:uid="{00000000-0005-0000-0000-0000C28F0000}"/>
    <cellStyle name="40% - Accent4 20 4 5" xfId="15335" xr:uid="{00000000-0005-0000-0000-0000C38F0000}"/>
    <cellStyle name="40% - Accent4 20 4 5 2" xfId="41329" xr:uid="{00000000-0005-0000-0000-0000C48F0000}"/>
    <cellStyle name="40% - Accent4 20 4 6" xfId="23086" xr:uid="{00000000-0005-0000-0000-0000C58F0000}"/>
    <cellStyle name="40% - Accent4 20 4 6 2" xfId="49075" xr:uid="{00000000-0005-0000-0000-0000C68F0000}"/>
    <cellStyle name="40% - Accent4 20 4 7" xfId="28240" xr:uid="{00000000-0005-0000-0000-0000C78F0000}"/>
    <cellStyle name="40% - Accent4 20 5" xfId="2802" xr:uid="{00000000-0005-0000-0000-0000C88F0000}"/>
    <cellStyle name="40% - Accent4 20 5 2" xfId="5488" xr:uid="{00000000-0005-0000-0000-0000C98F0000}"/>
    <cellStyle name="40% - Accent4 20 5 2 2" xfId="10785" xr:uid="{00000000-0005-0000-0000-0000CA8F0000}"/>
    <cellStyle name="40% - Accent4 20 5 2 2 2" xfId="36786" xr:uid="{00000000-0005-0000-0000-0000CB8F0000}"/>
    <cellStyle name="40% - Accent4 20 5 2 3" xfId="18580" xr:uid="{00000000-0005-0000-0000-0000CC8F0000}"/>
    <cellStyle name="40% - Accent4 20 5 2 3 2" xfId="44574" xr:uid="{00000000-0005-0000-0000-0000CD8F0000}"/>
    <cellStyle name="40% - Accent4 20 5 2 4" xfId="26331" xr:uid="{00000000-0005-0000-0000-0000CE8F0000}"/>
    <cellStyle name="40% - Accent4 20 5 2 4 2" xfId="52320" xr:uid="{00000000-0005-0000-0000-0000CF8F0000}"/>
    <cellStyle name="40% - Accent4 20 5 2 5" xfId="31485" xr:uid="{00000000-0005-0000-0000-0000D08F0000}"/>
    <cellStyle name="40% - Accent4 20 5 3" xfId="13389" xr:uid="{00000000-0005-0000-0000-0000D18F0000}"/>
    <cellStyle name="40% - Accent4 20 5 3 2" xfId="21184" xr:uid="{00000000-0005-0000-0000-0000D28F0000}"/>
    <cellStyle name="40% - Accent4 20 5 3 2 2" xfId="47178" xr:uid="{00000000-0005-0000-0000-0000D38F0000}"/>
    <cellStyle name="40% - Accent4 20 5 3 3" xfId="39390" xr:uid="{00000000-0005-0000-0000-0000D48F0000}"/>
    <cellStyle name="40% - Accent4 20 5 4" xfId="8101" xr:uid="{00000000-0005-0000-0000-0000D58F0000}"/>
    <cellStyle name="40% - Accent4 20 5 4 2" xfId="34097" xr:uid="{00000000-0005-0000-0000-0000D68F0000}"/>
    <cellStyle name="40% - Accent4 20 5 5" xfId="15891" xr:uid="{00000000-0005-0000-0000-0000D78F0000}"/>
    <cellStyle name="40% - Accent4 20 5 5 2" xfId="41885" xr:uid="{00000000-0005-0000-0000-0000D88F0000}"/>
    <cellStyle name="40% - Accent4 20 5 6" xfId="23642" xr:uid="{00000000-0005-0000-0000-0000D98F0000}"/>
    <cellStyle name="40% - Accent4 20 5 6 2" xfId="49631" xr:uid="{00000000-0005-0000-0000-0000DA8F0000}"/>
    <cellStyle name="40% - Accent4 20 5 7" xfId="28796" xr:uid="{00000000-0005-0000-0000-0000DB8F0000}"/>
    <cellStyle name="40% - Accent4 20 6" xfId="3820" xr:uid="{00000000-0005-0000-0000-0000DC8F0000}"/>
    <cellStyle name="40% - Accent4 20 6 2" xfId="9118" xr:uid="{00000000-0005-0000-0000-0000DD8F0000}"/>
    <cellStyle name="40% - Accent4 20 6 2 2" xfId="35118" xr:uid="{00000000-0005-0000-0000-0000DE8F0000}"/>
    <cellStyle name="40% - Accent4 20 6 3" xfId="16912" xr:uid="{00000000-0005-0000-0000-0000DF8F0000}"/>
    <cellStyle name="40% - Accent4 20 6 3 2" xfId="42906" xr:uid="{00000000-0005-0000-0000-0000E08F0000}"/>
    <cellStyle name="40% - Accent4 20 6 4" xfId="24663" xr:uid="{00000000-0005-0000-0000-0000E18F0000}"/>
    <cellStyle name="40% - Accent4 20 6 4 2" xfId="50652" xr:uid="{00000000-0005-0000-0000-0000E28F0000}"/>
    <cellStyle name="40% - Accent4 20 6 5" xfId="29817" xr:uid="{00000000-0005-0000-0000-0000E38F0000}"/>
    <cellStyle name="40% - Accent4 20 7" xfId="11312" xr:uid="{00000000-0005-0000-0000-0000E48F0000}"/>
    <cellStyle name="40% - Accent4 20 7 2" xfId="19107" xr:uid="{00000000-0005-0000-0000-0000E58F0000}"/>
    <cellStyle name="40% - Accent4 20 7 2 2" xfId="45101" xr:uid="{00000000-0005-0000-0000-0000E68F0000}"/>
    <cellStyle name="40% - Accent4 20 7 3" xfId="37313" xr:uid="{00000000-0005-0000-0000-0000E78F0000}"/>
    <cellStyle name="40% - Accent4 20 8" xfId="11812" xr:uid="{00000000-0005-0000-0000-0000E88F0000}"/>
    <cellStyle name="40% - Accent4 20 8 2" xfId="19607" xr:uid="{00000000-0005-0000-0000-0000E98F0000}"/>
    <cellStyle name="40% - Accent4 20 8 2 2" xfId="45601" xr:uid="{00000000-0005-0000-0000-0000EA8F0000}"/>
    <cellStyle name="40% - Accent4 20 8 3" xfId="37813" xr:uid="{00000000-0005-0000-0000-0000EB8F0000}"/>
    <cellStyle name="40% - Accent4 20 9" xfId="6442" xr:uid="{00000000-0005-0000-0000-0000EC8F0000}"/>
    <cellStyle name="40% - Accent4 20 9 2" xfId="32429" xr:uid="{00000000-0005-0000-0000-0000ED8F0000}"/>
    <cellStyle name="40% - Accent4 21" xfId="1140" xr:uid="{00000000-0005-0000-0000-0000EE8F0000}"/>
    <cellStyle name="40% - Accent4 21 10" xfId="14232" xr:uid="{00000000-0005-0000-0000-0000EF8F0000}"/>
    <cellStyle name="40% - Accent4 21 10 2" xfId="40226" xr:uid="{00000000-0005-0000-0000-0000F08F0000}"/>
    <cellStyle name="40% - Accent4 21 11" xfId="21983" xr:uid="{00000000-0005-0000-0000-0000F18F0000}"/>
    <cellStyle name="40% - Accent4 21 11 2" xfId="47972" xr:uid="{00000000-0005-0000-0000-0000F28F0000}"/>
    <cellStyle name="40% - Accent4 21 12" xfId="27137" xr:uid="{00000000-0005-0000-0000-0000F38F0000}"/>
    <cellStyle name="40% - Accent4 21 2" xfId="1418" xr:uid="{00000000-0005-0000-0000-0000F48F0000}"/>
    <cellStyle name="40% - Accent4 21 2 10" xfId="22260" xr:uid="{00000000-0005-0000-0000-0000F58F0000}"/>
    <cellStyle name="40% - Accent4 21 2 10 2" xfId="48249" xr:uid="{00000000-0005-0000-0000-0000F68F0000}"/>
    <cellStyle name="40% - Accent4 21 2 11" xfId="27414" xr:uid="{00000000-0005-0000-0000-0000F78F0000}"/>
    <cellStyle name="40% - Accent4 21 2 2" xfId="1976" xr:uid="{00000000-0005-0000-0000-0000F88F0000}"/>
    <cellStyle name="40% - Accent4 21 2 2 2" xfId="4662" xr:uid="{00000000-0005-0000-0000-0000F98F0000}"/>
    <cellStyle name="40% - Accent4 21 2 2 2 2" xfId="9959" xr:uid="{00000000-0005-0000-0000-0000FA8F0000}"/>
    <cellStyle name="40% - Accent4 21 2 2 2 2 2" xfId="35960" xr:uid="{00000000-0005-0000-0000-0000FB8F0000}"/>
    <cellStyle name="40% - Accent4 21 2 2 2 3" xfId="17754" xr:uid="{00000000-0005-0000-0000-0000FC8F0000}"/>
    <cellStyle name="40% - Accent4 21 2 2 2 3 2" xfId="43748" xr:uid="{00000000-0005-0000-0000-0000FD8F0000}"/>
    <cellStyle name="40% - Accent4 21 2 2 2 4" xfId="25505" xr:uid="{00000000-0005-0000-0000-0000FE8F0000}"/>
    <cellStyle name="40% - Accent4 21 2 2 2 4 2" xfId="51494" xr:uid="{00000000-0005-0000-0000-0000FF8F0000}"/>
    <cellStyle name="40% - Accent4 21 2 2 2 5" xfId="30659" xr:uid="{00000000-0005-0000-0000-000000900000}"/>
    <cellStyle name="40% - Accent4 21 2 2 3" xfId="12601" xr:uid="{00000000-0005-0000-0000-000001900000}"/>
    <cellStyle name="40% - Accent4 21 2 2 3 2" xfId="20396" xr:uid="{00000000-0005-0000-0000-000002900000}"/>
    <cellStyle name="40% - Accent4 21 2 2 3 2 2" xfId="46390" xr:uid="{00000000-0005-0000-0000-000003900000}"/>
    <cellStyle name="40% - Accent4 21 2 2 3 3" xfId="38602" xr:uid="{00000000-0005-0000-0000-000004900000}"/>
    <cellStyle name="40% - Accent4 21 2 2 4" xfId="7279" xr:uid="{00000000-0005-0000-0000-000005900000}"/>
    <cellStyle name="40% - Accent4 21 2 2 4 2" xfId="33271" xr:uid="{00000000-0005-0000-0000-000006900000}"/>
    <cellStyle name="40% - Accent4 21 2 2 5" xfId="15065" xr:uid="{00000000-0005-0000-0000-000007900000}"/>
    <cellStyle name="40% - Accent4 21 2 2 5 2" xfId="41059" xr:uid="{00000000-0005-0000-0000-000008900000}"/>
    <cellStyle name="40% - Accent4 21 2 2 6" xfId="22816" xr:uid="{00000000-0005-0000-0000-000009900000}"/>
    <cellStyle name="40% - Accent4 21 2 2 6 2" xfId="48805" xr:uid="{00000000-0005-0000-0000-00000A900000}"/>
    <cellStyle name="40% - Accent4 21 2 2 7" xfId="27970" xr:uid="{00000000-0005-0000-0000-00000B900000}"/>
    <cellStyle name="40% - Accent4 21 2 3" xfId="2532" xr:uid="{00000000-0005-0000-0000-00000C900000}"/>
    <cellStyle name="40% - Accent4 21 2 3 2" xfId="5218" xr:uid="{00000000-0005-0000-0000-00000D900000}"/>
    <cellStyle name="40% - Accent4 21 2 3 2 2" xfId="10515" xr:uid="{00000000-0005-0000-0000-00000E900000}"/>
    <cellStyle name="40% - Accent4 21 2 3 2 2 2" xfId="36516" xr:uid="{00000000-0005-0000-0000-00000F900000}"/>
    <cellStyle name="40% - Accent4 21 2 3 2 3" xfId="18310" xr:uid="{00000000-0005-0000-0000-000010900000}"/>
    <cellStyle name="40% - Accent4 21 2 3 2 3 2" xfId="44304" xr:uid="{00000000-0005-0000-0000-000011900000}"/>
    <cellStyle name="40% - Accent4 21 2 3 2 4" xfId="26061" xr:uid="{00000000-0005-0000-0000-000012900000}"/>
    <cellStyle name="40% - Accent4 21 2 3 2 4 2" xfId="52050" xr:uid="{00000000-0005-0000-0000-000013900000}"/>
    <cellStyle name="40% - Accent4 21 2 3 2 5" xfId="31215" xr:uid="{00000000-0005-0000-0000-000014900000}"/>
    <cellStyle name="40% - Accent4 21 2 3 3" xfId="13136" xr:uid="{00000000-0005-0000-0000-000015900000}"/>
    <cellStyle name="40% - Accent4 21 2 3 3 2" xfId="20931" xr:uid="{00000000-0005-0000-0000-000016900000}"/>
    <cellStyle name="40% - Accent4 21 2 3 3 2 2" xfId="46925" xr:uid="{00000000-0005-0000-0000-000017900000}"/>
    <cellStyle name="40% - Accent4 21 2 3 3 3" xfId="39137" xr:uid="{00000000-0005-0000-0000-000018900000}"/>
    <cellStyle name="40% - Accent4 21 2 3 4" xfId="7831" xr:uid="{00000000-0005-0000-0000-000019900000}"/>
    <cellStyle name="40% - Accent4 21 2 3 4 2" xfId="33827" xr:uid="{00000000-0005-0000-0000-00001A900000}"/>
    <cellStyle name="40% - Accent4 21 2 3 5" xfId="15621" xr:uid="{00000000-0005-0000-0000-00001B900000}"/>
    <cellStyle name="40% - Accent4 21 2 3 5 2" xfId="41615" xr:uid="{00000000-0005-0000-0000-00001C900000}"/>
    <cellStyle name="40% - Accent4 21 2 3 6" xfId="23372" xr:uid="{00000000-0005-0000-0000-00001D900000}"/>
    <cellStyle name="40% - Accent4 21 2 3 6 2" xfId="49361" xr:uid="{00000000-0005-0000-0000-00001E900000}"/>
    <cellStyle name="40% - Accent4 21 2 3 7" xfId="28526" xr:uid="{00000000-0005-0000-0000-00001F900000}"/>
    <cellStyle name="40% - Accent4 21 2 4" xfId="3088" xr:uid="{00000000-0005-0000-0000-000020900000}"/>
    <cellStyle name="40% - Accent4 21 2 4 2" xfId="5774" xr:uid="{00000000-0005-0000-0000-000021900000}"/>
    <cellStyle name="40% - Accent4 21 2 4 2 2" xfId="11071" xr:uid="{00000000-0005-0000-0000-000022900000}"/>
    <cellStyle name="40% - Accent4 21 2 4 2 2 2" xfId="37072" xr:uid="{00000000-0005-0000-0000-000023900000}"/>
    <cellStyle name="40% - Accent4 21 2 4 2 3" xfId="18866" xr:uid="{00000000-0005-0000-0000-000024900000}"/>
    <cellStyle name="40% - Accent4 21 2 4 2 3 2" xfId="44860" xr:uid="{00000000-0005-0000-0000-000025900000}"/>
    <cellStyle name="40% - Accent4 21 2 4 2 4" xfId="26617" xr:uid="{00000000-0005-0000-0000-000026900000}"/>
    <cellStyle name="40% - Accent4 21 2 4 2 4 2" xfId="52606" xr:uid="{00000000-0005-0000-0000-000027900000}"/>
    <cellStyle name="40% - Accent4 21 2 4 2 5" xfId="31771" xr:uid="{00000000-0005-0000-0000-000028900000}"/>
    <cellStyle name="40% - Accent4 21 2 4 3" xfId="13675" xr:uid="{00000000-0005-0000-0000-000029900000}"/>
    <cellStyle name="40% - Accent4 21 2 4 3 2" xfId="21470" xr:uid="{00000000-0005-0000-0000-00002A900000}"/>
    <cellStyle name="40% - Accent4 21 2 4 3 2 2" xfId="47464" xr:uid="{00000000-0005-0000-0000-00002B900000}"/>
    <cellStyle name="40% - Accent4 21 2 4 3 3" xfId="39676" xr:uid="{00000000-0005-0000-0000-00002C900000}"/>
    <cellStyle name="40% - Accent4 21 2 4 4" xfId="8387" xr:uid="{00000000-0005-0000-0000-00002D900000}"/>
    <cellStyle name="40% - Accent4 21 2 4 4 2" xfId="34383" xr:uid="{00000000-0005-0000-0000-00002E900000}"/>
    <cellStyle name="40% - Accent4 21 2 4 5" xfId="16177" xr:uid="{00000000-0005-0000-0000-00002F900000}"/>
    <cellStyle name="40% - Accent4 21 2 4 5 2" xfId="42171" xr:uid="{00000000-0005-0000-0000-000030900000}"/>
    <cellStyle name="40% - Accent4 21 2 4 6" xfId="23928" xr:uid="{00000000-0005-0000-0000-000031900000}"/>
    <cellStyle name="40% - Accent4 21 2 4 6 2" xfId="49917" xr:uid="{00000000-0005-0000-0000-000032900000}"/>
    <cellStyle name="40% - Accent4 21 2 4 7" xfId="29082" xr:uid="{00000000-0005-0000-0000-000033900000}"/>
    <cellStyle name="40% - Accent4 21 2 5" xfId="4106" xr:uid="{00000000-0005-0000-0000-000034900000}"/>
    <cellStyle name="40% - Accent4 21 2 5 2" xfId="9404" xr:uid="{00000000-0005-0000-0000-000035900000}"/>
    <cellStyle name="40% - Accent4 21 2 5 2 2" xfId="35404" xr:uid="{00000000-0005-0000-0000-000036900000}"/>
    <cellStyle name="40% - Accent4 21 2 5 3" xfId="17198" xr:uid="{00000000-0005-0000-0000-000037900000}"/>
    <cellStyle name="40% - Accent4 21 2 5 3 2" xfId="43192" xr:uid="{00000000-0005-0000-0000-000038900000}"/>
    <cellStyle name="40% - Accent4 21 2 5 4" xfId="24949" xr:uid="{00000000-0005-0000-0000-000039900000}"/>
    <cellStyle name="40% - Accent4 21 2 5 4 2" xfId="50938" xr:uid="{00000000-0005-0000-0000-00003A900000}"/>
    <cellStyle name="40% - Accent4 21 2 5 5" xfId="30103" xr:uid="{00000000-0005-0000-0000-00003B900000}"/>
    <cellStyle name="40% - Accent4 21 2 6" xfId="11576" xr:uid="{00000000-0005-0000-0000-00003C900000}"/>
    <cellStyle name="40% - Accent4 21 2 6 2" xfId="19371" xr:uid="{00000000-0005-0000-0000-00003D900000}"/>
    <cellStyle name="40% - Accent4 21 2 6 2 2" xfId="45365" xr:uid="{00000000-0005-0000-0000-00003E900000}"/>
    <cellStyle name="40% - Accent4 21 2 6 3" xfId="37577" xr:uid="{00000000-0005-0000-0000-00003F900000}"/>
    <cellStyle name="40% - Accent4 21 2 7" xfId="12082" xr:uid="{00000000-0005-0000-0000-000040900000}"/>
    <cellStyle name="40% - Accent4 21 2 7 2" xfId="19877" xr:uid="{00000000-0005-0000-0000-000041900000}"/>
    <cellStyle name="40% - Accent4 21 2 7 2 2" xfId="45871" xr:uid="{00000000-0005-0000-0000-000042900000}"/>
    <cellStyle name="40% - Accent4 21 2 7 3" xfId="38083" xr:uid="{00000000-0005-0000-0000-000043900000}"/>
    <cellStyle name="40% - Accent4 21 2 8" xfId="6728" xr:uid="{00000000-0005-0000-0000-000044900000}"/>
    <cellStyle name="40% - Accent4 21 2 8 2" xfId="32715" xr:uid="{00000000-0005-0000-0000-000045900000}"/>
    <cellStyle name="40% - Accent4 21 2 9" xfId="14509" xr:uid="{00000000-0005-0000-0000-000046900000}"/>
    <cellStyle name="40% - Accent4 21 2 9 2" xfId="40503" xr:uid="{00000000-0005-0000-0000-000047900000}"/>
    <cellStyle name="40% - Accent4 21 3" xfId="1699" xr:uid="{00000000-0005-0000-0000-000048900000}"/>
    <cellStyle name="40% - Accent4 21 3 2" xfId="4385" xr:uid="{00000000-0005-0000-0000-000049900000}"/>
    <cellStyle name="40% - Accent4 21 3 2 2" xfId="9682" xr:uid="{00000000-0005-0000-0000-00004A900000}"/>
    <cellStyle name="40% - Accent4 21 3 2 2 2" xfId="35683" xr:uid="{00000000-0005-0000-0000-00004B900000}"/>
    <cellStyle name="40% - Accent4 21 3 2 3" xfId="17477" xr:uid="{00000000-0005-0000-0000-00004C900000}"/>
    <cellStyle name="40% - Accent4 21 3 2 3 2" xfId="43471" xr:uid="{00000000-0005-0000-0000-00004D900000}"/>
    <cellStyle name="40% - Accent4 21 3 2 4" xfId="25228" xr:uid="{00000000-0005-0000-0000-00004E900000}"/>
    <cellStyle name="40% - Accent4 21 3 2 4 2" xfId="51217" xr:uid="{00000000-0005-0000-0000-00004F900000}"/>
    <cellStyle name="40% - Accent4 21 3 2 5" xfId="30382" xr:uid="{00000000-0005-0000-0000-000050900000}"/>
    <cellStyle name="40% - Accent4 21 3 3" xfId="12342" xr:uid="{00000000-0005-0000-0000-000051900000}"/>
    <cellStyle name="40% - Accent4 21 3 3 2" xfId="20137" xr:uid="{00000000-0005-0000-0000-000052900000}"/>
    <cellStyle name="40% - Accent4 21 3 3 2 2" xfId="46131" xr:uid="{00000000-0005-0000-0000-000053900000}"/>
    <cellStyle name="40% - Accent4 21 3 3 3" xfId="38343" xr:uid="{00000000-0005-0000-0000-000054900000}"/>
    <cellStyle name="40% - Accent4 21 3 4" xfId="7004" xr:uid="{00000000-0005-0000-0000-000055900000}"/>
    <cellStyle name="40% - Accent4 21 3 4 2" xfId="32994" xr:uid="{00000000-0005-0000-0000-000056900000}"/>
    <cellStyle name="40% - Accent4 21 3 5" xfId="14788" xr:uid="{00000000-0005-0000-0000-000057900000}"/>
    <cellStyle name="40% - Accent4 21 3 5 2" xfId="40782" xr:uid="{00000000-0005-0000-0000-000058900000}"/>
    <cellStyle name="40% - Accent4 21 3 6" xfId="22539" xr:uid="{00000000-0005-0000-0000-000059900000}"/>
    <cellStyle name="40% - Accent4 21 3 6 2" xfId="48528" xr:uid="{00000000-0005-0000-0000-00005A900000}"/>
    <cellStyle name="40% - Accent4 21 3 7" xfId="27693" xr:uid="{00000000-0005-0000-0000-00005B900000}"/>
    <cellStyle name="40% - Accent4 21 4" xfId="2255" xr:uid="{00000000-0005-0000-0000-00005C900000}"/>
    <cellStyle name="40% - Accent4 21 4 2" xfId="4941" xr:uid="{00000000-0005-0000-0000-00005D900000}"/>
    <cellStyle name="40% - Accent4 21 4 2 2" xfId="10238" xr:uid="{00000000-0005-0000-0000-00005E900000}"/>
    <cellStyle name="40% - Accent4 21 4 2 2 2" xfId="36239" xr:uid="{00000000-0005-0000-0000-00005F900000}"/>
    <cellStyle name="40% - Accent4 21 4 2 3" xfId="18033" xr:uid="{00000000-0005-0000-0000-000060900000}"/>
    <cellStyle name="40% - Accent4 21 4 2 3 2" xfId="44027" xr:uid="{00000000-0005-0000-0000-000061900000}"/>
    <cellStyle name="40% - Accent4 21 4 2 4" xfId="25784" xr:uid="{00000000-0005-0000-0000-000062900000}"/>
    <cellStyle name="40% - Accent4 21 4 2 4 2" xfId="51773" xr:uid="{00000000-0005-0000-0000-000063900000}"/>
    <cellStyle name="40% - Accent4 21 4 2 5" xfId="30938" xr:uid="{00000000-0005-0000-0000-000064900000}"/>
    <cellStyle name="40% - Accent4 21 4 3" xfId="12861" xr:uid="{00000000-0005-0000-0000-000065900000}"/>
    <cellStyle name="40% - Accent4 21 4 3 2" xfId="20656" xr:uid="{00000000-0005-0000-0000-000066900000}"/>
    <cellStyle name="40% - Accent4 21 4 3 2 2" xfId="46650" xr:uid="{00000000-0005-0000-0000-000067900000}"/>
    <cellStyle name="40% - Accent4 21 4 3 3" xfId="38862" xr:uid="{00000000-0005-0000-0000-000068900000}"/>
    <cellStyle name="40% - Accent4 21 4 4" xfId="7556" xr:uid="{00000000-0005-0000-0000-000069900000}"/>
    <cellStyle name="40% - Accent4 21 4 4 2" xfId="33550" xr:uid="{00000000-0005-0000-0000-00006A900000}"/>
    <cellStyle name="40% - Accent4 21 4 5" xfId="15344" xr:uid="{00000000-0005-0000-0000-00006B900000}"/>
    <cellStyle name="40% - Accent4 21 4 5 2" xfId="41338" xr:uid="{00000000-0005-0000-0000-00006C900000}"/>
    <cellStyle name="40% - Accent4 21 4 6" xfId="23095" xr:uid="{00000000-0005-0000-0000-00006D900000}"/>
    <cellStyle name="40% - Accent4 21 4 6 2" xfId="49084" xr:uid="{00000000-0005-0000-0000-00006E900000}"/>
    <cellStyle name="40% - Accent4 21 4 7" xfId="28249" xr:uid="{00000000-0005-0000-0000-00006F900000}"/>
    <cellStyle name="40% - Accent4 21 5" xfId="2811" xr:uid="{00000000-0005-0000-0000-000070900000}"/>
    <cellStyle name="40% - Accent4 21 5 2" xfId="5497" xr:uid="{00000000-0005-0000-0000-000071900000}"/>
    <cellStyle name="40% - Accent4 21 5 2 2" xfId="10794" xr:uid="{00000000-0005-0000-0000-000072900000}"/>
    <cellStyle name="40% - Accent4 21 5 2 2 2" xfId="36795" xr:uid="{00000000-0005-0000-0000-000073900000}"/>
    <cellStyle name="40% - Accent4 21 5 2 3" xfId="18589" xr:uid="{00000000-0005-0000-0000-000074900000}"/>
    <cellStyle name="40% - Accent4 21 5 2 3 2" xfId="44583" xr:uid="{00000000-0005-0000-0000-000075900000}"/>
    <cellStyle name="40% - Accent4 21 5 2 4" xfId="26340" xr:uid="{00000000-0005-0000-0000-000076900000}"/>
    <cellStyle name="40% - Accent4 21 5 2 4 2" xfId="52329" xr:uid="{00000000-0005-0000-0000-000077900000}"/>
    <cellStyle name="40% - Accent4 21 5 2 5" xfId="31494" xr:uid="{00000000-0005-0000-0000-000078900000}"/>
    <cellStyle name="40% - Accent4 21 5 3" xfId="13398" xr:uid="{00000000-0005-0000-0000-000079900000}"/>
    <cellStyle name="40% - Accent4 21 5 3 2" xfId="21193" xr:uid="{00000000-0005-0000-0000-00007A900000}"/>
    <cellStyle name="40% - Accent4 21 5 3 2 2" xfId="47187" xr:uid="{00000000-0005-0000-0000-00007B900000}"/>
    <cellStyle name="40% - Accent4 21 5 3 3" xfId="39399" xr:uid="{00000000-0005-0000-0000-00007C900000}"/>
    <cellStyle name="40% - Accent4 21 5 4" xfId="8110" xr:uid="{00000000-0005-0000-0000-00007D900000}"/>
    <cellStyle name="40% - Accent4 21 5 4 2" xfId="34106" xr:uid="{00000000-0005-0000-0000-00007E900000}"/>
    <cellStyle name="40% - Accent4 21 5 5" xfId="15900" xr:uid="{00000000-0005-0000-0000-00007F900000}"/>
    <cellStyle name="40% - Accent4 21 5 5 2" xfId="41894" xr:uid="{00000000-0005-0000-0000-000080900000}"/>
    <cellStyle name="40% - Accent4 21 5 6" xfId="23651" xr:uid="{00000000-0005-0000-0000-000081900000}"/>
    <cellStyle name="40% - Accent4 21 5 6 2" xfId="49640" xr:uid="{00000000-0005-0000-0000-000082900000}"/>
    <cellStyle name="40% - Accent4 21 5 7" xfId="28805" xr:uid="{00000000-0005-0000-0000-000083900000}"/>
    <cellStyle name="40% - Accent4 21 6" xfId="3829" xr:uid="{00000000-0005-0000-0000-000084900000}"/>
    <cellStyle name="40% - Accent4 21 6 2" xfId="9127" xr:uid="{00000000-0005-0000-0000-000085900000}"/>
    <cellStyle name="40% - Accent4 21 6 2 2" xfId="35127" xr:uid="{00000000-0005-0000-0000-000086900000}"/>
    <cellStyle name="40% - Accent4 21 6 3" xfId="16921" xr:uid="{00000000-0005-0000-0000-000087900000}"/>
    <cellStyle name="40% - Accent4 21 6 3 2" xfId="42915" xr:uid="{00000000-0005-0000-0000-000088900000}"/>
    <cellStyle name="40% - Accent4 21 6 4" xfId="24672" xr:uid="{00000000-0005-0000-0000-000089900000}"/>
    <cellStyle name="40% - Accent4 21 6 4 2" xfId="50661" xr:uid="{00000000-0005-0000-0000-00008A900000}"/>
    <cellStyle name="40% - Accent4 21 6 5" xfId="29826" xr:uid="{00000000-0005-0000-0000-00008B900000}"/>
    <cellStyle name="40% - Accent4 21 7" xfId="11321" xr:uid="{00000000-0005-0000-0000-00008C900000}"/>
    <cellStyle name="40% - Accent4 21 7 2" xfId="19116" xr:uid="{00000000-0005-0000-0000-00008D900000}"/>
    <cellStyle name="40% - Accent4 21 7 2 2" xfId="45110" xr:uid="{00000000-0005-0000-0000-00008E900000}"/>
    <cellStyle name="40% - Accent4 21 7 3" xfId="37322" xr:uid="{00000000-0005-0000-0000-00008F900000}"/>
    <cellStyle name="40% - Accent4 21 8" xfId="11821" xr:uid="{00000000-0005-0000-0000-000090900000}"/>
    <cellStyle name="40% - Accent4 21 8 2" xfId="19616" xr:uid="{00000000-0005-0000-0000-000091900000}"/>
    <cellStyle name="40% - Accent4 21 8 2 2" xfId="45610" xr:uid="{00000000-0005-0000-0000-000092900000}"/>
    <cellStyle name="40% - Accent4 21 8 3" xfId="37822" xr:uid="{00000000-0005-0000-0000-000093900000}"/>
    <cellStyle name="40% - Accent4 21 9" xfId="6451" xr:uid="{00000000-0005-0000-0000-000094900000}"/>
    <cellStyle name="40% - Accent4 21 9 2" xfId="32438" xr:uid="{00000000-0005-0000-0000-000095900000}"/>
    <cellStyle name="40% - Accent4 22" xfId="1154" xr:uid="{00000000-0005-0000-0000-000096900000}"/>
    <cellStyle name="40% - Accent4 22 10" xfId="21996" xr:uid="{00000000-0005-0000-0000-000097900000}"/>
    <cellStyle name="40% - Accent4 22 10 2" xfId="47985" xr:uid="{00000000-0005-0000-0000-000098900000}"/>
    <cellStyle name="40% - Accent4 22 11" xfId="27150" xr:uid="{00000000-0005-0000-0000-000099900000}"/>
    <cellStyle name="40% - Accent4 22 2" xfId="1712" xr:uid="{00000000-0005-0000-0000-00009A900000}"/>
    <cellStyle name="40% - Accent4 22 2 2" xfId="4398" xr:uid="{00000000-0005-0000-0000-00009B900000}"/>
    <cellStyle name="40% - Accent4 22 2 2 2" xfId="9695" xr:uid="{00000000-0005-0000-0000-00009C900000}"/>
    <cellStyle name="40% - Accent4 22 2 2 2 2" xfId="35696" xr:uid="{00000000-0005-0000-0000-00009D900000}"/>
    <cellStyle name="40% - Accent4 22 2 2 3" xfId="17490" xr:uid="{00000000-0005-0000-0000-00009E900000}"/>
    <cellStyle name="40% - Accent4 22 2 2 3 2" xfId="43484" xr:uid="{00000000-0005-0000-0000-00009F900000}"/>
    <cellStyle name="40% - Accent4 22 2 2 4" xfId="25241" xr:uid="{00000000-0005-0000-0000-0000A0900000}"/>
    <cellStyle name="40% - Accent4 22 2 2 4 2" xfId="51230" xr:uid="{00000000-0005-0000-0000-0000A1900000}"/>
    <cellStyle name="40% - Accent4 22 2 2 5" xfId="30395" xr:uid="{00000000-0005-0000-0000-0000A2900000}"/>
    <cellStyle name="40% - Accent4 22 2 3" xfId="12355" xr:uid="{00000000-0005-0000-0000-0000A3900000}"/>
    <cellStyle name="40% - Accent4 22 2 3 2" xfId="20150" xr:uid="{00000000-0005-0000-0000-0000A4900000}"/>
    <cellStyle name="40% - Accent4 22 2 3 2 2" xfId="46144" xr:uid="{00000000-0005-0000-0000-0000A5900000}"/>
    <cellStyle name="40% - Accent4 22 2 3 3" xfId="38356" xr:uid="{00000000-0005-0000-0000-0000A6900000}"/>
    <cellStyle name="40% - Accent4 22 2 4" xfId="7017" xr:uid="{00000000-0005-0000-0000-0000A7900000}"/>
    <cellStyle name="40% - Accent4 22 2 4 2" xfId="33007" xr:uid="{00000000-0005-0000-0000-0000A8900000}"/>
    <cellStyle name="40% - Accent4 22 2 5" xfId="14801" xr:uid="{00000000-0005-0000-0000-0000A9900000}"/>
    <cellStyle name="40% - Accent4 22 2 5 2" xfId="40795" xr:uid="{00000000-0005-0000-0000-0000AA900000}"/>
    <cellStyle name="40% - Accent4 22 2 6" xfId="22552" xr:uid="{00000000-0005-0000-0000-0000AB900000}"/>
    <cellStyle name="40% - Accent4 22 2 6 2" xfId="48541" xr:uid="{00000000-0005-0000-0000-0000AC900000}"/>
    <cellStyle name="40% - Accent4 22 2 7" xfId="27706" xr:uid="{00000000-0005-0000-0000-0000AD900000}"/>
    <cellStyle name="40% - Accent4 22 3" xfId="2268" xr:uid="{00000000-0005-0000-0000-0000AE900000}"/>
    <cellStyle name="40% - Accent4 22 3 2" xfId="4954" xr:uid="{00000000-0005-0000-0000-0000AF900000}"/>
    <cellStyle name="40% - Accent4 22 3 2 2" xfId="10251" xr:uid="{00000000-0005-0000-0000-0000B0900000}"/>
    <cellStyle name="40% - Accent4 22 3 2 2 2" xfId="36252" xr:uid="{00000000-0005-0000-0000-0000B1900000}"/>
    <cellStyle name="40% - Accent4 22 3 2 3" xfId="18046" xr:uid="{00000000-0005-0000-0000-0000B2900000}"/>
    <cellStyle name="40% - Accent4 22 3 2 3 2" xfId="44040" xr:uid="{00000000-0005-0000-0000-0000B3900000}"/>
    <cellStyle name="40% - Accent4 22 3 2 4" xfId="25797" xr:uid="{00000000-0005-0000-0000-0000B4900000}"/>
    <cellStyle name="40% - Accent4 22 3 2 4 2" xfId="51786" xr:uid="{00000000-0005-0000-0000-0000B5900000}"/>
    <cellStyle name="40% - Accent4 22 3 2 5" xfId="30951" xr:uid="{00000000-0005-0000-0000-0000B6900000}"/>
    <cellStyle name="40% - Accent4 22 3 3" xfId="12874" xr:uid="{00000000-0005-0000-0000-0000B7900000}"/>
    <cellStyle name="40% - Accent4 22 3 3 2" xfId="20669" xr:uid="{00000000-0005-0000-0000-0000B8900000}"/>
    <cellStyle name="40% - Accent4 22 3 3 2 2" xfId="46663" xr:uid="{00000000-0005-0000-0000-0000B9900000}"/>
    <cellStyle name="40% - Accent4 22 3 3 3" xfId="38875" xr:uid="{00000000-0005-0000-0000-0000BA900000}"/>
    <cellStyle name="40% - Accent4 22 3 4" xfId="7569" xr:uid="{00000000-0005-0000-0000-0000BB900000}"/>
    <cellStyle name="40% - Accent4 22 3 4 2" xfId="33563" xr:uid="{00000000-0005-0000-0000-0000BC900000}"/>
    <cellStyle name="40% - Accent4 22 3 5" xfId="15357" xr:uid="{00000000-0005-0000-0000-0000BD900000}"/>
    <cellStyle name="40% - Accent4 22 3 5 2" xfId="41351" xr:uid="{00000000-0005-0000-0000-0000BE900000}"/>
    <cellStyle name="40% - Accent4 22 3 6" xfId="23108" xr:uid="{00000000-0005-0000-0000-0000BF900000}"/>
    <cellStyle name="40% - Accent4 22 3 6 2" xfId="49097" xr:uid="{00000000-0005-0000-0000-0000C0900000}"/>
    <cellStyle name="40% - Accent4 22 3 7" xfId="28262" xr:uid="{00000000-0005-0000-0000-0000C1900000}"/>
    <cellStyle name="40% - Accent4 22 4" xfId="2824" xr:uid="{00000000-0005-0000-0000-0000C2900000}"/>
    <cellStyle name="40% - Accent4 22 4 2" xfId="5510" xr:uid="{00000000-0005-0000-0000-0000C3900000}"/>
    <cellStyle name="40% - Accent4 22 4 2 2" xfId="10807" xr:uid="{00000000-0005-0000-0000-0000C4900000}"/>
    <cellStyle name="40% - Accent4 22 4 2 2 2" xfId="36808" xr:uid="{00000000-0005-0000-0000-0000C5900000}"/>
    <cellStyle name="40% - Accent4 22 4 2 3" xfId="18602" xr:uid="{00000000-0005-0000-0000-0000C6900000}"/>
    <cellStyle name="40% - Accent4 22 4 2 3 2" xfId="44596" xr:uid="{00000000-0005-0000-0000-0000C7900000}"/>
    <cellStyle name="40% - Accent4 22 4 2 4" xfId="26353" xr:uid="{00000000-0005-0000-0000-0000C8900000}"/>
    <cellStyle name="40% - Accent4 22 4 2 4 2" xfId="52342" xr:uid="{00000000-0005-0000-0000-0000C9900000}"/>
    <cellStyle name="40% - Accent4 22 4 2 5" xfId="31507" xr:uid="{00000000-0005-0000-0000-0000CA900000}"/>
    <cellStyle name="40% - Accent4 22 4 3" xfId="13411" xr:uid="{00000000-0005-0000-0000-0000CB900000}"/>
    <cellStyle name="40% - Accent4 22 4 3 2" xfId="21206" xr:uid="{00000000-0005-0000-0000-0000CC900000}"/>
    <cellStyle name="40% - Accent4 22 4 3 2 2" xfId="47200" xr:uid="{00000000-0005-0000-0000-0000CD900000}"/>
    <cellStyle name="40% - Accent4 22 4 3 3" xfId="39412" xr:uid="{00000000-0005-0000-0000-0000CE900000}"/>
    <cellStyle name="40% - Accent4 22 4 4" xfId="8123" xr:uid="{00000000-0005-0000-0000-0000CF900000}"/>
    <cellStyle name="40% - Accent4 22 4 4 2" xfId="34119" xr:uid="{00000000-0005-0000-0000-0000D0900000}"/>
    <cellStyle name="40% - Accent4 22 4 5" xfId="15913" xr:uid="{00000000-0005-0000-0000-0000D1900000}"/>
    <cellStyle name="40% - Accent4 22 4 5 2" xfId="41907" xr:uid="{00000000-0005-0000-0000-0000D2900000}"/>
    <cellStyle name="40% - Accent4 22 4 6" xfId="23664" xr:uid="{00000000-0005-0000-0000-0000D3900000}"/>
    <cellStyle name="40% - Accent4 22 4 6 2" xfId="49653" xr:uid="{00000000-0005-0000-0000-0000D4900000}"/>
    <cellStyle name="40% - Accent4 22 4 7" xfId="28818" xr:uid="{00000000-0005-0000-0000-0000D5900000}"/>
    <cellStyle name="40% - Accent4 22 5" xfId="3842" xr:uid="{00000000-0005-0000-0000-0000D6900000}"/>
    <cellStyle name="40% - Accent4 22 5 2" xfId="9140" xr:uid="{00000000-0005-0000-0000-0000D7900000}"/>
    <cellStyle name="40% - Accent4 22 5 2 2" xfId="35140" xr:uid="{00000000-0005-0000-0000-0000D8900000}"/>
    <cellStyle name="40% - Accent4 22 5 3" xfId="16934" xr:uid="{00000000-0005-0000-0000-0000D9900000}"/>
    <cellStyle name="40% - Accent4 22 5 3 2" xfId="42928" xr:uid="{00000000-0005-0000-0000-0000DA900000}"/>
    <cellStyle name="40% - Accent4 22 5 4" xfId="24685" xr:uid="{00000000-0005-0000-0000-0000DB900000}"/>
    <cellStyle name="40% - Accent4 22 5 4 2" xfId="50674" xr:uid="{00000000-0005-0000-0000-0000DC900000}"/>
    <cellStyle name="40% - Accent4 22 5 5" xfId="29839" xr:uid="{00000000-0005-0000-0000-0000DD900000}"/>
    <cellStyle name="40% - Accent4 22 6" xfId="11334" xr:uid="{00000000-0005-0000-0000-0000DE900000}"/>
    <cellStyle name="40% - Accent4 22 6 2" xfId="19129" xr:uid="{00000000-0005-0000-0000-0000DF900000}"/>
    <cellStyle name="40% - Accent4 22 6 2 2" xfId="45123" xr:uid="{00000000-0005-0000-0000-0000E0900000}"/>
    <cellStyle name="40% - Accent4 22 6 3" xfId="37335" xr:uid="{00000000-0005-0000-0000-0000E1900000}"/>
    <cellStyle name="40% - Accent4 22 7" xfId="11834" xr:uid="{00000000-0005-0000-0000-0000E2900000}"/>
    <cellStyle name="40% - Accent4 22 7 2" xfId="19629" xr:uid="{00000000-0005-0000-0000-0000E3900000}"/>
    <cellStyle name="40% - Accent4 22 7 2 2" xfId="45623" xr:uid="{00000000-0005-0000-0000-0000E4900000}"/>
    <cellStyle name="40% - Accent4 22 7 3" xfId="37835" xr:uid="{00000000-0005-0000-0000-0000E5900000}"/>
    <cellStyle name="40% - Accent4 22 8" xfId="6464" xr:uid="{00000000-0005-0000-0000-0000E6900000}"/>
    <cellStyle name="40% - Accent4 22 8 2" xfId="32451" xr:uid="{00000000-0005-0000-0000-0000E7900000}"/>
    <cellStyle name="40% - Accent4 22 9" xfId="14245" xr:uid="{00000000-0005-0000-0000-0000E8900000}"/>
    <cellStyle name="40% - Accent4 22 9 2" xfId="40239" xr:uid="{00000000-0005-0000-0000-0000E9900000}"/>
    <cellStyle name="40% - Accent4 23" xfId="1435" xr:uid="{00000000-0005-0000-0000-0000EA900000}"/>
    <cellStyle name="40% - Accent4 23 2" xfId="4121" xr:uid="{00000000-0005-0000-0000-0000EB900000}"/>
    <cellStyle name="40% - Accent4 23 2 2" xfId="9419" xr:uid="{00000000-0005-0000-0000-0000EC900000}"/>
    <cellStyle name="40% - Accent4 23 2 2 2" xfId="35419" xr:uid="{00000000-0005-0000-0000-0000ED900000}"/>
    <cellStyle name="40% - Accent4 23 2 3" xfId="17213" xr:uid="{00000000-0005-0000-0000-0000EE900000}"/>
    <cellStyle name="40% - Accent4 23 2 3 2" xfId="43207" xr:uid="{00000000-0005-0000-0000-0000EF900000}"/>
    <cellStyle name="40% - Accent4 23 2 4" xfId="24964" xr:uid="{00000000-0005-0000-0000-0000F0900000}"/>
    <cellStyle name="40% - Accent4 23 2 4 2" xfId="50953" xr:uid="{00000000-0005-0000-0000-0000F1900000}"/>
    <cellStyle name="40% - Accent4 23 2 5" xfId="30118" xr:uid="{00000000-0005-0000-0000-0000F2900000}"/>
    <cellStyle name="40% - Accent4 23 3" xfId="12096" xr:uid="{00000000-0005-0000-0000-0000F3900000}"/>
    <cellStyle name="40% - Accent4 23 3 2" xfId="19891" xr:uid="{00000000-0005-0000-0000-0000F4900000}"/>
    <cellStyle name="40% - Accent4 23 3 2 2" xfId="45885" xr:uid="{00000000-0005-0000-0000-0000F5900000}"/>
    <cellStyle name="40% - Accent4 23 3 3" xfId="38097" xr:uid="{00000000-0005-0000-0000-0000F6900000}"/>
    <cellStyle name="40% - Accent4 23 4" xfId="6741" xr:uid="{00000000-0005-0000-0000-0000F7900000}"/>
    <cellStyle name="40% - Accent4 23 4 2" xfId="32730" xr:uid="{00000000-0005-0000-0000-0000F8900000}"/>
    <cellStyle name="40% - Accent4 23 5" xfId="14524" xr:uid="{00000000-0005-0000-0000-0000F9900000}"/>
    <cellStyle name="40% - Accent4 23 5 2" xfId="40518" xr:uid="{00000000-0005-0000-0000-0000FA900000}"/>
    <cellStyle name="40% - Accent4 23 6" xfId="22275" xr:uid="{00000000-0005-0000-0000-0000FB900000}"/>
    <cellStyle name="40% - Accent4 23 6 2" xfId="48264" xr:uid="{00000000-0005-0000-0000-0000FC900000}"/>
    <cellStyle name="40% - Accent4 23 7" xfId="27429" xr:uid="{00000000-0005-0000-0000-0000FD900000}"/>
    <cellStyle name="40% - Accent4 24" xfId="1991" xr:uid="{00000000-0005-0000-0000-0000FE900000}"/>
    <cellStyle name="40% - Accent4 24 2" xfId="4677" xr:uid="{00000000-0005-0000-0000-0000FF900000}"/>
    <cellStyle name="40% - Accent4 24 2 2" xfId="9974" xr:uid="{00000000-0005-0000-0000-000000910000}"/>
    <cellStyle name="40% - Accent4 24 2 2 2" xfId="35975" xr:uid="{00000000-0005-0000-0000-000001910000}"/>
    <cellStyle name="40% - Accent4 24 2 3" xfId="17769" xr:uid="{00000000-0005-0000-0000-000002910000}"/>
    <cellStyle name="40% - Accent4 24 2 3 2" xfId="43763" xr:uid="{00000000-0005-0000-0000-000003910000}"/>
    <cellStyle name="40% - Accent4 24 2 4" xfId="25520" xr:uid="{00000000-0005-0000-0000-000004910000}"/>
    <cellStyle name="40% - Accent4 24 2 4 2" xfId="51509" xr:uid="{00000000-0005-0000-0000-000005910000}"/>
    <cellStyle name="40% - Accent4 24 2 5" xfId="30674" xr:uid="{00000000-0005-0000-0000-000006910000}"/>
    <cellStyle name="40% - Accent4 24 3" xfId="12613" xr:uid="{00000000-0005-0000-0000-000007910000}"/>
    <cellStyle name="40% - Accent4 24 3 2" xfId="20408" xr:uid="{00000000-0005-0000-0000-000008910000}"/>
    <cellStyle name="40% - Accent4 24 3 2 2" xfId="46402" xr:uid="{00000000-0005-0000-0000-000009910000}"/>
    <cellStyle name="40% - Accent4 24 3 3" xfId="38614" xr:uid="{00000000-0005-0000-0000-00000A910000}"/>
    <cellStyle name="40% - Accent4 24 4" xfId="7293" xr:uid="{00000000-0005-0000-0000-00000B910000}"/>
    <cellStyle name="40% - Accent4 24 4 2" xfId="33286" xr:uid="{00000000-0005-0000-0000-00000C910000}"/>
    <cellStyle name="40% - Accent4 24 5" xfId="15080" xr:uid="{00000000-0005-0000-0000-00000D910000}"/>
    <cellStyle name="40% - Accent4 24 5 2" xfId="41074" xr:uid="{00000000-0005-0000-0000-00000E910000}"/>
    <cellStyle name="40% - Accent4 24 6" xfId="22831" xr:uid="{00000000-0005-0000-0000-00000F910000}"/>
    <cellStyle name="40% - Accent4 24 6 2" xfId="48820" xr:uid="{00000000-0005-0000-0000-000010910000}"/>
    <cellStyle name="40% - Accent4 24 7" xfId="27985" xr:uid="{00000000-0005-0000-0000-000011910000}"/>
    <cellStyle name="40% - Accent4 25" xfId="2547" xr:uid="{00000000-0005-0000-0000-000012910000}"/>
    <cellStyle name="40% - Accent4 25 2" xfId="5233" xr:uid="{00000000-0005-0000-0000-000013910000}"/>
    <cellStyle name="40% - Accent4 25 2 2" xfId="10530" xr:uid="{00000000-0005-0000-0000-000014910000}"/>
    <cellStyle name="40% - Accent4 25 2 2 2" xfId="36531" xr:uid="{00000000-0005-0000-0000-000015910000}"/>
    <cellStyle name="40% - Accent4 25 2 3" xfId="18325" xr:uid="{00000000-0005-0000-0000-000016910000}"/>
    <cellStyle name="40% - Accent4 25 2 3 2" xfId="44319" xr:uid="{00000000-0005-0000-0000-000017910000}"/>
    <cellStyle name="40% - Accent4 25 2 4" xfId="26076" xr:uid="{00000000-0005-0000-0000-000018910000}"/>
    <cellStyle name="40% - Accent4 25 2 4 2" xfId="52065" xr:uid="{00000000-0005-0000-0000-000019910000}"/>
    <cellStyle name="40% - Accent4 25 2 5" xfId="31230" xr:uid="{00000000-0005-0000-0000-00001A910000}"/>
    <cellStyle name="40% - Accent4 25 3" xfId="13149" xr:uid="{00000000-0005-0000-0000-00001B910000}"/>
    <cellStyle name="40% - Accent4 25 3 2" xfId="20944" xr:uid="{00000000-0005-0000-0000-00001C910000}"/>
    <cellStyle name="40% - Accent4 25 3 2 2" xfId="46938" xr:uid="{00000000-0005-0000-0000-00001D910000}"/>
    <cellStyle name="40% - Accent4 25 3 3" xfId="39150" xr:uid="{00000000-0005-0000-0000-00001E910000}"/>
    <cellStyle name="40% - Accent4 25 4" xfId="7846" xr:uid="{00000000-0005-0000-0000-00001F910000}"/>
    <cellStyle name="40% - Accent4 25 4 2" xfId="33842" xr:uid="{00000000-0005-0000-0000-000020910000}"/>
    <cellStyle name="40% - Accent4 25 5" xfId="15636" xr:uid="{00000000-0005-0000-0000-000021910000}"/>
    <cellStyle name="40% - Accent4 25 5 2" xfId="41630" xr:uid="{00000000-0005-0000-0000-000022910000}"/>
    <cellStyle name="40% - Accent4 25 6" xfId="23387" xr:uid="{00000000-0005-0000-0000-000023910000}"/>
    <cellStyle name="40% - Accent4 25 6 2" xfId="49376" xr:uid="{00000000-0005-0000-0000-000024910000}"/>
    <cellStyle name="40% - Accent4 25 7" xfId="28541" xr:uid="{00000000-0005-0000-0000-000025910000}"/>
    <cellStyle name="40% - Accent4 26" xfId="874" xr:uid="{00000000-0005-0000-0000-000026910000}"/>
    <cellStyle name="40% - Accent4 26 2" xfId="6188" xr:uid="{00000000-0005-0000-0000-000027910000}"/>
    <cellStyle name="40% - Accent4 26 2 2" xfId="32174" xr:uid="{00000000-0005-0000-0000-000028910000}"/>
    <cellStyle name="40% - Accent4 26 3" xfId="13968" xr:uid="{00000000-0005-0000-0000-000029910000}"/>
    <cellStyle name="40% - Accent4 26 3 2" xfId="39962" xr:uid="{00000000-0005-0000-0000-00002A910000}"/>
    <cellStyle name="40% - Accent4 26 4" xfId="21719" xr:uid="{00000000-0005-0000-0000-00002B910000}"/>
    <cellStyle name="40% - Accent4 26 4 2" xfId="47708" xr:uid="{00000000-0005-0000-0000-00002C910000}"/>
    <cellStyle name="40% - Accent4 26 5" xfId="26873" xr:uid="{00000000-0005-0000-0000-00002D910000}"/>
    <cellStyle name="40% - Accent4 27" xfId="3159" xr:uid="{00000000-0005-0000-0000-00002E910000}"/>
    <cellStyle name="40% - Accent4 27 2" xfId="8458" xr:uid="{00000000-0005-0000-0000-00002F910000}"/>
    <cellStyle name="40% - Accent4 27 2 2" xfId="34454" xr:uid="{00000000-0005-0000-0000-000030910000}"/>
    <cellStyle name="40% - Accent4 27 3" xfId="16248" xr:uid="{00000000-0005-0000-0000-000031910000}"/>
    <cellStyle name="40% - Accent4 27 3 2" xfId="42242" xr:uid="{00000000-0005-0000-0000-000032910000}"/>
    <cellStyle name="40% - Accent4 27 4" xfId="23999" xr:uid="{00000000-0005-0000-0000-000033910000}"/>
    <cellStyle name="40% - Accent4 27 4 2" xfId="49988" xr:uid="{00000000-0005-0000-0000-000034910000}"/>
    <cellStyle name="40% - Accent4 27 5" xfId="29153" xr:uid="{00000000-0005-0000-0000-000035910000}"/>
    <cellStyle name="40% - Accent4 28" xfId="3270" xr:uid="{00000000-0005-0000-0000-000036910000}"/>
    <cellStyle name="40% - Accent4 28 2" xfId="8571" xr:uid="{00000000-0005-0000-0000-000037910000}"/>
    <cellStyle name="40% - Accent4 28 2 2" xfId="34568" xr:uid="{00000000-0005-0000-0000-000038910000}"/>
    <cellStyle name="40% - Accent4 28 3" xfId="16362" xr:uid="{00000000-0005-0000-0000-000039910000}"/>
    <cellStyle name="40% - Accent4 28 3 2" xfId="42356" xr:uid="{00000000-0005-0000-0000-00003A910000}"/>
    <cellStyle name="40% - Accent4 28 4" xfId="24113" xr:uid="{00000000-0005-0000-0000-00003B910000}"/>
    <cellStyle name="40% - Accent4 28 4 2" xfId="50102" xr:uid="{00000000-0005-0000-0000-00003C910000}"/>
    <cellStyle name="40% - Accent4 28 5" xfId="29267" xr:uid="{00000000-0005-0000-0000-00003D910000}"/>
    <cellStyle name="40% - Accent4 29" xfId="3384" xr:uid="{00000000-0005-0000-0000-00003E910000}"/>
    <cellStyle name="40% - Accent4 29 2" xfId="8684" xr:uid="{00000000-0005-0000-0000-00003F910000}"/>
    <cellStyle name="40% - Accent4 29 2 2" xfId="34682" xr:uid="{00000000-0005-0000-0000-000040910000}"/>
    <cellStyle name="40% - Accent4 29 3" xfId="16476" xr:uid="{00000000-0005-0000-0000-000041910000}"/>
    <cellStyle name="40% - Accent4 29 3 2" xfId="42470" xr:uid="{00000000-0005-0000-0000-000042910000}"/>
    <cellStyle name="40% - Accent4 29 4" xfId="24227" xr:uid="{00000000-0005-0000-0000-000043910000}"/>
    <cellStyle name="40% - Accent4 29 4 2" xfId="50216" xr:uid="{00000000-0005-0000-0000-000044910000}"/>
    <cellStyle name="40% - Accent4 29 5" xfId="29381" xr:uid="{00000000-0005-0000-0000-000045910000}"/>
    <cellStyle name="40% - Accent4 3" xfId="808" xr:uid="{00000000-0005-0000-0000-000046910000}"/>
    <cellStyle name="40% - Accent4 3 10" xfId="13911" xr:uid="{00000000-0005-0000-0000-000047910000}"/>
    <cellStyle name="40% - Accent4 3 10 2" xfId="39905" xr:uid="{00000000-0005-0000-0000-000048910000}"/>
    <cellStyle name="40% - Accent4 3 11" xfId="21661" xr:uid="{00000000-0005-0000-0000-000049910000}"/>
    <cellStyle name="40% - Accent4 3 11 2" xfId="47650" xr:uid="{00000000-0005-0000-0000-00004A910000}"/>
    <cellStyle name="40% - Accent4 3 12" xfId="26815" xr:uid="{00000000-0005-0000-0000-00004B910000}"/>
    <cellStyle name="40% - Accent4 3 2" xfId="1181" xr:uid="{00000000-0005-0000-0000-00004C910000}"/>
    <cellStyle name="40% - Accent4 3 2 10" xfId="22023" xr:uid="{00000000-0005-0000-0000-00004D910000}"/>
    <cellStyle name="40% - Accent4 3 2 10 2" xfId="48012" xr:uid="{00000000-0005-0000-0000-00004E910000}"/>
    <cellStyle name="40% - Accent4 3 2 11" xfId="27177" xr:uid="{00000000-0005-0000-0000-00004F910000}"/>
    <cellStyle name="40% - Accent4 3 2 2" xfId="1739" xr:uid="{00000000-0005-0000-0000-000050910000}"/>
    <cellStyle name="40% - Accent4 3 2 2 2" xfId="4425" xr:uid="{00000000-0005-0000-0000-000051910000}"/>
    <cellStyle name="40% - Accent4 3 2 2 2 2" xfId="9722" xr:uid="{00000000-0005-0000-0000-000052910000}"/>
    <cellStyle name="40% - Accent4 3 2 2 2 2 2" xfId="35723" xr:uid="{00000000-0005-0000-0000-000053910000}"/>
    <cellStyle name="40% - Accent4 3 2 2 2 3" xfId="17517" xr:uid="{00000000-0005-0000-0000-000054910000}"/>
    <cellStyle name="40% - Accent4 3 2 2 2 3 2" xfId="43511" xr:uid="{00000000-0005-0000-0000-000055910000}"/>
    <cellStyle name="40% - Accent4 3 2 2 2 4" xfId="25268" xr:uid="{00000000-0005-0000-0000-000056910000}"/>
    <cellStyle name="40% - Accent4 3 2 2 2 4 2" xfId="51257" xr:uid="{00000000-0005-0000-0000-000057910000}"/>
    <cellStyle name="40% - Accent4 3 2 2 2 5" xfId="30422" xr:uid="{00000000-0005-0000-0000-000058910000}"/>
    <cellStyle name="40% - Accent4 3 2 2 3" xfId="12367" xr:uid="{00000000-0005-0000-0000-000059910000}"/>
    <cellStyle name="40% - Accent4 3 2 2 3 2" xfId="20162" xr:uid="{00000000-0005-0000-0000-00005A910000}"/>
    <cellStyle name="40% - Accent4 3 2 2 3 2 2" xfId="46156" xr:uid="{00000000-0005-0000-0000-00005B910000}"/>
    <cellStyle name="40% - Accent4 3 2 2 3 3" xfId="38368" xr:uid="{00000000-0005-0000-0000-00005C910000}"/>
    <cellStyle name="40% - Accent4 3 2 2 4" xfId="7044" xr:uid="{00000000-0005-0000-0000-00005D910000}"/>
    <cellStyle name="40% - Accent4 3 2 2 4 2" xfId="33034" xr:uid="{00000000-0005-0000-0000-00005E910000}"/>
    <cellStyle name="40% - Accent4 3 2 2 5" xfId="14828" xr:uid="{00000000-0005-0000-0000-00005F910000}"/>
    <cellStyle name="40% - Accent4 3 2 2 5 2" xfId="40822" xr:uid="{00000000-0005-0000-0000-000060910000}"/>
    <cellStyle name="40% - Accent4 3 2 2 6" xfId="22579" xr:uid="{00000000-0005-0000-0000-000061910000}"/>
    <cellStyle name="40% - Accent4 3 2 2 6 2" xfId="48568" xr:uid="{00000000-0005-0000-0000-000062910000}"/>
    <cellStyle name="40% - Accent4 3 2 2 7" xfId="27733" xr:uid="{00000000-0005-0000-0000-000063910000}"/>
    <cellStyle name="40% - Accent4 3 2 3" xfId="2295" xr:uid="{00000000-0005-0000-0000-000064910000}"/>
    <cellStyle name="40% - Accent4 3 2 3 2" xfId="4981" xr:uid="{00000000-0005-0000-0000-000065910000}"/>
    <cellStyle name="40% - Accent4 3 2 3 2 2" xfId="10278" xr:uid="{00000000-0005-0000-0000-000066910000}"/>
    <cellStyle name="40% - Accent4 3 2 3 2 2 2" xfId="36279" xr:uid="{00000000-0005-0000-0000-000067910000}"/>
    <cellStyle name="40% - Accent4 3 2 3 2 3" xfId="18073" xr:uid="{00000000-0005-0000-0000-000068910000}"/>
    <cellStyle name="40% - Accent4 3 2 3 2 3 2" xfId="44067" xr:uid="{00000000-0005-0000-0000-000069910000}"/>
    <cellStyle name="40% - Accent4 3 2 3 2 4" xfId="25824" xr:uid="{00000000-0005-0000-0000-00006A910000}"/>
    <cellStyle name="40% - Accent4 3 2 3 2 4 2" xfId="51813" xr:uid="{00000000-0005-0000-0000-00006B910000}"/>
    <cellStyle name="40% - Accent4 3 2 3 2 5" xfId="30978" xr:uid="{00000000-0005-0000-0000-00006C910000}"/>
    <cellStyle name="40% - Accent4 3 2 3 3" xfId="12901" xr:uid="{00000000-0005-0000-0000-00006D910000}"/>
    <cellStyle name="40% - Accent4 3 2 3 3 2" xfId="20696" xr:uid="{00000000-0005-0000-0000-00006E910000}"/>
    <cellStyle name="40% - Accent4 3 2 3 3 2 2" xfId="46690" xr:uid="{00000000-0005-0000-0000-00006F910000}"/>
    <cellStyle name="40% - Accent4 3 2 3 3 3" xfId="38902" xr:uid="{00000000-0005-0000-0000-000070910000}"/>
    <cellStyle name="40% - Accent4 3 2 3 4" xfId="7596" xr:uid="{00000000-0005-0000-0000-000071910000}"/>
    <cellStyle name="40% - Accent4 3 2 3 4 2" xfId="33590" xr:uid="{00000000-0005-0000-0000-000072910000}"/>
    <cellStyle name="40% - Accent4 3 2 3 5" xfId="15384" xr:uid="{00000000-0005-0000-0000-000073910000}"/>
    <cellStyle name="40% - Accent4 3 2 3 5 2" xfId="41378" xr:uid="{00000000-0005-0000-0000-000074910000}"/>
    <cellStyle name="40% - Accent4 3 2 3 6" xfId="23135" xr:uid="{00000000-0005-0000-0000-000075910000}"/>
    <cellStyle name="40% - Accent4 3 2 3 6 2" xfId="49124" xr:uid="{00000000-0005-0000-0000-000076910000}"/>
    <cellStyle name="40% - Accent4 3 2 3 7" xfId="28289" xr:uid="{00000000-0005-0000-0000-000077910000}"/>
    <cellStyle name="40% - Accent4 3 2 4" xfId="2851" xr:uid="{00000000-0005-0000-0000-000078910000}"/>
    <cellStyle name="40% - Accent4 3 2 4 2" xfId="5537" xr:uid="{00000000-0005-0000-0000-000079910000}"/>
    <cellStyle name="40% - Accent4 3 2 4 2 2" xfId="10834" xr:uid="{00000000-0005-0000-0000-00007A910000}"/>
    <cellStyle name="40% - Accent4 3 2 4 2 2 2" xfId="36835" xr:uid="{00000000-0005-0000-0000-00007B910000}"/>
    <cellStyle name="40% - Accent4 3 2 4 2 3" xfId="18629" xr:uid="{00000000-0005-0000-0000-00007C910000}"/>
    <cellStyle name="40% - Accent4 3 2 4 2 3 2" xfId="44623" xr:uid="{00000000-0005-0000-0000-00007D910000}"/>
    <cellStyle name="40% - Accent4 3 2 4 2 4" xfId="26380" xr:uid="{00000000-0005-0000-0000-00007E910000}"/>
    <cellStyle name="40% - Accent4 3 2 4 2 4 2" xfId="52369" xr:uid="{00000000-0005-0000-0000-00007F910000}"/>
    <cellStyle name="40% - Accent4 3 2 4 2 5" xfId="31534" xr:uid="{00000000-0005-0000-0000-000080910000}"/>
    <cellStyle name="40% - Accent4 3 2 4 3" xfId="13438" xr:uid="{00000000-0005-0000-0000-000081910000}"/>
    <cellStyle name="40% - Accent4 3 2 4 3 2" xfId="21233" xr:uid="{00000000-0005-0000-0000-000082910000}"/>
    <cellStyle name="40% - Accent4 3 2 4 3 2 2" xfId="47227" xr:uid="{00000000-0005-0000-0000-000083910000}"/>
    <cellStyle name="40% - Accent4 3 2 4 3 3" xfId="39439" xr:uid="{00000000-0005-0000-0000-000084910000}"/>
    <cellStyle name="40% - Accent4 3 2 4 4" xfId="8150" xr:uid="{00000000-0005-0000-0000-000085910000}"/>
    <cellStyle name="40% - Accent4 3 2 4 4 2" xfId="34146" xr:uid="{00000000-0005-0000-0000-000086910000}"/>
    <cellStyle name="40% - Accent4 3 2 4 5" xfId="15940" xr:uid="{00000000-0005-0000-0000-000087910000}"/>
    <cellStyle name="40% - Accent4 3 2 4 5 2" xfId="41934" xr:uid="{00000000-0005-0000-0000-000088910000}"/>
    <cellStyle name="40% - Accent4 3 2 4 6" xfId="23691" xr:uid="{00000000-0005-0000-0000-000089910000}"/>
    <cellStyle name="40% - Accent4 3 2 4 6 2" xfId="49680" xr:uid="{00000000-0005-0000-0000-00008A910000}"/>
    <cellStyle name="40% - Accent4 3 2 4 7" xfId="28845" xr:uid="{00000000-0005-0000-0000-00008B910000}"/>
    <cellStyle name="40% - Accent4 3 2 5" xfId="3869" xr:uid="{00000000-0005-0000-0000-00008C910000}"/>
    <cellStyle name="40% - Accent4 3 2 5 2" xfId="9167" xr:uid="{00000000-0005-0000-0000-00008D910000}"/>
    <cellStyle name="40% - Accent4 3 2 5 2 2" xfId="35167" xr:uid="{00000000-0005-0000-0000-00008E910000}"/>
    <cellStyle name="40% - Accent4 3 2 5 3" xfId="16961" xr:uid="{00000000-0005-0000-0000-00008F910000}"/>
    <cellStyle name="40% - Accent4 3 2 5 3 2" xfId="42955" xr:uid="{00000000-0005-0000-0000-000090910000}"/>
    <cellStyle name="40% - Accent4 3 2 5 4" xfId="24712" xr:uid="{00000000-0005-0000-0000-000091910000}"/>
    <cellStyle name="40% - Accent4 3 2 5 4 2" xfId="50701" xr:uid="{00000000-0005-0000-0000-000092910000}"/>
    <cellStyle name="40% - Accent4 3 2 5 5" xfId="29866" xr:uid="{00000000-0005-0000-0000-000093910000}"/>
    <cellStyle name="40% - Accent4 3 2 6" xfId="11346" xr:uid="{00000000-0005-0000-0000-000094910000}"/>
    <cellStyle name="40% - Accent4 3 2 6 2" xfId="19141" xr:uid="{00000000-0005-0000-0000-000095910000}"/>
    <cellStyle name="40% - Accent4 3 2 6 2 2" xfId="45135" xr:uid="{00000000-0005-0000-0000-000096910000}"/>
    <cellStyle name="40% - Accent4 3 2 6 3" xfId="37347" xr:uid="{00000000-0005-0000-0000-000097910000}"/>
    <cellStyle name="40% - Accent4 3 2 7" xfId="11846" xr:uid="{00000000-0005-0000-0000-000098910000}"/>
    <cellStyle name="40% - Accent4 3 2 7 2" xfId="19641" xr:uid="{00000000-0005-0000-0000-000099910000}"/>
    <cellStyle name="40% - Accent4 3 2 7 2 2" xfId="45635" xr:uid="{00000000-0005-0000-0000-00009A910000}"/>
    <cellStyle name="40% - Accent4 3 2 7 3" xfId="37847" xr:uid="{00000000-0005-0000-0000-00009B910000}"/>
    <cellStyle name="40% - Accent4 3 2 8" xfId="6491" xr:uid="{00000000-0005-0000-0000-00009C910000}"/>
    <cellStyle name="40% - Accent4 3 2 8 2" xfId="32478" xr:uid="{00000000-0005-0000-0000-00009D910000}"/>
    <cellStyle name="40% - Accent4 3 2 9" xfId="14272" xr:uid="{00000000-0005-0000-0000-00009E910000}"/>
    <cellStyle name="40% - Accent4 3 2 9 2" xfId="40266" xr:uid="{00000000-0005-0000-0000-00009F910000}"/>
    <cellStyle name="40% - Accent4 3 3" xfId="1462" xr:uid="{00000000-0005-0000-0000-0000A0910000}"/>
    <cellStyle name="40% - Accent4 3 3 2" xfId="4148" xr:uid="{00000000-0005-0000-0000-0000A1910000}"/>
    <cellStyle name="40% - Accent4 3 3 2 2" xfId="9446" xr:uid="{00000000-0005-0000-0000-0000A2910000}"/>
    <cellStyle name="40% - Accent4 3 3 2 2 2" xfId="35446" xr:uid="{00000000-0005-0000-0000-0000A3910000}"/>
    <cellStyle name="40% - Accent4 3 3 2 3" xfId="17240" xr:uid="{00000000-0005-0000-0000-0000A4910000}"/>
    <cellStyle name="40% - Accent4 3 3 2 3 2" xfId="43234" xr:uid="{00000000-0005-0000-0000-0000A5910000}"/>
    <cellStyle name="40% - Accent4 3 3 2 4" xfId="24991" xr:uid="{00000000-0005-0000-0000-0000A6910000}"/>
    <cellStyle name="40% - Accent4 3 3 2 4 2" xfId="50980" xr:uid="{00000000-0005-0000-0000-0000A7910000}"/>
    <cellStyle name="40% - Accent4 3 3 2 5" xfId="30145" xr:uid="{00000000-0005-0000-0000-0000A8910000}"/>
    <cellStyle name="40% - Accent4 3 3 3" xfId="12108" xr:uid="{00000000-0005-0000-0000-0000A9910000}"/>
    <cellStyle name="40% - Accent4 3 3 3 2" xfId="19903" xr:uid="{00000000-0005-0000-0000-0000AA910000}"/>
    <cellStyle name="40% - Accent4 3 3 3 2 2" xfId="45897" xr:uid="{00000000-0005-0000-0000-0000AB910000}"/>
    <cellStyle name="40% - Accent4 3 3 3 3" xfId="38109" xr:uid="{00000000-0005-0000-0000-0000AC910000}"/>
    <cellStyle name="40% - Accent4 3 3 4" xfId="6768" xr:uid="{00000000-0005-0000-0000-0000AD910000}"/>
    <cellStyle name="40% - Accent4 3 3 4 2" xfId="32757" xr:uid="{00000000-0005-0000-0000-0000AE910000}"/>
    <cellStyle name="40% - Accent4 3 3 5" xfId="14551" xr:uid="{00000000-0005-0000-0000-0000AF910000}"/>
    <cellStyle name="40% - Accent4 3 3 5 2" xfId="40545" xr:uid="{00000000-0005-0000-0000-0000B0910000}"/>
    <cellStyle name="40% - Accent4 3 3 6" xfId="22302" xr:uid="{00000000-0005-0000-0000-0000B1910000}"/>
    <cellStyle name="40% - Accent4 3 3 6 2" xfId="48291" xr:uid="{00000000-0005-0000-0000-0000B2910000}"/>
    <cellStyle name="40% - Accent4 3 3 7" xfId="27456" xr:uid="{00000000-0005-0000-0000-0000B3910000}"/>
    <cellStyle name="40% - Accent4 3 4" xfId="2018" xr:uid="{00000000-0005-0000-0000-0000B4910000}"/>
    <cellStyle name="40% - Accent4 3 4 2" xfId="4704" xr:uid="{00000000-0005-0000-0000-0000B5910000}"/>
    <cellStyle name="40% - Accent4 3 4 2 2" xfId="10001" xr:uid="{00000000-0005-0000-0000-0000B6910000}"/>
    <cellStyle name="40% - Accent4 3 4 2 2 2" xfId="36002" xr:uid="{00000000-0005-0000-0000-0000B7910000}"/>
    <cellStyle name="40% - Accent4 3 4 2 3" xfId="17796" xr:uid="{00000000-0005-0000-0000-0000B8910000}"/>
    <cellStyle name="40% - Accent4 3 4 2 3 2" xfId="43790" xr:uid="{00000000-0005-0000-0000-0000B9910000}"/>
    <cellStyle name="40% - Accent4 3 4 2 4" xfId="25547" xr:uid="{00000000-0005-0000-0000-0000BA910000}"/>
    <cellStyle name="40% - Accent4 3 4 2 4 2" xfId="51536" xr:uid="{00000000-0005-0000-0000-0000BB910000}"/>
    <cellStyle name="40% - Accent4 3 4 2 5" xfId="30701" xr:uid="{00000000-0005-0000-0000-0000BC910000}"/>
    <cellStyle name="40% - Accent4 3 4 3" xfId="12627" xr:uid="{00000000-0005-0000-0000-0000BD910000}"/>
    <cellStyle name="40% - Accent4 3 4 3 2" xfId="20422" xr:uid="{00000000-0005-0000-0000-0000BE910000}"/>
    <cellStyle name="40% - Accent4 3 4 3 2 2" xfId="46416" xr:uid="{00000000-0005-0000-0000-0000BF910000}"/>
    <cellStyle name="40% - Accent4 3 4 3 3" xfId="38628" xr:uid="{00000000-0005-0000-0000-0000C0910000}"/>
    <cellStyle name="40% - Accent4 3 4 4" xfId="7320" xr:uid="{00000000-0005-0000-0000-0000C1910000}"/>
    <cellStyle name="40% - Accent4 3 4 4 2" xfId="33313" xr:uid="{00000000-0005-0000-0000-0000C2910000}"/>
    <cellStyle name="40% - Accent4 3 4 5" xfId="15107" xr:uid="{00000000-0005-0000-0000-0000C3910000}"/>
    <cellStyle name="40% - Accent4 3 4 5 2" xfId="41101" xr:uid="{00000000-0005-0000-0000-0000C4910000}"/>
    <cellStyle name="40% - Accent4 3 4 6" xfId="22858" xr:uid="{00000000-0005-0000-0000-0000C5910000}"/>
    <cellStyle name="40% - Accent4 3 4 6 2" xfId="48847" xr:uid="{00000000-0005-0000-0000-0000C6910000}"/>
    <cellStyle name="40% - Accent4 3 4 7" xfId="28012" xr:uid="{00000000-0005-0000-0000-0000C7910000}"/>
    <cellStyle name="40% - Accent4 3 5" xfId="2574" xr:uid="{00000000-0005-0000-0000-0000C8910000}"/>
    <cellStyle name="40% - Accent4 3 5 2" xfId="5260" xr:uid="{00000000-0005-0000-0000-0000C9910000}"/>
    <cellStyle name="40% - Accent4 3 5 2 2" xfId="10557" xr:uid="{00000000-0005-0000-0000-0000CA910000}"/>
    <cellStyle name="40% - Accent4 3 5 2 2 2" xfId="36558" xr:uid="{00000000-0005-0000-0000-0000CB910000}"/>
    <cellStyle name="40% - Accent4 3 5 2 3" xfId="18352" xr:uid="{00000000-0005-0000-0000-0000CC910000}"/>
    <cellStyle name="40% - Accent4 3 5 2 3 2" xfId="44346" xr:uid="{00000000-0005-0000-0000-0000CD910000}"/>
    <cellStyle name="40% - Accent4 3 5 2 4" xfId="26103" xr:uid="{00000000-0005-0000-0000-0000CE910000}"/>
    <cellStyle name="40% - Accent4 3 5 2 4 2" xfId="52092" xr:uid="{00000000-0005-0000-0000-0000CF910000}"/>
    <cellStyle name="40% - Accent4 3 5 2 5" xfId="31257" xr:uid="{00000000-0005-0000-0000-0000D0910000}"/>
    <cellStyle name="40% - Accent4 3 5 3" xfId="13163" xr:uid="{00000000-0005-0000-0000-0000D1910000}"/>
    <cellStyle name="40% - Accent4 3 5 3 2" xfId="20958" xr:uid="{00000000-0005-0000-0000-0000D2910000}"/>
    <cellStyle name="40% - Accent4 3 5 3 2 2" xfId="46952" xr:uid="{00000000-0005-0000-0000-0000D3910000}"/>
    <cellStyle name="40% - Accent4 3 5 3 3" xfId="39164" xr:uid="{00000000-0005-0000-0000-0000D4910000}"/>
    <cellStyle name="40% - Accent4 3 5 4" xfId="7873" xr:uid="{00000000-0005-0000-0000-0000D5910000}"/>
    <cellStyle name="40% - Accent4 3 5 4 2" xfId="33869" xr:uid="{00000000-0005-0000-0000-0000D6910000}"/>
    <cellStyle name="40% - Accent4 3 5 5" xfId="15663" xr:uid="{00000000-0005-0000-0000-0000D7910000}"/>
    <cellStyle name="40% - Accent4 3 5 5 2" xfId="41657" xr:uid="{00000000-0005-0000-0000-0000D8910000}"/>
    <cellStyle name="40% - Accent4 3 5 6" xfId="23414" xr:uid="{00000000-0005-0000-0000-0000D9910000}"/>
    <cellStyle name="40% - Accent4 3 5 6 2" xfId="49403" xr:uid="{00000000-0005-0000-0000-0000DA910000}"/>
    <cellStyle name="40% - Accent4 3 5 7" xfId="28568" xr:uid="{00000000-0005-0000-0000-0000DB910000}"/>
    <cellStyle name="40% - Accent4 3 6" xfId="902" xr:uid="{00000000-0005-0000-0000-0000DC910000}"/>
    <cellStyle name="40% - Accent4 3 6 2" xfId="6215" xr:uid="{00000000-0005-0000-0000-0000DD910000}"/>
    <cellStyle name="40% - Accent4 3 6 2 2" xfId="32201" xr:uid="{00000000-0005-0000-0000-0000DE910000}"/>
    <cellStyle name="40% - Accent4 3 6 3" xfId="13995" xr:uid="{00000000-0005-0000-0000-0000DF910000}"/>
    <cellStyle name="40% - Accent4 3 6 3 2" xfId="39989" xr:uid="{00000000-0005-0000-0000-0000E0910000}"/>
    <cellStyle name="40% - Accent4 3 6 4" xfId="21746" xr:uid="{00000000-0005-0000-0000-0000E1910000}"/>
    <cellStyle name="40% - Accent4 3 6 4 2" xfId="47735" xr:uid="{00000000-0005-0000-0000-0000E2910000}"/>
    <cellStyle name="40% - Accent4 3 6 5" xfId="26900" xr:uid="{00000000-0005-0000-0000-0000E3910000}"/>
    <cellStyle name="40% - Accent4 3 7" xfId="3592" xr:uid="{00000000-0005-0000-0000-0000E4910000}"/>
    <cellStyle name="40% - Accent4 3 7 2" xfId="8890" xr:uid="{00000000-0005-0000-0000-0000E5910000}"/>
    <cellStyle name="40% - Accent4 3 7 2 2" xfId="34890" xr:uid="{00000000-0005-0000-0000-0000E6910000}"/>
    <cellStyle name="40% - Accent4 3 7 3" xfId="16684" xr:uid="{00000000-0005-0000-0000-0000E7910000}"/>
    <cellStyle name="40% - Accent4 3 7 3 2" xfId="42678" xr:uid="{00000000-0005-0000-0000-0000E8910000}"/>
    <cellStyle name="40% - Accent4 3 7 4" xfId="24435" xr:uid="{00000000-0005-0000-0000-0000E9910000}"/>
    <cellStyle name="40% - Accent4 3 7 4 2" xfId="50424" xr:uid="{00000000-0005-0000-0000-0000EA910000}"/>
    <cellStyle name="40% - Accent4 3 7 5" xfId="29589" xr:uid="{00000000-0005-0000-0000-0000EB910000}"/>
    <cellStyle name="40% - Accent4 3 8" xfId="11589" xr:uid="{00000000-0005-0000-0000-0000EC910000}"/>
    <cellStyle name="40% - Accent4 3 8 2" xfId="19384" xr:uid="{00000000-0005-0000-0000-0000ED910000}"/>
    <cellStyle name="40% - Accent4 3 8 2 2" xfId="45378" xr:uid="{00000000-0005-0000-0000-0000EE910000}"/>
    <cellStyle name="40% - Accent4 3 8 3" xfId="37590" xr:uid="{00000000-0005-0000-0000-0000EF910000}"/>
    <cellStyle name="40% - Accent4 3 9" xfId="6136" xr:uid="{00000000-0005-0000-0000-0000F0910000}"/>
    <cellStyle name="40% - Accent4 3 9 2" xfId="32117" xr:uid="{00000000-0005-0000-0000-0000F1910000}"/>
    <cellStyle name="40% - Accent4 30" xfId="3498" xr:uid="{00000000-0005-0000-0000-0000F2910000}"/>
    <cellStyle name="40% - Accent4 30 2" xfId="8797" xr:uid="{00000000-0005-0000-0000-0000F3910000}"/>
    <cellStyle name="40% - Accent4 30 2 2" xfId="34796" xr:uid="{00000000-0005-0000-0000-0000F4910000}"/>
    <cellStyle name="40% - Accent4 30 3" xfId="16590" xr:uid="{00000000-0005-0000-0000-0000F5910000}"/>
    <cellStyle name="40% - Accent4 30 3 2" xfId="42584" xr:uid="{00000000-0005-0000-0000-0000F6910000}"/>
    <cellStyle name="40% - Accent4 30 4" xfId="24341" xr:uid="{00000000-0005-0000-0000-0000F7910000}"/>
    <cellStyle name="40% - Accent4 30 4 2" xfId="50330" xr:uid="{00000000-0005-0000-0000-0000F8910000}"/>
    <cellStyle name="40% - Accent4 30 5" xfId="29495" xr:uid="{00000000-0005-0000-0000-0000F9910000}"/>
    <cellStyle name="40% - Accent4 31" xfId="3565" xr:uid="{00000000-0005-0000-0000-0000FA910000}"/>
    <cellStyle name="40% - Accent4 31 2" xfId="8863" xr:uid="{00000000-0005-0000-0000-0000FB910000}"/>
    <cellStyle name="40% - Accent4 31 2 2" xfId="34863" xr:uid="{00000000-0005-0000-0000-0000FC910000}"/>
    <cellStyle name="40% - Accent4 31 3" xfId="16657" xr:uid="{00000000-0005-0000-0000-0000FD910000}"/>
    <cellStyle name="40% - Accent4 31 3 2" xfId="42651" xr:uid="{00000000-0005-0000-0000-0000FE910000}"/>
    <cellStyle name="40% - Accent4 31 4" xfId="24408" xr:uid="{00000000-0005-0000-0000-0000FF910000}"/>
    <cellStyle name="40% - Accent4 31 4 2" xfId="50397" xr:uid="{00000000-0005-0000-0000-000000920000}"/>
    <cellStyle name="40% - Accent4 31 5" xfId="29562" xr:uid="{00000000-0005-0000-0000-000001920000}"/>
    <cellStyle name="40% - Accent4 32" xfId="5856" xr:uid="{00000000-0005-0000-0000-000002920000}"/>
    <cellStyle name="40% - Accent4 32 2" xfId="31854" xr:uid="{00000000-0005-0000-0000-000003920000}"/>
    <cellStyle name="40% - Accent4 33" xfId="5933" xr:uid="{00000000-0005-0000-0000-000004920000}"/>
    <cellStyle name="40% - Accent4 33 2" xfId="31920" xr:uid="{00000000-0005-0000-0000-000005920000}"/>
    <cellStyle name="40% - Accent4 34" xfId="13708" xr:uid="{00000000-0005-0000-0000-000006920000}"/>
    <cellStyle name="40% - Accent4 34 2" xfId="39702" xr:uid="{00000000-0005-0000-0000-000007920000}"/>
    <cellStyle name="40% - Accent4 35" xfId="21547" xr:uid="{00000000-0005-0000-0000-000008920000}"/>
    <cellStyle name="40% - Accent4 35 2" xfId="47536" xr:uid="{00000000-0005-0000-0000-000009920000}"/>
    <cellStyle name="40% - Accent4 36" xfId="26701" xr:uid="{00000000-0005-0000-0000-00000A920000}"/>
    <cellStyle name="40% - Accent4 4" xfId="915" xr:uid="{00000000-0005-0000-0000-00000B920000}"/>
    <cellStyle name="40% - Accent4 4 10" xfId="14008" xr:uid="{00000000-0005-0000-0000-00000C920000}"/>
    <cellStyle name="40% - Accent4 4 10 2" xfId="40002" xr:uid="{00000000-0005-0000-0000-00000D920000}"/>
    <cellStyle name="40% - Accent4 4 11" xfId="21759" xr:uid="{00000000-0005-0000-0000-00000E920000}"/>
    <cellStyle name="40% - Accent4 4 11 2" xfId="47748" xr:uid="{00000000-0005-0000-0000-00000F920000}"/>
    <cellStyle name="40% - Accent4 4 12" xfId="26913" xr:uid="{00000000-0005-0000-0000-000010920000}"/>
    <cellStyle name="40% - Accent4 4 2" xfId="1194" xr:uid="{00000000-0005-0000-0000-000011920000}"/>
    <cellStyle name="40% - Accent4 4 2 10" xfId="22036" xr:uid="{00000000-0005-0000-0000-000012920000}"/>
    <cellStyle name="40% - Accent4 4 2 10 2" xfId="48025" xr:uid="{00000000-0005-0000-0000-000013920000}"/>
    <cellStyle name="40% - Accent4 4 2 11" xfId="27190" xr:uid="{00000000-0005-0000-0000-000014920000}"/>
    <cellStyle name="40% - Accent4 4 2 2" xfId="1752" xr:uid="{00000000-0005-0000-0000-000015920000}"/>
    <cellStyle name="40% - Accent4 4 2 2 2" xfId="4438" xr:uid="{00000000-0005-0000-0000-000016920000}"/>
    <cellStyle name="40% - Accent4 4 2 2 2 2" xfId="9735" xr:uid="{00000000-0005-0000-0000-000017920000}"/>
    <cellStyle name="40% - Accent4 4 2 2 2 2 2" xfId="35736" xr:uid="{00000000-0005-0000-0000-000018920000}"/>
    <cellStyle name="40% - Accent4 4 2 2 2 3" xfId="17530" xr:uid="{00000000-0005-0000-0000-000019920000}"/>
    <cellStyle name="40% - Accent4 4 2 2 2 3 2" xfId="43524" xr:uid="{00000000-0005-0000-0000-00001A920000}"/>
    <cellStyle name="40% - Accent4 4 2 2 2 4" xfId="25281" xr:uid="{00000000-0005-0000-0000-00001B920000}"/>
    <cellStyle name="40% - Accent4 4 2 2 2 4 2" xfId="51270" xr:uid="{00000000-0005-0000-0000-00001C920000}"/>
    <cellStyle name="40% - Accent4 4 2 2 2 5" xfId="30435" xr:uid="{00000000-0005-0000-0000-00001D920000}"/>
    <cellStyle name="40% - Accent4 4 2 2 3" xfId="12380" xr:uid="{00000000-0005-0000-0000-00001E920000}"/>
    <cellStyle name="40% - Accent4 4 2 2 3 2" xfId="20175" xr:uid="{00000000-0005-0000-0000-00001F920000}"/>
    <cellStyle name="40% - Accent4 4 2 2 3 2 2" xfId="46169" xr:uid="{00000000-0005-0000-0000-000020920000}"/>
    <cellStyle name="40% - Accent4 4 2 2 3 3" xfId="38381" xr:uid="{00000000-0005-0000-0000-000021920000}"/>
    <cellStyle name="40% - Accent4 4 2 2 4" xfId="7057" xr:uid="{00000000-0005-0000-0000-000022920000}"/>
    <cellStyle name="40% - Accent4 4 2 2 4 2" xfId="33047" xr:uid="{00000000-0005-0000-0000-000023920000}"/>
    <cellStyle name="40% - Accent4 4 2 2 5" xfId="14841" xr:uid="{00000000-0005-0000-0000-000024920000}"/>
    <cellStyle name="40% - Accent4 4 2 2 5 2" xfId="40835" xr:uid="{00000000-0005-0000-0000-000025920000}"/>
    <cellStyle name="40% - Accent4 4 2 2 6" xfId="22592" xr:uid="{00000000-0005-0000-0000-000026920000}"/>
    <cellStyle name="40% - Accent4 4 2 2 6 2" xfId="48581" xr:uid="{00000000-0005-0000-0000-000027920000}"/>
    <cellStyle name="40% - Accent4 4 2 2 7" xfId="27746" xr:uid="{00000000-0005-0000-0000-000028920000}"/>
    <cellStyle name="40% - Accent4 4 2 3" xfId="2308" xr:uid="{00000000-0005-0000-0000-000029920000}"/>
    <cellStyle name="40% - Accent4 4 2 3 2" xfId="4994" xr:uid="{00000000-0005-0000-0000-00002A920000}"/>
    <cellStyle name="40% - Accent4 4 2 3 2 2" xfId="10291" xr:uid="{00000000-0005-0000-0000-00002B920000}"/>
    <cellStyle name="40% - Accent4 4 2 3 2 2 2" xfId="36292" xr:uid="{00000000-0005-0000-0000-00002C920000}"/>
    <cellStyle name="40% - Accent4 4 2 3 2 3" xfId="18086" xr:uid="{00000000-0005-0000-0000-00002D920000}"/>
    <cellStyle name="40% - Accent4 4 2 3 2 3 2" xfId="44080" xr:uid="{00000000-0005-0000-0000-00002E920000}"/>
    <cellStyle name="40% - Accent4 4 2 3 2 4" xfId="25837" xr:uid="{00000000-0005-0000-0000-00002F920000}"/>
    <cellStyle name="40% - Accent4 4 2 3 2 4 2" xfId="51826" xr:uid="{00000000-0005-0000-0000-000030920000}"/>
    <cellStyle name="40% - Accent4 4 2 3 2 5" xfId="30991" xr:uid="{00000000-0005-0000-0000-000031920000}"/>
    <cellStyle name="40% - Accent4 4 2 3 3" xfId="12914" xr:uid="{00000000-0005-0000-0000-000032920000}"/>
    <cellStyle name="40% - Accent4 4 2 3 3 2" xfId="20709" xr:uid="{00000000-0005-0000-0000-000033920000}"/>
    <cellStyle name="40% - Accent4 4 2 3 3 2 2" xfId="46703" xr:uid="{00000000-0005-0000-0000-000034920000}"/>
    <cellStyle name="40% - Accent4 4 2 3 3 3" xfId="38915" xr:uid="{00000000-0005-0000-0000-000035920000}"/>
    <cellStyle name="40% - Accent4 4 2 3 4" xfId="7609" xr:uid="{00000000-0005-0000-0000-000036920000}"/>
    <cellStyle name="40% - Accent4 4 2 3 4 2" xfId="33603" xr:uid="{00000000-0005-0000-0000-000037920000}"/>
    <cellStyle name="40% - Accent4 4 2 3 5" xfId="15397" xr:uid="{00000000-0005-0000-0000-000038920000}"/>
    <cellStyle name="40% - Accent4 4 2 3 5 2" xfId="41391" xr:uid="{00000000-0005-0000-0000-000039920000}"/>
    <cellStyle name="40% - Accent4 4 2 3 6" xfId="23148" xr:uid="{00000000-0005-0000-0000-00003A920000}"/>
    <cellStyle name="40% - Accent4 4 2 3 6 2" xfId="49137" xr:uid="{00000000-0005-0000-0000-00003B920000}"/>
    <cellStyle name="40% - Accent4 4 2 3 7" xfId="28302" xr:uid="{00000000-0005-0000-0000-00003C920000}"/>
    <cellStyle name="40% - Accent4 4 2 4" xfId="2864" xr:uid="{00000000-0005-0000-0000-00003D920000}"/>
    <cellStyle name="40% - Accent4 4 2 4 2" xfId="5550" xr:uid="{00000000-0005-0000-0000-00003E920000}"/>
    <cellStyle name="40% - Accent4 4 2 4 2 2" xfId="10847" xr:uid="{00000000-0005-0000-0000-00003F920000}"/>
    <cellStyle name="40% - Accent4 4 2 4 2 2 2" xfId="36848" xr:uid="{00000000-0005-0000-0000-000040920000}"/>
    <cellStyle name="40% - Accent4 4 2 4 2 3" xfId="18642" xr:uid="{00000000-0005-0000-0000-000041920000}"/>
    <cellStyle name="40% - Accent4 4 2 4 2 3 2" xfId="44636" xr:uid="{00000000-0005-0000-0000-000042920000}"/>
    <cellStyle name="40% - Accent4 4 2 4 2 4" xfId="26393" xr:uid="{00000000-0005-0000-0000-000043920000}"/>
    <cellStyle name="40% - Accent4 4 2 4 2 4 2" xfId="52382" xr:uid="{00000000-0005-0000-0000-000044920000}"/>
    <cellStyle name="40% - Accent4 4 2 4 2 5" xfId="31547" xr:uid="{00000000-0005-0000-0000-000045920000}"/>
    <cellStyle name="40% - Accent4 4 2 4 3" xfId="13451" xr:uid="{00000000-0005-0000-0000-000046920000}"/>
    <cellStyle name="40% - Accent4 4 2 4 3 2" xfId="21246" xr:uid="{00000000-0005-0000-0000-000047920000}"/>
    <cellStyle name="40% - Accent4 4 2 4 3 2 2" xfId="47240" xr:uid="{00000000-0005-0000-0000-000048920000}"/>
    <cellStyle name="40% - Accent4 4 2 4 3 3" xfId="39452" xr:uid="{00000000-0005-0000-0000-000049920000}"/>
    <cellStyle name="40% - Accent4 4 2 4 4" xfId="8163" xr:uid="{00000000-0005-0000-0000-00004A920000}"/>
    <cellStyle name="40% - Accent4 4 2 4 4 2" xfId="34159" xr:uid="{00000000-0005-0000-0000-00004B920000}"/>
    <cellStyle name="40% - Accent4 4 2 4 5" xfId="15953" xr:uid="{00000000-0005-0000-0000-00004C920000}"/>
    <cellStyle name="40% - Accent4 4 2 4 5 2" xfId="41947" xr:uid="{00000000-0005-0000-0000-00004D920000}"/>
    <cellStyle name="40% - Accent4 4 2 4 6" xfId="23704" xr:uid="{00000000-0005-0000-0000-00004E920000}"/>
    <cellStyle name="40% - Accent4 4 2 4 6 2" xfId="49693" xr:uid="{00000000-0005-0000-0000-00004F920000}"/>
    <cellStyle name="40% - Accent4 4 2 4 7" xfId="28858" xr:uid="{00000000-0005-0000-0000-000050920000}"/>
    <cellStyle name="40% - Accent4 4 2 5" xfId="3882" xr:uid="{00000000-0005-0000-0000-000051920000}"/>
    <cellStyle name="40% - Accent4 4 2 5 2" xfId="9180" xr:uid="{00000000-0005-0000-0000-000052920000}"/>
    <cellStyle name="40% - Accent4 4 2 5 2 2" xfId="35180" xr:uid="{00000000-0005-0000-0000-000053920000}"/>
    <cellStyle name="40% - Accent4 4 2 5 3" xfId="16974" xr:uid="{00000000-0005-0000-0000-000054920000}"/>
    <cellStyle name="40% - Accent4 4 2 5 3 2" xfId="42968" xr:uid="{00000000-0005-0000-0000-000055920000}"/>
    <cellStyle name="40% - Accent4 4 2 5 4" xfId="24725" xr:uid="{00000000-0005-0000-0000-000056920000}"/>
    <cellStyle name="40% - Accent4 4 2 5 4 2" xfId="50714" xr:uid="{00000000-0005-0000-0000-000057920000}"/>
    <cellStyle name="40% - Accent4 4 2 5 5" xfId="29879" xr:uid="{00000000-0005-0000-0000-000058920000}"/>
    <cellStyle name="40% - Accent4 4 2 6" xfId="11358" xr:uid="{00000000-0005-0000-0000-000059920000}"/>
    <cellStyle name="40% - Accent4 4 2 6 2" xfId="19153" xr:uid="{00000000-0005-0000-0000-00005A920000}"/>
    <cellStyle name="40% - Accent4 4 2 6 2 2" xfId="45147" xr:uid="{00000000-0005-0000-0000-00005B920000}"/>
    <cellStyle name="40% - Accent4 4 2 6 3" xfId="37359" xr:uid="{00000000-0005-0000-0000-00005C920000}"/>
    <cellStyle name="40% - Accent4 4 2 7" xfId="11859" xr:uid="{00000000-0005-0000-0000-00005D920000}"/>
    <cellStyle name="40% - Accent4 4 2 7 2" xfId="19654" xr:uid="{00000000-0005-0000-0000-00005E920000}"/>
    <cellStyle name="40% - Accent4 4 2 7 2 2" xfId="45648" xr:uid="{00000000-0005-0000-0000-00005F920000}"/>
    <cellStyle name="40% - Accent4 4 2 7 3" xfId="37860" xr:uid="{00000000-0005-0000-0000-000060920000}"/>
    <cellStyle name="40% - Accent4 4 2 8" xfId="6504" xr:uid="{00000000-0005-0000-0000-000061920000}"/>
    <cellStyle name="40% - Accent4 4 2 8 2" xfId="32491" xr:uid="{00000000-0005-0000-0000-000062920000}"/>
    <cellStyle name="40% - Accent4 4 2 9" xfId="14285" xr:uid="{00000000-0005-0000-0000-000063920000}"/>
    <cellStyle name="40% - Accent4 4 2 9 2" xfId="40279" xr:uid="{00000000-0005-0000-0000-000064920000}"/>
    <cellStyle name="40% - Accent4 4 3" xfId="1475" xr:uid="{00000000-0005-0000-0000-000065920000}"/>
    <cellStyle name="40% - Accent4 4 3 2" xfId="4161" xr:uid="{00000000-0005-0000-0000-000066920000}"/>
    <cellStyle name="40% - Accent4 4 3 2 2" xfId="9459" xr:uid="{00000000-0005-0000-0000-000067920000}"/>
    <cellStyle name="40% - Accent4 4 3 2 2 2" xfId="35459" xr:uid="{00000000-0005-0000-0000-000068920000}"/>
    <cellStyle name="40% - Accent4 4 3 2 3" xfId="17253" xr:uid="{00000000-0005-0000-0000-000069920000}"/>
    <cellStyle name="40% - Accent4 4 3 2 3 2" xfId="43247" xr:uid="{00000000-0005-0000-0000-00006A920000}"/>
    <cellStyle name="40% - Accent4 4 3 2 4" xfId="25004" xr:uid="{00000000-0005-0000-0000-00006B920000}"/>
    <cellStyle name="40% - Accent4 4 3 2 4 2" xfId="50993" xr:uid="{00000000-0005-0000-0000-00006C920000}"/>
    <cellStyle name="40% - Accent4 4 3 2 5" xfId="30158" xr:uid="{00000000-0005-0000-0000-00006D920000}"/>
    <cellStyle name="40% - Accent4 4 3 3" xfId="12121" xr:uid="{00000000-0005-0000-0000-00006E920000}"/>
    <cellStyle name="40% - Accent4 4 3 3 2" xfId="19916" xr:uid="{00000000-0005-0000-0000-00006F920000}"/>
    <cellStyle name="40% - Accent4 4 3 3 2 2" xfId="45910" xr:uid="{00000000-0005-0000-0000-000070920000}"/>
    <cellStyle name="40% - Accent4 4 3 3 3" xfId="38122" xr:uid="{00000000-0005-0000-0000-000071920000}"/>
    <cellStyle name="40% - Accent4 4 3 4" xfId="6781" xr:uid="{00000000-0005-0000-0000-000072920000}"/>
    <cellStyle name="40% - Accent4 4 3 4 2" xfId="32770" xr:uid="{00000000-0005-0000-0000-000073920000}"/>
    <cellStyle name="40% - Accent4 4 3 5" xfId="14564" xr:uid="{00000000-0005-0000-0000-000074920000}"/>
    <cellStyle name="40% - Accent4 4 3 5 2" xfId="40558" xr:uid="{00000000-0005-0000-0000-000075920000}"/>
    <cellStyle name="40% - Accent4 4 3 6" xfId="22315" xr:uid="{00000000-0005-0000-0000-000076920000}"/>
    <cellStyle name="40% - Accent4 4 3 6 2" xfId="48304" xr:uid="{00000000-0005-0000-0000-000077920000}"/>
    <cellStyle name="40% - Accent4 4 3 7" xfId="27469" xr:uid="{00000000-0005-0000-0000-000078920000}"/>
    <cellStyle name="40% - Accent4 4 4" xfId="2031" xr:uid="{00000000-0005-0000-0000-000079920000}"/>
    <cellStyle name="40% - Accent4 4 4 2" xfId="4717" xr:uid="{00000000-0005-0000-0000-00007A920000}"/>
    <cellStyle name="40% - Accent4 4 4 2 2" xfId="10014" xr:uid="{00000000-0005-0000-0000-00007B920000}"/>
    <cellStyle name="40% - Accent4 4 4 2 2 2" xfId="36015" xr:uid="{00000000-0005-0000-0000-00007C920000}"/>
    <cellStyle name="40% - Accent4 4 4 2 3" xfId="17809" xr:uid="{00000000-0005-0000-0000-00007D920000}"/>
    <cellStyle name="40% - Accent4 4 4 2 3 2" xfId="43803" xr:uid="{00000000-0005-0000-0000-00007E920000}"/>
    <cellStyle name="40% - Accent4 4 4 2 4" xfId="25560" xr:uid="{00000000-0005-0000-0000-00007F920000}"/>
    <cellStyle name="40% - Accent4 4 4 2 4 2" xfId="51549" xr:uid="{00000000-0005-0000-0000-000080920000}"/>
    <cellStyle name="40% - Accent4 4 4 2 5" xfId="30714" xr:uid="{00000000-0005-0000-0000-000081920000}"/>
    <cellStyle name="40% - Accent4 4 4 3" xfId="12640" xr:uid="{00000000-0005-0000-0000-000082920000}"/>
    <cellStyle name="40% - Accent4 4 4 3 2" xfId="20435" xr:uid="{00000000-0005-0000-0000-000083920000}"/>
    <cellStyle name="40% - Accent4 4 4 3 2 2" xfId="46429" xr:uid="{00000000-0005-0000-0000-000084920000}"/>
    <cellStyle name="40% - Accent4 4 4 3 3" xfId="38641" xr:uid="{00000000-0005-0000-0000-000085920000}"/>
    <cellStyle name="40% - Accent4 4 4 4" xfId="7333" xr:uid="{00000000-0005-0000-0000-000086920000}"/>
    <cellStyle name="40% - Accent4 4 4 4 2" xfId="33326" xr:uid="{00000000-0005-0000-0000-000087920000}"/>
    <cellStyle name="40% - Accent4 4 4 5" xfId="15120" xr:uid="{00000000-0005-0000-0000-000088920000}"/>
    <cellStyle name="40% - Accent4 4 4 5 2" xfId="41114" xr:uid="{00000000-0005-0000-0000-000089920000}"/>
    <cellStyle name="40% - Accent4 4 4 6" xfId="22871" xr:uid="{00000000-0005-0000-0000-00008A920000}"/>
    <cellStyle name="40% - Accent4 4 4 6 2" xfId="48860" xr:uid="{00000000-0005-0000-0000-00008B920000}"/>
    <cellStyle name="40% - Accent4 4 4 7" xfId="28025" xr:uid="{00000000-0005-0000-0000-00008C920000}"/>
    <cellStyle name="40% - Accent4 4 5" xfId="2587" xr:uid="{00000000-0005-0000-0000-00008D920000}"/>
    <cellStyle name="40% - Accent4 4 5 2" xfId="5273" xr:uid="{00000000-0005-0000-0000-00008E920000}"/>
    <cellStyle name="40% - Accent4 4 5 2 2" xfId="10570" xr:uid="{00000000-0005-0000-0000-00008F920000}"/>
    <cellStyle name="40% - Accent4 4 5 2 2 2" xfId="36571" xr:uid="{00000000-0005-0000-0000-000090920000}"/>
    <cellStyle name="40% - Accent4 4 5 2 3" xfId="18365" xr:uid="{00000000-0005-0000-0000-000091920000}"/>
    <cellStyle name="40% - Accent4 4 5 2 3 2" xfId="44359" xr:uid="{00000000-0005-0000-0000-000092920000}"/>
    <cellStyle name="40% - Accent4 4 5 2 4" xfId="26116" xr:uid="{00000000-0005-0000-0000-000093920000}"/>
    <cellStyle name="40% - Accent4 4 5 2 4 2" xfId="52105" xr:uid="{00000000-0005-0000-0000-000094920000}"/>
    <cellStyle name="40% - Accent4 4 5 2 5" xfId="31270" xr:uid="{00000000-0005-0000-0000-000095920000}"/>
    <cellStyle name="40% - Accent4 4 5 3" xfId="13176" xr:uid="{00000000-0005-0000-0000-000096920000}"/>
    <cellStyle name="40% - Accent4 4 5 3 2" xfId="20971" xr:uid="{00000000-0005-0000-0000-000097920000}"/>
    <cellStyle name="40% - Accent4 4 5 3 2 2" xfId="46965" xr:uid="{00000000-0005-0000-0000-000098920000}"/>
    <cellStyle name="40% - Accent4 4 5 3 3" xfId="39177" xr:uid="{00000000-0005-0000-0000-000099920000}"/>
    <cellStyle name="40% - Accent4 4 5 4" xfId="7886" xr:uid="{00000000-0005-0000-0000-00009A920000}"/>
    <cellStyle name="40% - Accent4 4 5 4 2" xfId="33882" xr:uid="{00000000-0005-0000-0000-00009B920000}"/>
    <cellStyle name="40% - Accent4 4 5 5" xfId="15676" xr:uid="{00000000-0005-0000-0000-00009C920000}"/>
    <cellStyle name="40% - Accent4 4 5 5 2" xfId="41670" xr:uid="{00000000-0005-0000-0000-00009D920000}"/>
    <cellStyle name="40% - Accent4 4 5 6" xfId="23427" xr:uid="{00000000-0005-0000-0000-00009E920000}"/>
    <cellStyle name="40% - Accent4 4 5 6 2" xfId="49416" xr:uid="{00000000-0005-0000-0000-00009F920000}"/>
    <cellStyle name="40% - Accent4 4 5 7" xfId="28581" xr:uid="{00000000-0005-0000-0000-0000A0920000}"/>
    <cellStyle name="40% - Accent4 4 6" xfId="3605" xr:uid="{00000000-0005-0000-0000-0000A1920000}"/>
    <cellStyle name="40% - Accent4 4 6 2" xfId="8903" xr:uid="{00000000-0005-0000-0000-0000A2920000}"/>
    <cellStyle name="40% - Accent4 4 6 2 2" xfId="34903" xr:uid="{00000000-0005-0000-0000-0000A3920000}"/>
    <cellStyle name="40% - Accent4 4 6 3" xfId="16697" xr:uid="{00000000-0005-0000-0000-0000A4920000}"/>
    <cellStyle name="40% - Accent4 4 6 3 2" xfId="42691" xr:uid="{00000000-0005-0000-0000-0000A5920000}"/>
    <cellStyle name="40% - Accent4 4 6 4" xfId="24448" xr:uid="{00000000-0005-0000-0000-0000A6920000}"/>
    <cellStyle name="40% - Accent4 4 6 4 2" xfId="50437" xr:uid="{00000000-0005-0000-0000-0000A7920000}"/>
    <cellStyle name="40% - Accent4 4 6 5" xfId="29602" xr:uid="{00000000-0005-0000-0000-0000A8920000}"/>
    <cellStyle name="40% - Accent4 4 7" xfId="11101" xr:uid="{00000000-0005-0000-0000-0000A9920000}"/>
    <cellStyle name="40% - Accent4 4 7 2" xfId="18896" xr:uid="{00000000-0005-0000-0000-0000AA920000}"/>
    <cellStyle name="40% - Accent4 4 7 2 2" xfId="44890" xr:uid="{00000000-0005-0000-0000-0000AB920000}"/>
    <cellStyle name="40% - Accent4 4 7 3" xfId="37102" xr:uid="{00000000-0005-0000-0000-0000AC920000}"/>
    <cellStyle name="40% - Accent4 4 8" xfId="11601" xr:uid="{00000000-0005-0000-0000-0000AD920000}"/>
    <cellStyle name="40% - Accent4 4 8 2" xfId="19396" xr:uid="{00000000-0005-0000-0000-0000AE920000}"/>
    <cellStyle name="40% - Accent4 4 8 2 2" xfId="45390" xr:uid="{00000000-0005-0000-0000-0000AF920000}"/>
    <cellStyle name="40% - Accent4 4 8 3" xfId="37602" xr:uid="{00000000-0005-0000-0000-0000B0920000}"/>
    <cellStyle name="40% - Accent4 4 9" xfId="6228" xr:uid="{00000000-0005-0000-0000-0000B1920000}"/>
    <cellStyle name="40% - Accent4 4 9 2" xfId="32214" xr:uid="{00000000-0005-0000-0000-0000B2920000}"/>
    <cellStyle name="40% - Accent4 5" xfId="930" xr:uid="{00000000-0005-0000-0000-0000B3920000}"/>
    <cellStyle name="40% - Accent4 5 10" xfId="14022" xr:uid="{00000000-0005-0000-0000-0000B4920000}"/>
    <cellStyle name="40% - Accent4 5 10 2" xfId="40016" xr:uid="{00000000-0005-0000-0000-0000B5920000}"/>
    <cellStyle name="40% - Accent4 5 11" xfId="21773" xr:uid="{00000000-0005-0000-0000-0000B6920000}"/>
    <cellStyle name="40% - Accent4 5 11 2" xfId="47762" xr:uid="{00000000-0005-0000-0000-0000B7920000}"/>
    <cellStyle name="40% - Accent4 5 12" xfId="26927" xr:uid="{00000000-0005-0000-0000-0000B8920000}"/>
    <cellStyle name="40% - Accent4 5 2" xfId="1208" xr:uid="{00000000-0005-0000-0000-0000B9920000}"/>
    <cellStyle name="40% - Accent4 5 2 10" xfId="22050" xr:uid="{00000000-0005-0000-0000-0000BA920000}"/>
    <cellStyle name="40% - Accent4 5 2 10 2" xfId="48039" xr:uid="{00000000-0005-0000-0000-0000BB920000}"/>
    <cellStyle name="40% - Accent4 5 2 11" xfId="27204" xr:uid="{00000000-0005-0000-0000-0000BC920000}"/>
    <cellStyle name="40% - Accent4 5 2 2" xfId="1766" xr:uid="{00000000-0005-0000-0000-0000BD920000}"/>
    <cellStyle name="40% - Accent4 5 2 2 2" xfId="4452" xr:uid="{00000000-0005-0000-0000-0000BE920000}"/>
    <cellStyle name="40% - Accent4 5 2 2 2 2" xfId="9749" xr:uid="{00000000-0005-0000-0000-0000BF920000}"/>
    <cellStyle name="40% - Accent4 5 2 2 2 2 2" xfId="35750" xr:uid="{00000000-0005-0000-0000-0000C0920000}"/>
    <cellStyle name="40% - Accent4 5 2 2 2 3" xfId="17544" xr:uid="{00000000-0005-0000-0000-0000C1920000}"/>
    <cellStyle name="40% - Accent4 5 2 2 2 3 2" xfId="43538" xr:uid="{00000000-0005-0000-0000-0000C2920000}"/>
    <cellStyle name="40% - Accent4 5 2 2 2 4" xfId="25295" xr:uid="{00000000-0005-0000-0000-0000C3920000}"/>
    <cellStyle name="40% - Accent4 5 2 2 2 4 2" xfId="51284" xr:uid="{00000000-0005-0000-0000-0000C4920000}"/>
    <cellStyle name="40% - Accent4 5 2 2 2 5" xfId="30449" xr:uid="{00000000-0005-0000-0000-0000C5920000}"/>
    <cellStyle name="40% - Accent4 5 2 2 3" xfId="12393" xr:uid="{00000000-0005-0000-0000-0000C6920000}"/>
    <cellStyle name="40% - Accent4 5 2 2 3 2" xfId="20188" xr:uid="{00000000-0005-0000-0000-0000C7920000}"/>
    <cellStyle name="40% - Accent4 5 2 2 3 2 2" xfId="46182" xr:uid="{00000000-0005-0000-0000-0000C8920000}"/>
    <cellStyle name="40% - Accent4 5 2 2 3 3" xfId="38394" xr:uid="{00000000-0005-0000-0000-0000C9920000}"/>
    <cellStyle name="40% - Accent4 5 2 2 4" xfId="7070" xr:uid="{00000000-0005-0000-0000-0000CA920000}"/>
    <cellStyle name="40% - Accent4 5 2 2 4 2" xfId="33061" xr:uid="{00000000-0005-0000-0000-0000CB920000}"/>
    <cellStyle name="40% - Accent4 5 2 2 5" xfId="14855" xr:uid="{00000000-0005-0000-0000-0000CC920000}"/>
    <cellStyle name="40% - Accent4 5 2 2 5 2" xfId="40849" xr:uid="{00000000-0005-0000-0000-0000CD920000}"/>
    <cellStyle name="40% - Accent4 5 2 2 6" xfId="22606" xr:uid="{00000000-0005-0000-0000-0000CE920000}"/>
    <cellStyle name="40% - Accent4 5 2 2 6 2" xfId="48595" xr:uid="{00000000-0005-0000-0000-0000CF920000}"/>
    <cellStyle name="40% - Accent4 5 2 2 7" xfId="27760" xr:uid="{00000000-0005-0000-0000-0000D0920000}"/>
    <cellStyle name="40% - Accent4 5 2 3" xfId="2322" xr:uid="{00000000-0005-0000-0000-0000D1920000}"/>
    <cellStyle name="40% - Accent4 5 2 3 2" xfId="5008" xr:uid="{00000000-0005-0000-0000-0000D2920000}"/>
    <cellStyle name="40% - Accent4 5 2 3 2 2" xfId="10305" xr:uid="{00000000-0005-0000-0000-0000D3920000}"/>
    <cellStyle name="40% - Accent4 5 2 3 2 2 2" xfId="36306" xr:uid="{00000000-0005-0000-0000-0000D4920000}"/>
    <cellStyle name="40% - Accent4 5 2 3 2 3" xfId="18100" xr:uid="{00000000-0005-0000-0000-0000D5920000}"/>
    <cellStyle name="40% - Accent4 5 2 3 2 3 2" xfId="44094" xr:uid="{00000000-0005-0000-0000-0000D6920000}"/>
    <cellStyle name="40% - Accent4 5 2 3 2 4" xfId="25851" xr:uid="{00000000-0005-0000-0000-0000D7920000}"/>
    <cellStyle name="40% - Accent4 5 2 3 2 4 2" xfId="51840" xr:uid="{00000000-0005-0000-0000-0000D8920000}"/>
    <cellStyle name="40% - Accent4 5 2 3 2 5" xfId="31005" xr:uid="{00000000-0005-0000-0000-0000D9920000}"/>
    <cellStyle name="40% - Accent4 5 2 3 3" xfId="12927" xr:uid="{00000000-0005-0000-0000-0000DA920000}"/>
    <cellStyle name="40% - Accent4 5 2 3 3 2" xfId="20722" xr:uid="{00000000-0005-0000-0000-0000DB920000}"/>
    <cellStyle name="40% - Accent4 5 2 3 3 2 2" xfId="46716" xr:uid="{00000000-0005-0000-0000-0000DC920000}"/>
    <cellStyle name="40% - Accent4 5 2 3 3 3" xfId="38928" xr:uid="{00000000-0005-0000-0000-0000DD920000}"/>
    <cellStyle name="40% - Accent4 5 2 3 4" xfId="7622" xr:uid="{00000000-0005-0000-0000-0000DE920000}"/>
    <cellStyle name="40% - Accent4 5 2 3 4 2" xfId="33617" xr:uid="{00000000-0005-0000-0000-0000DF920000}"/>
    <cellStyle name="40% - Accent4 5 2 3 5" xfId="15411" xr:uid="{00000000-0005-0000-0000-0000E0920000}"/>
    <cellStyle name="40% - Accent4 5 2 3 5 2" xfId="41405" xr:uid="{00000000-0005-0000-0000-0000E1920000}"/>
    <cellStyle name="40% - Accent4 5 2 3 6" xfId="23162" xr:uid="{00000000-0005-0000-0000-0000E2920000}"/>
    <cellStyle name="40% - Accent4 5 2 3 6 2" xfId="49151" xr:uid="{00000000-0005-0000-0000-0000E3920000}"/>
    <cellStyle name="40% - Accent4 5 2 3 7" xfId="28316" xr:uid="{00000000-0005-0000-0000-0000E4920000}"/>
    <cellStyle name="40% - Accent4 5 2 4" xfId="2878" xr:uid="{00000000-0005-0000-0000-0000E5920000}"/>
    <cellStyle name="40% - Accent4 5 2 4 2" xfId="5564" xr:uid="{00000000-0005-0000-0000-0000E6920000}"/>
    <cellStyle name="40% - Accent4 5 2 4 2 2" xfId="10861" xr:uid="{00000000-0005-0000-0000-0000E7920000}"/>
    <cellStyle name="40% - Accent4 5 2 4 2 2 2" xfId="36862" xr:uid="{00000000-0005-0000-0000-0000E8920000}"/>
    <cellStyle name="40% - Accent4 5 2 4 2 3" xfId="18656" xr:uid="{00000000-0005-0000-0000-0000E9920000}"/>
    <cellStyle name="40% - Accent4 5 2 4 2 3 2" xfId="44650" xr:uid="{00000000-0005-0000-0000-0000EA920000}"/>
    <cellStyle name="40% - Accent4 5 2 4 2 4" xfId="26407" xr:uid="{00000000-0005-0000-0000-0000EB920000}"/>
    <cellStyle name="40% - Accent4 5 2 4 2 4 2" xfId="52396" xr:uid="{00000000-0005-0000-0000-0000EC920000}"/>
    <cellStyle name="40% - Accent4 5 2 4 2 5" xfId="31561" xr:uid="{00000000-0005-0000-0000-0000ED920000}"/>
    <cellStyle name="40% - Accent4 5 2 4 3" xfId="13465" xr:uid="{00000000-0005-0000-0000-0000EE920000}"/>
    <cellStyle name="40% - Accent4 5 2 4 3 2" xfId="21260" xr:uid="{00000000-0005-0000-0000-0000EF920000}"/>
    <cellStyle name="40% - Accent4 5 2 4 3 2 2" xfId="47254" xr:uid="{00000000-0005-0000-0000-0000F0920000}"/>
    <cellStyle name="40% - Accent4 5 2 4 3 3" xfId="39466" xr:uid="{00000000-0005-0000-0000-0000F1920000}"/>
    <cellStyle name="40% - Accent4 5 2 4 4" xfId="8177" xr:uid="{00000000-0005-0000-0000-0000F2920000}"/>
    <cellStyle name="40% - Accent4 5 2 4 4 2" xfId="34173" xr:uid="{00000000-0005-0000-0000-0000F3920000}"/>
    <cellStyle name="40% - Accent4 5 2 4 5" xfId="15967" xr:uid="{00000000-0005-0000-0000-0000F4920000}"/>
    <cellStyle name="40% - Accent4 5 2 4 5 2" xfId="41961" xr:uid="{00000000-0005-0000-0000-0000F5920000}"/>
    <cellStyle name="40% - Accent4 5 2 4 6" xfId="23718" xr:uid="{00000000-0005-0000-0000-0000F6920000}"/>
    <cellStyle name="40% - Accent4 5 2 4 6 2" xfId="49707" xr:uid="{00000000-0005-0000-0000-0000F7920000}"/>
    <cellStyle name="40% - Accent4 5 2 4 7" xfId="28872" xr:uid="{00000000-0005-0000-0000-0000F8920000}"/>
    <cellStyle name="40% - Accent4 5 2 5" xfId="3896" xr:uid="{00000000-0005-0000-0000-0000F9920000}"/>
    <cellStyle name="40% - Accent4 5 2 5 2" xfId="9194" xr:uid="{00000000-0005-0000-0000-0000FA920000}"/>
    <cellStyle name="40% - Accent4 5 2 5 2 2" xfId="35194" xr:uid="{00000000-0005-0000-0000-0000FB920000}"/>
    <cellStyle name="40% - Accent4 5 2 5 3" xfId="16988" xr:uid="{00000000-0005-0000-0000-0000FC920000}"/>
    <cellStyle name="40% - Accent4 5 2 5 3 2" xfId="42982" xr:uid="{00000000-0005-0000-0000-0000FD920000}"/>
    <cellStyle name="40% - Accent4 5 2 5 4" xfId="24739" xr:uid="{00000000-0005-0000-0000-0000FE920000}"/>
    <cellStyle name="40% - Accent4 5 2 5 4 2" xfId="50728" xr:uid="{00000000-0005-0000-0000-0000FF920000}"/>
    <cellStyle name="40% - Accent4 5 2 5 5" xfId="29893" xr:uid="{00000000-0005-0000-0000-000000930000}"/>
    <cellStyle name="40% - Accent4 5 2 6" xfId="11370" xr:uid="{00000000-0005-0000-0000-000001930000}"/>
    <cellStyle name="40% - Accent4 5 2 6 2" xfId="19165" xr:uid="{00000000-0005-0000-0000-000002930000}"/>
    <cellStyle name="40% - Accent4 5 2 6 2 2" xfId="45159" xr:uid="{00000000-0005-0000-0000-000003930000}"/>
    <cellStyle name="40% - Accent4 5 2 6 3" xfId="37371" xr:uid="{00000000-0005-0000-0000-000004930000}"/>
    <cellStyle name="40% - Accent4 5 2 7" xfId="11873" xr:uid="{00000000-0005-0000-0000-000005930000}"/>
    <cellStyle name="40% - Accent4 5 2 7 2" xfId="19668" xr:uid="{00000000-0005-0000-0000-000006930000}"/>
    <cellStyle name="40% - Accent4 5 2 7 2 2" xfId="45662" xr:uid="{00000000-0005-0000-0000-000007930000}"/>
    <cellStyle name="40% - Accent4 5 2 7 3" xfId="37874" xr:uid="{00000000-0005-0000-0000-000008930000}"/>
    <cellStyle name="40% - Accent4 5 2 8" xfId="6518" xr:uid="{00000000-0005-0000-0000-000009930000}"/>
    <cellStyle name="40% - Accent4 5 2 8 2" xfId="32505" xr:uid="{00000000-0005-0000-0000-00000A930000}"/>
    <cellStyle name="40% - Accent4 5 2 9" xfId="14299" xr:uid="{00000000-0005-0000-0000-00000B930000}"/>
    <cellStyle name="40% - Accent4 5 2 9 2" xfId="40293" xr:uid="{00000000-0005-0000-0000-00000C930000}"/>
    <cellStyle name="40% - Accent4 5 3" xfId="1489" xr:uid="{00000000-0005-0000-0000-00000D930000}"/>
    <cellStyle name="40% - Accent4 5 3 2" xfId="4175" xr:uid="{00000000-0005-0000-0000-00000E930000}"/>
    <cellStyle name="40% - Accent4 5 3 2 2" xfId="9472" xr:uid="{00000000-0005-0000-0000-00000F930000}"/>
    <cellStyle name="40% - Accent4 5 3 2 2 2" xfId="35473" xr:uid="{00000000-0005-0000-0000-000010930000}"/>
    <cellStyle name="40% - Accent4 5 3 2 3" xfId="17267" xr:uid="{00000000-0005-0000-0000-000011930000}"/>
    <cellStyle name="40% - Accent4 5 3 2 3 2" xfId="43261" xr:uid="{00000000-0005-0000-0000-000012930000}"/>
    <cellStyle name="40% - Accent4 5 3 2 4" xfId="25018" xr:uid="{00000000-0005-0000-0000-000013930000}"/>
    <cellStyle name="40% - Accent4 5 3 2 4 2" xfId="51007" xr:uid="{00000000-0005-0000-0000-000014930000}"/>
    <cellStyle name="40% - Accent4 5 3 2 5" xfId="30172" xr:uid="{00000000-0005-0000-0000-000015930000}"/>
    <cellStyle name="40% - Accent4 5 3 3" xfId="12134" xr:uid="{00000000-0005-0000-0000-000016930000}"/>
    <cellStyle name="40% - Accent4 5 3 3 2" xfId="19929" xr:uid="{00000000-0005-0000-0000-000017930000}"/>
    <cellStyle name="40% - Accent4 5 3 3 2 2" xfId="45923" xr:uid="{00000000-0005-0000-0000-000018930000}"/>
    <cellStyle name="40% - Accent4 5 3 3 3" xfId="38135" xr:uid="{00000000-0005-0000-0000-000019930000}"/>
    <cellStyle name="40% - Accent4 5 3 4" xfId="6794" xr:uid="{00000000-0005-0000-0000-00001A930000}"/>
    <cellStyle name="40% - Accent4 5 3 4 2" xfId="32784" xr:uid="{00000000-0005-0000-0000-00001B930000}"/>
    <cellStyle name="40% - Accent4 5 3 5" xfId="14578" xr:uid="{00000000-0005-0000-0000-00001C930000}"/>
    <cellStyle name="40% - Accent4 5 3 5 2" xfId="40572" xr:uid="{00000000-0005-0000-0000-00001D930000}"/>
    <cellStyle name="40% - Accent4 5 3 6" xfId="22329" xr:uid="{00000000-0005-0000-0000-00001E930000}"/>
    <cellStyle name="40% - Accent4 5 3 6 2" xfId="48318" xr:uid="{00000000-0005-0000-0000-00001F930000}"/>
    <cellStyle name="40% - Accent4 5 3 7" xfId="27483" xr:uid="{00000000-0005-0000-0000-000020930000}"/>
    <cellStyle name="40% - Accent4 5 4" xfId="2045" xr:uid="{00000000-0005-0000-0000-000021930000}"/>
    <cellStyle name="40% - Accent4 5 4 2" xfId="4731" xr:uid="{00000000-0005-0000-0000-000022930000}"/>
    <cellStyle name="40% - Accent4 5 4 2 2" xfId="10028" xr:uid="{00000000-0005-0000-0000-000023930000}"/>
    <cellStyle name="40% - Accent4 5 4 2 2 2" xfId="36029" xr:uid="{00000000-0005-0000-0000-000024930000}"/>
    <cellStyle name="40% - Accent4 5 4 2 3" xfId="17823" xr:uid="{00000000-0005-0000-0000-000025930000}"/>
    <cellStyle name="40% - Accent4 5 4 2 3 2" xfId="43817" xr:uid="{00000000-0005-0000-0000-000026930000}"/>
    <cellStyle name="40% - Accent4 5 4 2 4" xfId="25574" xr:uid="{00000000-0005-0000-0000-000027930000}"/>
    <cellStyle name="40% - Accent4 5 4 2 4 2" xfId="51563" xr:uid="{00000000-0005-0000-0000-000028930000}"/>
    <cellStyle name="40% - Accent4 5 4 2 5" xfId="30728" xr:uid="{00000000-0005-0000-0000-000029930000}"/>
    <cellStyle name="40% - Accent4 5 4 3" xfId="12653" xr:uid="{00000000-0005-0000-0000-00002A930000}"/>
    <cellStyle name="40% - Accent4 5 4 3 2" xfId="20448" xr:uid="{00000000-0005-0000-0000-00002B930000}"/>
    <cellStyle name="40% - Accent4 5 4 3 2 2" xfId="46442" xr:uid="{00000000-0005-0000-0000-00002C930000}"/>
    <cellStyle name="40% - Accent4 5 4 3 3" xfId="38654" xr:uid="{00000000-0005-0000-0000-00002D930000}"/>
    <cellStyle name="40% - Accent4 5 4 4" xfId="7347" xr:uid="{00000000-0005-0000-0000-00002E930000}"/>
    <cellStyle name="40% - Accent4 5 4 4 2" xfId="33340" xr:uid="{00000000-0005-0000-0000-00002F930000}"/>
    <cellStyle name="40% - Accent4 5 4 5" xfId="15134" xr:uid="{00000000-0005-0000-0000-000030930000}"/>
    <cellStyle name="40% - Accent4 5 4 5 2" xfId="41128" xr:uid="{00000000-0005-0000-0000-000031930000}"/>
    <cellStyle name="40% - Accent4 5 4 6" xfId="22885" xr:uid="{00000000-0005-0000-0000-000032930000}"/>
    <cellStyle name="40% - Accent4 5 4 6 2" xfId="48874" xr:uid="{00000000-0005-0000-0000-000033930000}"/>
    <cellStyle name="40% - Accent4 5 4 7" xfId="28039" xr:uid="{00000000-0005-0000-0000-000034930000}"/>
    <cellStyle name="40% - Accent4 5 5" xfId="2601" xr:uid="{00000000-0005-0000-0000-000035930000}"/>
    <cellStyle name="40% - Accent4 5 5 2" xfId="5287" xr:uid="{00000000-0005-0000-0000-000036930000}"/>
    <cellStyle name="40% - Accent4 5 5 2 2" xfId="10584" xr:uid="{00000000-0005-0000-0000-000037930000}"/>
    <cellStyle name="40% - Accent4 5 5 2 2 2" xfId="36585" xr:uid="{00000000-0005-0000-0000-000038930000}"/>
    <cellStyle name="40% - Accent4 5 5 2 3" xfId="18379" xr:uid="{00000000-0005-0000-0000-000039930000}"/>
    <cellStyle name="40% - Accent4 5 5 2 3 2" xfId="44373" xr:uid="{00000000-0005-0000-0000-00003A930000}"/>
    <cellStyle name="40% - Accent4 5 5 2 4" xfId="26130" xr:uid="{00000000-0005-0000-0000-00003B930000}"/>
    <cellStyle name="40% - Accent4 5 5 2 4 2" xfId="52119" xr:uid="{00000000-0005-0000-0000-00003C930000}"/>
    <cellStyle name="40% - Accent4 5 5 2 5" xfId="31284" xr:uid="{00000000-0005-0000-0000-00003D930000}"/>
    <cellStyle name="40% - Accent4 5 5 3" xfId="13189" xr:uid="{00000000-0005-0000-0000-00003E930000}"/>
    <cellStyle name="40% - Accent4 5 5 3 2" xfId="20984" xr:uid="{00000000-0005-0000-0000-00003F930000}"/>
    <cellStyle name="40% - Accent4 5 5 3 2 2" xfId="46978" xr:uid="{00000000-0005-0000-0000-000040930000}"/>
    <cellStyle name="40% - Accent4 5 5 3 3" xfId="39190" xr:uid="{00000000-0005-0000-0000-000041930000}"/>
    <cellStyle name="40% - Accent4 5 5 4" xfId="7900" xr:uid="{00000000-0005-0000-0000-000042930000}"/>
    <cellStyle name="40% - Accent4 5 5 4 2" xfId="33896" xr:uid="{00000000-0005-0000-0000-000043930000}"/>
    <cellStyle name="40% - Accent4 5 5 5" xfId="15690" xr:uid="{00000000-0005-0000-0000-000044930000}"/>
    <cellStyle name="40% - Accent4 5 5 5 2" xfId="41684" xr:uid="{00000000-0005-0000-0000-000045930000}"/>
    <cellStyle name="40% - Accent4 5 5 6" xfId="23441" xr:uid="{00000000-0005-0000-0000-000046930000}"/>
    <cellStyle name="40% - Accent4 5 5 6 2" xfId="49430" xr:uid="{00000000-0005-0000-0000-000047930000}"/>
    <cellStyle name="40% - Accent4 5 5 7" xfId="28595" xr:uid="{00000000-0005-0000-0000-000048930000}"/>
    <cellStyle name="40% - Accent4 5 6" xfId="3619" xr:uid="{00000000-0005-0000-0000-000049930000}"/>
    <cellStyle name="40% - Accent4 5 6 2" xfId="8917" xr:uid="{00000000-0005-0000-0000-00004A930000}"/>
    <cellStyle name="40% - Accent4 5 6 2 2" xfId="34917" xr:uid="{00000000-0005-0000-0000-00004B930000}"/>
    <cellStyle name="40% - Accent4 5 6 3" xfId="16711" xr:uid="{00000000-0005-0000-0000-00004C930000}"/>
    <cellStyle name="40% - Accent4 5 6 3 2" xfId="42705" xr:uid="{00000000-0005-0000-0000-00004D930000}"/>
    <cellStyle name="40% - Accent4 5 6 4" xfId="24462" xr:uid="{00000000-0005-0000-0000-00004E930000}"/>
    <cellStyle name="40% - Accent4 5 6 4 2" xfId="50451" xr:uid="{00000000-0005-0000-0000-00004F930000}"/>
    <cellStyle name="40% - Accent4 5 6 5" xfId="29616" xr:uid="{00000000-0005-0000-0000-000050930000}"/>
    <cellStyle name="40% - Accent4 5 7" xfId="11114" xr:uid="{00000000-0005-0000-0000-000051930000}"/>
    <cellStyle name="40% - Accent4 5 7 2" xfId="18909" xr:uid="{00000000-0005-0000-0000-000052930000}"/>
    <cellStyle name="40% - Accent4 5 7 2 2" xfId="44903" xr:uid="{00000000-0005-0000-0000-000053930000}"/>
    <cellStyle name="40% - Accent4 5 7 3" xfId="37115" xr:uid="{00000000-0005-0000-0000-000054930000}"/>
    <cellStyle name="40% - Accent4 5 8" xfId="11614" xr:uid="{00000000-0005-0000-0000-000055930000}"/>
    <cellStyle name="40% - Accent4 5 8 2" xfId="19409" xr:uid="{00000000-0005-0000-0000-000056930000}"/>
    <cellStyle name="40% - Accent4 5 8 2 2" xfId="45403" xr:uid="{00000000-0005-0000-0000-000057930000}"/>
    <cellStyle name="40% - Accent4 5 8 3" xfId="37615" xr:uid="{00000000-0005-0000-0000-000058930000}"/>
    <cellStyle name="40% - Accent4 5 9" xfId="6242" xr:uid="{00000000-0005-0000-0000-000059930000}"/>
    <cellStyle name="40% - Accent4 5 9 2" xfId="32228" xr:uid="{00000000-0005-0000-0000-00005A930000}"/>
    <cellStyle name="40% - Accent4 6" xfId="944" xr:uid="{00000000-0005-0000-0000-00005B930000}"/>
    <cellStyle name="40% - Accent4 6 10" xfId="14036" xr:uid="{00000000-0005-0000-0000-00005C930000}"/>
    <cellStyle name="40% - Accent4 6 10 2" xfId="40030" xr:uid="{00000000-0005-0000-0000-00005D930000}"/>
    <cellStyle name="40% - Accent4 6 11" xfId="21787" xr:uid="{00000000-0005-0000-0000-00005E930000}"/>
    <cellStyle name="40% - Accent4 6 11 2" xfId="47776" xr:uid="{00000000-0005-0000-0000-00005F930000}"/>
    <cellStyle name="40% - Accent4 6 12" xfId="26941" xr:uid="{00000000-0005-0000-0000-000060930000}"/>
    <cellStyle name="40% - Accent4 6 2" xfId="1222" xr:uid="{00000000-0005-0000-0000-000061930000}"/>
    <cellStyle name="40% - Accent4 6 2 10" xfId="22064" xr:uid="{00000000-0005-0000-0000-000062930000}"/>
    <cellStyle name="40% - Accent4 6 2 10 2" xfId="48053" xr:uid="{00000000-0005-0000-0000-000063930000}"/>
    <cellStyle name="40% - Accent4 6 2 11" xfId="27218" xr:uid="{00000000-0005-0000-0000-000064930000}"/>
    <cellStyle name="40% - Accent4 6 2 2" xfId="1780" xr:uid="{00000000-0005-0000-0000-000065930000}"/>
    <cellStyle name="40% - Accent4 6 2 2 2" xfId="4466" xr:uid="{00000000-0005-0000-0000-000066930000}"/>
    <cellStyle name="40% - Accent4 6 2 2 2 2" xfId="9763" xr:uid="{00000000-0005-0000-0000-000067930000}"/>
    <cellStyle name="40% - Accent4 6 2 2 2 2 2" xfId="35764" xr:uid="{00000000-0005-0000-0000-000068930000}"/>
    <cellStyle name="40% - Accent4 6 2 2 2 3" xfId="17558" xr:uid="{00000000-0005-0000-0000-000069930000}"/>
    <cellStyle name="40% - Accent4 6 2 2 2 3 2" xfId="43552" xr:uid="{00000000-0005-0000-0000-00006A930000}"/>
    <cellStyle name="40% - Accent4 6 2 2 2 4" xfId="25309" xr:uid="{00000000-0005-0000-0000-00006B930000}"/>
    <cellStyle name="40% - Accent4 6 2 2 2 4 2" xfId="51298" xr:uid="{00000000-0005-0000-0000-00006C930000}"/>
    <cellStyle name="40% - Accent4 6 2 2 2 5" xfId="30463" xr:uid="{00000000-0005-0000-0000-00006D930000}"/>
    <cellStyle name="40% - Accent4 6 2 2 3" xfId="12406" xr:uid="{00000000-0005-0000-0000-00006E930000}"/>
    <cellStyle name="40% - Accent4 6 2 2 3 2" xfId="20201" xr:uid="{00000000-0005-0000-0000-00006F930000}"/>
    <cellStyle name="40% - Accent4 6 2 2 3 2 2" xfId="46195" xr:uid="{00000000-0005-0000-0000-000070930000}"/>
    <cellStyle name="40% - Accent4 6 2 2 3 3" xfId="38407" xr:uid="{00000000-0005-0000-0000-000071930000}"/>
    <cellStyle name="40% - Accent4 6 2 2 4" xfId="7083" xr:uid="{00000000-0005-0000-0000-000072930000}"/>
    <cellStyle name="40% - Accent4 6 2 2 4 2" xfId="33075" xr:uid="{00000000-0005-0000-0000-000073930000}"/>
    <cellStyle name="40% - Accent4 6 2 2 5" xfId="14869" xr:uid="{00000000-0005-0000-0000-000074930000}"/>
    <cellStyle name="40% - Accent4 6 2 2 5 2" xfId="40863" xr:uid="{00000000-0005-0000-0000-000075930000}"/>
    <cellStyle name="40% - Accent4 6 2 2 6" xfId="22620" xr:uid="{00000000-0005-0000-0000-000076930000}"/>
    <cellStyle name="40% - Accent4 6 2 2 6 2" xfId="48609" xr:uid="{00000000-0005-0000-0000-000077930000}"/>
    <cellStyle name="40% - Accent4 6 2 2 7" xfId="27774" xr:uid="{00000000-0005-0000-0000-000078930000}"/>
    <cellStyle name="40% - Accent4 6 2 3" xfId="2336" xr:uid="{00000000-0005-0000-0000-000079930000}"/>
    <cellStyle name="40% - Accent4 6 2 3 2" xfId="5022" xr:uid="{00000000-0005-0000-0000-00007A930000}"/>
    <cellStyle name="40% - Accent4 6 2 3 2 2" xfId="10319" xr:uid="{00000000-0005-0000-0000-00007B930000}"/>
    <cellStyle name="40% - Accent4 6 2 3 2 2 2" xfId="36320" xr:uid="{00000000-0005-0000-0000-00007C930000}"/>
    <cellStyle name="40% - Accent4 6 2 3 2 3" xfId="18114" xr:uid="{00000000-0005-0000-0000-00007D930000}"/>
    <cellStyle name="40% - Accent4 6 2 3 2 3 2" xfId="44108" xr:uid="{00000000-0005-0000-0000-00007E930000}"/>
    <cellStyle name="40% - Accent4 6 2 3 2 4" xfId="25865" xr:uid="{00000000-0005-0000-0000-00007F930000}"/>
    <cellStyle name="40% - Accent4 6 2 3 2 4 2" xfId="51854" xr:uid="{00000000-0005-0000-0000-000080930000}"/>
    <cellStyle name="40% - Accent4 6 2 3 2 5" xfId="31019" xr:uid="{00000000-0005-0000-0000-000081930000}"/>
    <cellStyle name="40% - Accent4 6 2 3 3" xfId="12940" xr:uid="{00000000-0005-0000-0000-000082930000}"/>
    <cellStyle name="40% - Accent4 6 2 3 3 2" xfId="20735" xr:uid="{00000000-0005-0000-0000-000083930000}"/>
    <cellStyle name="40% - Accent4 6 2 3 3 2 2" xfId="46729" xr:uid="{00000000-0005-0000-0000-000084930000}"/>
    <cellStyle name="40% - Accent4 6 2 3 3 3" xfId="38941" xr:uid="{00000000-0005-0000-0000-000085930000}"/>
    <cellStyle name="40% - Accent4 6 2 3 4" xfId="7635" xr:uid="{00000000-0005-0000-0000-000086930000}"/>
    <cellStyle name="40% - Accent4 6 2 3 4 2" xfId="33631" xr:uid="{00000000-0005-0000-0000-000087930000}"/>
    <cellStyle name="40% - Accent4 6 2 3 5" xfId="15425" xr:uid="{00000000-0005-0000-0000-000088930000}"/>
    <cellStyle name="40% - Accent4 6 2 3 5 2" xfId="41419" xr:uid="{00000000-0005-0000-0000-000089930000}"/>
    <cellStyle name="40% - Accent4 6 2 3 6" xfId="23176" xr:uid="{00000000-0005-0000-0000-00008A930000}"/>
    <cellStyle name="40% - Accent4 6 2 3 6 2" xfId="49165" xr:uid="{00000000-0005-0000-0000-00008B930000}"/>
    <cellStyle name="40% - Accent4 6 2 3 7" xfId="28330" xr:uid="{00000000-0005-0000-0000-00008C930000}"/>
    <cellStyle name="40% - Accent4 6 2 4" xfId="2892" xr:uid="{00000000-0005-0000-0000-00008D930000}"/>
    <cellStyle name="40% - Accent4 6 2 4 2" xfId="5578" xr:uid="{00000000-0005-0000-0000-00008E930000}"/>
    <cellStyle name="40% - Accent4 6 2 4 2 2" xfId="10875" xr:uid="{00000000-0005-0000-0000-00008F930000}"/>
    <cellStyle name="40% - Accent4 6 2 4 2 2 2" xfId="36876" xr:uid="{00000000-0005-0000-0000-000090930000}"/>
    <cellStyle name="40% - Accent4 6 2 4 2 3" xfId="18670" xr:uid="{00000000-0005-0000-0000-000091930000}"/>
    <cellStyle name="40% - Accent4 6 2 4 2 3 2" xfId="44664" xr:uid="{00000000-0005-0000-0000-000092930000}"/>
    <cellStyle name="40% - Accent4 6 2 4 2 4" xfId="26421" xr:uid="{00000000-0005-0000-0000-000093930000}"/>
    <cellStyle name="40% - Accent4 6 2 4 2 4 2" xfId="52410" xr:uid="{00000000-0005-0000-0000-000094930000}"/>
    <cellStyle name="40% - Accent4 6 2 4 2 5" xfId="31575" xr:uid="{00000000-0005-0000-0000-000095930000}"/>
    <cellStyle name="40% - Accent4 6 2 4 3" xfId="13479" xr:uid="{00000000-0005-0000-0000-000096930000}"/>
    <cellStyle name="40% - Accent4 6 2 4 3 2" xfId="21274" xr:uid="{00000000-0005-0000-0000-000097930000}"/>
    <cellStyle name="40% - Accent4 6 2 4 3 2 2" xfId="47268" xr:uid="{00000000-0005-0000-0000-000098930000}"/>
    <cellStyle name="40% - Accent4 6 2 4 3 3" xfId="39480" xr:uid="{00000000-0005-0000-0000-000099930000}"/>
    <cellStyle name="40% - Accent4 6 2 4 4" xfId="8191" xr:uid="{00000000-0005-0000-0000-00009A930000}"/>
    <cellStyle name="40% - Accent4 6 2 4 4 2" xfId="34187" xr:uid="{00000000-0005-0000-0000-00009B930000}"/>
    <cellStyle name="40% - Accent4 6 2 4 5" xfId="15981" xr:uid="{00000000-0005-0000-0000-00009C930000}"/>
    <cellStyle name="40% - Accent4 6 2 4 5 2" xfId="41975" xr:uid="{00000000-0005-0000-0000-00009D930000}"/>
    <cellStyle name="40% - Accent4 6 2 4 6" xfId="23732" xr:uid="{00000000-0005-0000-0000-00009E930000}"/>
    <cellStyle name="40% - Accent4 6 2 4 6 2" xfId="49721" xr:uid="{00000000-0005-0000-0000-00009F930000}"/>
    <cellStyle name="40% - Accent4 6 2 4 7" xfId="28886" xr:uid="{00000000-0005-0000-0000-0000A0930000}"/>
    <cellStyle name="40% - Accent4 6 2 5" xfId="3910" xr:uid="{00000000-0005-0000-0000-0000A1930000}"/>
    <cellStyle name="40% - Accent4 6 2 5 2" xfId="9208" xr:uid="{00000000-0005-0000-0000-0000A2930000}"/>
    <cellStyle name="40% - Accent4 6 2 5 2 2" xfId="35208" xr:uid="{00000000-0005-0000-0000-0000A3930000}"/>
    <cellStyle name="40% - Accent4 6 2 5 3" xfId="17002" xr:uid="{00000000-0005-0000-0000-0000A4930000}"/>
    <cellStyle name="40% - Accent4 6 2 5 3 2" xfId="42996" xr:uid="{00000000-0005-0000-0000-0000A5930000}"/>
    <cellStyle name="40% - Accent4 6 2 5 4" xfId="24753" xr:uid="{00000000-0005-0000-0000-0000A6930000}"/>
    <cellStyle name="40% - Accent4 6 2 5 4 2" xfId="50742" xr:uid="{00000000-0005-0000-0000-0000A7930000}"/>
    <cellStyle name="40% - Accent4 6 2 5 5" xfId="29907" xr:uid="{00000000-0005-0000-0000-0000A8930000}"/>
    <cellStyle name="40% - Accent4 6 2 6" xfId="11382" xr:uid="{00000000-0005-0000-0000-0000A9930000}"/>
    <cellStyle name="40% - Accent4 6 2 6 2" xfId="19177" xr:uid="{00000000-0005-0000-0000-0000AA930000}"/>
    <cellStyle name="40% - Accent4 6 2 6 2 2" xfId="45171" xr:uid="{00000000-0005-0000-0000-0000AB930000}"/>
    <cellStyle name="40% - Accent4 6 2 6 3" xfId="37383" xr:uid="{00000000-0005-0000-0000-0000AC930000}"/>
    <cellStyle name="40% - Accent4 6 2 7" xfId="11887" xr:uid="{00000000-0005-0000-0000-0000AD930000}"/>
    <cellStyle name="40% - Accent4 6 2 7 2" xfId="19682" xr:uid="{00000000-0005-0000-0000-0000AE930000}"/>
    <cellStyle name="40% - Accent4 6 2 7 2 2" xfId="45676" xr:uid="{00000000-0005-0000-0000-0000AF930000}"/>
    <cellStyle name="40% - Accent4 6 2 7 3" xfId="37888" xr:uid="{00000000-0005-0000-0000-0000B0930000}"/>
    <cellStyle name="40% - Accent4 6 2 8" xfId="6532" xr:uid="{00000000-0005-0000-0000-0000B1930000}"/>
    <cellStyle name="40% - Accent4 6 2 8 2" xfId="32519" xr:uid="{00000000-0005-0000-0000-0000B2930000}"/>
    <cellStyle name="40% - Accent4 6 2 9" xfId="14313" xr:uid="{00000000-0005-0000-0000-0000B3930000}"/>
    <cellStyle name="40% - Accent4 6 2 9 2" xfId="40307" xr:uid="{00000000-0005-0000-0000-0000B4930000}"/>
    <cellStyle name="40% - Accent4 6 3" xfId="1503" xr:uid="{00000000-0005-0000-0000-0000B5930000}"/>
    <cellStyle name="40% - Accent4 6 3 2" xfId="4189" xr:uid="{00000000-0005-0000-0000-0000B6930000}"/>
    <cellStyle name="40% - Accent4 6 3 2 2" xfId="9486" xr:uid="{00000000-0005-0000-0000-0000B7930000}"/>
    <cellStyle name="40% - Accent4 6 3 2 2 2" xfId="35487" xr:uid="{00000000-0005-0000-0000-0000B8930000}"/>
    <cellStyle name="40% - Accent4 6 3 2 3" xfId="17281" xr:uid="{00000000-0005-0000-0000-0000B9930000}"/>
    <cellStyle name="40% - Accent4 6 3 2 3 2" xfId="43275" xr:uid="{00000000-0005-0000-0000-0000BA930000}"/>
    <cellStyle name="40% - Accent4 6 3 2 4" xfId="25032" xr:uid="{00000000-0005-0000-0000-0000BB930000}"/>
    <cellStyle name="40% - Accent4 6 3 2 4 2" xfId="51021" xr:uid="{00000000-0005-0000-0000-0000BC930000}"/>
    <cellStyle name="40% - Accent4 6 3 2 5" xfId="30186" xr:uid="{00000000-0005-0000-0000-0000BD930000}"/>
    <cellStyle name="40% - Accent4 6 3 3" xfId="12147" xr:uid="{00000000-0005-0000-0000-0000BE930000}"/>
    <cellStyle name="40% - Accent4 6 3 3 2" xfId="19942" xr:uid="{00000000-0005-0000-0000-0000BF930000}"/>
    <cellStyle name="40% - Accent4 6 3 3 2 2" xfId="45936" xr:uid="{00000000-0005-0000-0000-0000C0930000}"/>
    <cellStyle name="40% - Accent4 6 3 3 3" xfId="38148" xr:uid="{00000000-0005-0000-0000-0000C1930000}"/>
    <cellStyle name="40% - Accent4 6 3 4" xfId="6808" xr:uid="{00000000-0005-0000-0000-0000C2930000}"/>
    <cellStyle name="40% - Accent4 6 3 4 2" xfId="32798" xr:uid="{00000000-0005-0000-0000-0000C3930000}"/>
    <cellStyle name="40% - Accent4 6 3 5" xfId="14592" xr:uid="{00000000-0005-0000-0000-0000C4930000}"/>
    <cellStyle name="40% - Accent4 6 3 5 2" xfId="40586" xr:uid="{00000000-0005-0000-0000-0000C5930000}"/>
    <cellStyle name="40% - Accent4 6 3 6" xfId="22343" xr:uid="{00000000-0005-0000-0000-0000C6930000}"/>
    <cellStyle name="40% - Accent4 6 3 6 2" xfId="48332" xr:uid="{00000000-0005-0000-0000-0000C7930000}"/>
    <cellStyle name="40% - Accent4 6 3 7" xfId="27497" xr:uid="{00000000-0005-0000-0000-0000C8930000}"/>
    <cellStyle name="40% - Accent4 6 4" xfId="2059" xr:uid="{00000000-0005-0000-0000-0000C9930000}"/>
    <cellStyle name="40% - Accent4 6 4 2" xfId="4745" xr:uid="{00000000-0005-0000-0000-0000CA930000}"/>
    <cellStyle name="40% - Accent4 6 4 2 2" xfId="10042" xr:uid="{00000000-0005-0000-0000-0000CB930000}"/>
    <cellStyle name="40% - Accent4 6 4 2 2 2" xfId="36043" xr:uid="{00000000-0005-0000-0000-0000CC930000}"/>
    <cellStyle name="40% - Accent4 6 4 2 3" xfId="17837" xr:uid="{00000000-0005-0000-0000-0000CD930000}"/>
    <cellStyle name="40% - Accent4 6 4 2 3 2" xfId="43831" xr:uid="{00000000-0005-0000-0000-0000CE930000}"/>
    <cellStyle name="40% - Accent4 6 4 2 4" xfId="25588" xr:uid="{00000000-0005-0000-0000-0000CF930000}"/>
    <cellStyle name="40% - Accent4 6 4 2 4 2" xfId="51577" xr:uid="{00000000-0005-0000-0000-0000D0930000}"/>
    <cellStyle name="40% - Accent4 6 4 2 5" xfId="30742" xr:uid="{00000000-0005-0000-0000-0000D1930000}"/>
    <cellStyle name="40% - Accent4 6 4 3" xfId="12666" xr:uid="{00000000-0005-0000-0000-0000D2930000}"/>
    <cellStyle name="40% - Accent4 6 4 3 2" xfId="20461" xr:uid="{00000000-0005-0000-0000-0000D3930000}"/>
    <cellStyle name="40% - Accent4 6 4 3 2 2" xfId="46455" xr:uid="{00000000-0005-0000-0000-0000D4930000}"/>
    <cellStyle name="40% - Accent4 6 4 3 3" xfId="38667" xr:uid="{00000000-0005-0000-0000-0000D5930000}"/>
    <cellStyle name="40% - Accent4 6 4 4" xfId="7361" xr:uid="{00000000-0005-0000-0000-0000D6930000}"/>
    <cellStyle name="40% - Accent4 6 4 4 2" xfId="33354" xr:uid="{00000000-0005-0000-0000-0000D7930000}"/>
    <cellStyle name="40% - Accent4 6 4 5" xfId="15148" xr:uid="{00000000-0005-0000-0000-0000D8930000}"/>
    <cellStyle name="40% - Accent4 6 4 5 2" xfId="41142" xr:uid="{00000000-0005-0000-0000-0000D9930000}"/>
    <cellStyle name="40% - Accent4 6 4 6" xfId="22899" xr:uid="{00000000-0005-0000-0000-0000DA930000}"/>
    <cellStyle name="40% - Accent4 6 4 6 2" xfId="48888" xr:uid="{00000000-0005-0000-0000-0000DB930000}"/>
    <cellStyle name="40% - Accent4 6 4 7" xfId="28053" xr:uid="{00000000-0005-0000-0000-0000DC930000}"/>
    <cellStyle name="40% - Accent4 6 5" xfId="2615" xr:uid="{00000000-0005-0000-0000-0000DD930000}"/>
    <cellStyle name="40% - Accent4 6 5 2" xfId="5301" xr:uid="{00000000-0005-0000-0000-0000DE930000}"/>
    <cellStyle name="40% - Accent4 6 5 2 2" xfId="10598" xr:uid="{00000000-0005-0000-0000-0000DF930000}"/>
    <cellStyle name="40% - Accent4 6 5 2 2 2" xfId="36599" xr:uid="{00000000-0005-0000-0000-0000E0930000}"/>
    <cellStyle name="40% - Accent4 6 5 2 3" xfId="18393" xr:uid="{00000000-0005-0000-0000-0000E1930000}"/>
    <cellStyle name="40% - Accent4 6 5 2 3 2" xfId="44387" xr:uid="{00000000-0005-0000-0000-0000E2930000}"/>
    <cellStyle name="40% - Accent4 6 5 2 4" xfId="26144" xr:uid="{00000000-0005-0000-0000-0000E3930000}"/>
    <cellStyle name="40% - Accent4 6 5 2 4 2" xfId="52133" xr:uid="{00000000-0005-0000-0000-0000E4930000}"/>
    <cellStyle name="40% - Accent4 6 5 2 5" xfId="31298" xr:uid="{00000000-0005-0000-0000-0000E5930000}"/>
    <cellStyle name="40% - Accent4 6 5 3" xfId="13202" xr:uid="{00000000-0005-0000-0000-0000E6930000}"/>
    <cellStyle name="40% - Accent4 6 5 3 2" xfId="20997" xr:uid="{00000000-0005-0000-0000-0000E7930000}"/>
    <cellStyle name="40% - Accent4 6 5 3 2 2" xfId="46991" xr:uid="{00000000-0005-0000-0000-0000E8930000}"/>
    <cellStyle name="40% - Accent4 6 5 3 3" xfId="39203" xr:uid="{00000000-0005-0000-0000-0000E9930000}"/>
    <cellStyle name="40% - Accent4 6 5 4" xfId="7914" xr:uid="{00000000-0005-0000-0000-0000EA930000}"/>
    <cellStyle name="40% - Accent4 6 5 4 2" xfId="33910" xr:uid="{00000000-0005-0000-0000-0000EB930000}"/>
    <cellStyle name="40% - Accent4 6 5 5" xfId="15704" xr:uid="{00000000-0005-0000-0000-0000EC930000}"/>
    <cellStyle name="40% - Accent4 6 5 5 2" xfId="41698" xr:uid="{00000000-0005-0000-0000-0000ED930000}"/>
    <cellStyle name="40% - Accent4 6 5 6" xfId="23455" xr:uid="{00000000-0005-0000-0000-0000EE930000}"/>
    <cellStyle name="40% - Accent4 6 5 6 2" xfId="49444" xr:uid="{00000000-0005-0000-0000-0000EF930000}"/>
    <cellStyle name="40% - Accent4 6 5 7" xfId="28609" xr:uid="{00000000-0005-0000-0000-0000F0930000}"/>
    <cellStyle name="40% - Accent4 6 6" xfId="3633" xr:uid="{00000000-0005-0000-0000-0000F1930000}"/>
    <cellStyle name="40% - Accent4 6 6 2" xfId="8931" xr:uid="{00000000-0005-0000-0000-0000F2930000}"/>
    <cellStyle name="40% - Accent4 6 6 2 2" xfId="34931" xr:uid="{00000000-0005-0000-0000-0000F3930000}"/>
    <cellStyle name="40% - Accent4 6 6 3" xfId="16725" xr:uid="{00000000-0005-0000-0000-0000F4930000}"/>
    <cellStyle name="40% - Accent4 6 6 3 2" xfId="42719" xr:uid="{00000000-0005-0000-0000-0000F5930000}"/>
    <cellStyle name="40% - Accent4 6 6 4" xfId="24476" xr:uid="{00000000-0005-0000-0000-0000F6930000}"/>
    <cellStyle name="40% - Accent4 6 6 4 2" xfId="50465" xr:uid="{00000000-0005-0000-0000-0000F7930000}"/>
    <cellStyle name="40% - Accent4 6 6 5" xfId="29630" xr:uid="{00000000-0005-0000-0000-0000F8930000}"/>
    <cellStyle name="40% - Accent4 6 7" xfId="11127" xr:uid="{00000000-0005-0000-0000-0000F9930000}"/>
    <cellStyle name="40% - Accent4 6 7 2" xfId="18922" xr:uid="{00000000-0005-0000-0000-0000FA930000}"/>
    <cellStyle name="40% - Accent4 6 7 2 2" xfId="44916" xr:uid="{00000000-0005-0000-0000-0000FB930000}"/>
    <cellStyle name="40% - Accent4 6 7 3" xfId="37128" xr:uid="{00000000-0005-0000-0000-0000FC930000}"/>
    <cellStyle name="40% - Accent4 6 8" xfId="11627" xr:uid="{00000000-0005-0000-0000-0000FD930000}"/>
    <cellStyle name="40% - Accent4 6 8 2" xfId="19422" xr:uid="{00000000-0005-0000-0000-0000FE930000}"/>
    <cellStyle name="40% - Accent4 6 8 2 2" xfId="45416" xr:uid="{00000000-0005-0000-0000-0000FF930000}"/>
    <cellStyle name="40% - Accent4 6 8 3" xfId="37628" xr:uid="{00000000-0005-0000-0000-000000940000}"/>
    <cellStyle name="40% - Accent4 6 9" xfId="6255" xr:uid="{00000000-0005-0000-0000-000001940000}"/>
    <cellStyle name="40% - Accent4 6 9 2" xfId="32242" xr:uid="{00000000-0005-0000-0000-000002940000}"/>
    <cellStyle name="40% - Accent4 7" xfId="957" xr:uid="{00000000-0005-0000-0000-000003940000}"/>
    <cellStyle name="40% - Accent4 7 10" xfId="14049" xr:uid="{00000000-0005-0000-0000-000004940000}"/>
    <cellStyle name="40% - Accent4 7 10 2" xfId="40043" xr:uid="{00000000-0005-0000-0000-000005940000}"/>
    <cellStyle name="40% - Accent4 7 11" xfId="21800" xr:uid="{00000000-0005-0000-0000-000006940000}"/>
    <cellStyle name="40% - Accent4 7 11 2" xfId="47789" xr:uid="{00000000-0005-0000-0000-000007940000}"/>
    <cellStyle name="40% - Accent4 7 12" xfId="26954" xr:uid="{00000000-0005-0000-0000-000008940000}"/>
    <cellStyle name="40% - Accent4 7 2" xfId="1235" xr:uid="{00000000-0005-0000-0000-000009940000}"/>
    <cellStyle name="40% - Accent4 7 2 10" xfId="22077" xr:uid="{00000000-0005-0000-0000-00000A940000}"/>
    <cellStyle name="40% - Accent4 7 2 10 2" xfId="48066" xr:uid="{00000000-0005-0000-0000-00000B940000}"/>
    <cellStyle name="40% - Accent4 7 2 11" xfId="27231" xr:uid="{00000000-0005-0000-0000-00000C940000}"/>
    <cellStyle name="40% - Accent4 7 2 2" xfId="1793" xr:uid="{00000000-0005-0000-0000-00000D940000}"/>
    <cellStyle name="40% - Accent4 7 2 2 2" xfId="4479" xr:uid="{00000000-0005-0000-0000-00000E940000}"/>
    <cellStyle name="40% - Accent4 7 2 2 2 2" xfId="9776" xr:uid="{00000000-0005-0000-0000-00000F940000}"/>
    <cellStyle name="40% - Accent4 7 2 2 2 2 2" xfId="35777" xr:uid="{00000000-0005-0000-0000-000010940000}"/>
    <cellStyle name="40% - Accent4 7 2 2 2 3" xfId="17571" xr:uid="{00000000-0005-0000-0000-000011940000}"/>
    <cellStyle name="40% - Accent4 7 2 2 2 3 2" xfId="43565" xr:uid="{00000000-0005-0000-0000-000012940000}"/>
    <cellStyle name="40% - Accent4 7 2 2 2 4" xfId="25322" xr:uid="{00000000-0005-0000-0000-000013940000}"/>
    <cellStyle name="40% - Accent4 7 2 2 2 4 2" xfId="51311" xr:uid="{00000000-0005-0000-0000-000014940000}"/>
    <cellStyle name="40% - Accent4 7 2 2 2 5" xfId="30476" xr:uid="{00000000-0005-0000-0000-000015940000}"/>
    <cellStyle name="40% - Accent4 7 2 2 3" xfId="12419" xr:uid="{00000000-0005-0000-0000-000016940000}"/>
    <cellStyle name="40% - Accent4 7 2 2 3 2" xfId="20214" xr:uid="{00000000-0005-0000-0000-000017940000}"/>
    <cellStyle name="40% - Accent4 7 2 2 3 2 2" xfId="46208" xr:uid="{00000000-0005-0000-0000-000018940000}"/>
    <cellStyle name="40% - Accent4 7 2 2 3 3" xfId="38420" xr:uid="{00000000-0005-0000-0000-000019940000}"/>
    <cellStyle name="40% - Accent4 7 2 2 4" xfId="7096" xr:uid="{00000000-0005-0000-0000-00001A940000}"/>
    <cellStyle name="40% - Accent4 7 2 2 4 2" xfId="33088" xr:uid="{00000000-0005-0000-0000-00001B940000}"/>
    <cellStyle name="40% - Accent4 7 2 2 5" xfId="14882" xr:uid="{00000000-0005-0000-0000-00001C940000}"/>
    <cellStyle name="40% - Accent4 7 2 2 5 2" xfId="40876" xr:uid="{00000000-0005-0000-0000-00001D940000}"/>
    <cellStyle name="40% - Accent4 7 2 2 6" xfId="22633" xr:uid="{00000000-0005-0000-0000-00001E940000}"/>
    <cellStyle name="40% - Accent4 7 2 2 6 2" xfId="48622" xr:uid="{00000000-0005-0000-0000-00001F940000}"/>
    <cellStyle name="40% - Accent4 7 2 2 7" xfId="27787" xr:uid="{00000000-0005-0000-0000-000020940000}"/>
    <cellStyle name="40% - Accent4 7 2 3" xfId="2349" xr:uid="{00000000-0005-0000-0000-000021940000}"/>
    <cellStyle name="40% - Accent4 7 2 3 2" xfId="5035" xr:uid="{00000000-0005-0000-0000-000022940000}"/>
    <cellStyle name="40% - Accent4 7 2 3 2 2" xfId="10332" xr:uid="{00000000-0005-0000-0000-000023940000}"/>
    <cellStyle name="40% - Accent4 7 2 3 2 2 2" xfId="36333" xr:uid="{00000000-0005-0000-0000-000024940000}"/>
    <cellStyle name="40% - Accent4 7 2 3 2 3" xfId="18127" xr:uid="{00000000-0005-0000-0000-000025940000}"/>
    <cellStyle name="40% - Accent4 7 2 3 2 3 2" xfId="44121" xr:uid="{00000000-0005-0000-0000-000026940000}"/>
    <cellStyle name="40% - Accent4 7 2 3 2 4" xfId="25878" xr:uid="{00000000-0005-0000-0000-000027940000}"/>
    <cellStyle name="40% - Accent4 7 2 3 2 4 2" xfId="51867" xr:uid="{00000000-0005-0000-0000-000028940000}"/>
    <cellStyle name="40% - Accent4 7 2 3 2 5" xfId="31032" xr:uid="{00000000-0005-0000-0000-000029940000}"/>
    <cellStyle name="40% - Accent4 7 2 3 3" xfId="12953" xr:uid="{00000000-0005-0000-0000-00002A940000}"/>
    <cellStyle name="40% - Accent4 7 2 3 3 2" xfId="20748" xr:uid="{00000000-0005-0000-0000-00002B940000}"/>
    <cellStyle name="40% - Accent4 7 2 3 3 2 2" xfId="46742" xr:uid="{00000000-0005-0000-0000-00002C940000}"/>
    <cellStyle name="40% - Accent4 7 2 3 3 3" xfId="38954" xr:uid="{00000000-0005-0000-0000-00002D940000}"/>
    <cellStyle name="40% - Accent4 7 2 3 4" xfId="7648" xr:uid="{00000000-0005-0000-0000-00002E940000}"/>
    <cellStyle name="40% - Accent4 7 2 3 4 2" xfId="33644" xr:uid="{00000000-0005-0000-0000-00002F940000}"/>
    <cellStyle name="40% - Accent4 7 2 3 5" xfId="15438" xr:uid="{00000000-0005-0000-0000-000030940000}"/>
    <cellStyle name="40% - Accent4 7 2 3 5 2" xfId="41432" xr:uid="{00000000-0005-0000-0000-000031940000}"/>
    <cellStyle name="40% - Accent4 7 2 3 6" xfId="23189" xr:uid="{00000000-0005-0000-0000-000032940000}"/>
    <cellStyle name="40% - Accent4 7 2 3 6 2" xfId="49178" xr:uid="{00000000-0005-0000-0000-000033940000}"/>
    <cellStyle name="40% - Accent4 7 2 3 7" xfId="28343" xr:uid="{00000000-0005-0000-0000-000034940000}"/>
    <cellStyle name="40% - Accent4 7 2 4" xfId="2905" xr:uid="{00000000-0005-0000-0000-000035940000}"/>
    <cellStyle name="40% - Accent4 7 2 4 2" xfId="5591" xr:uid="{00000000-0005-0000-0000-000036940000}"/>
    <cellStyle name="40% - Accent4 7 2 4 2 2" xfId="10888" xr:uid="{00000000-0005-0000-0000-000037940000}"/>
    <cellStyle name="40% - Accent4 7 2 4 2 2 2" xfId="36889" xr:uid="{00000000-0005-0000-0000-000038940000}"/>
    <cellStyle name="40% - Accent4 7 2 4 2 3" xfId="18683" xr:uid="{00000000-0005-0000-0000-000039940000}"/>
    <cellStyle name="40% - Accent4 7 2 4 2 3 2" xfId="44677" xr:uid="{00000000-0005-0000-0000-00003A940000}"/>
    <cellStyle name="40% - Accent4 7 2 4 2 4" xfId="26434" xr:uid="{00000000-0005-0000-0000-00003B940000}"/>
    <cellStyle name="40% - Accent4 7 2 4 2 4 2" xfId="52423" xr:uid="{00000000-0005-0000-0000-00003C940000}"/>
    <cellStyle name="40% - Accent4 7 2 4 2 5" xfId="31588" xr:uid="{00000000-0005-0000-0000-00003D940000}"/>
    <cellStyle name="40% - Accent4 7 2 4 3" xfId="13492" xr:uid="{00000000-0005-0000-0000-00003E940000}"/>
    <cellStyle name="40% - Accent4 7 2 4 3 2" xfId="21287" xr:uid="{00000000-0005-0000-0000-00003F940000}"/>
    <cellStyle name="40% - Accent4 7 2 4 3 2 2" xfId="47281" xr:uid="{00000000-0005-0000-0000-000040940000}"/>
    <cellStyle name="40% - Accent4 7 2 4 3 3" xfId="39493" xr:uid="{00000000-0005-0000-0000-000041940000}"/>
    <cellStyle name="40% - Accent4 7 2 4 4" xfId="8204" xr:uid="{00000000-0005-0000-0000-000042940000}"/>
    <cellStyle name="40% - Accent4 7 2 4 4 2" xfId="34200" xr:uid="{00000000-0005-0000-0000-000043940000}"/>
    <cellStyle name="40% - Accent4 7 2 4 5" xfId="15994" xr:uid="{00000000-0005-0000-0000-000044940000}"/>
    <cellStyle name="40% - Accent4 7 2 4 5 2" xfId="41988" xr:uid="{00000000-0005-0000-0000-000045940000}"/>
    <cellStyle name="40% - Accent4 7 2 4 6" xfId="23745" xr:uid="{00000000-0005-0000-0000-000046940000}"/>
    <cellStyle name="40% - Accent4 7 2 4 6 2" xfId="49734" xr:uid="{00000000-0005-0000-0000-000047940000}"/>
    <cellStyle name="40% - Accent4 7 2 4 7" xfId="28899" xr:uid="{00000000-0005-0000-0000-000048940000}"/>
    <cellStyle name="40% - Accent4 7 2 5" xfId="3923" xr:uid="{00000000-0005-0000-0000-000049940000}"/>
    <cellStyle name="40% - Accent4 7 2 5 2" xfId="9221" xr:uid="{00000000-0005-0000-0000-00004A940000}"/>
    <cellStyle name="40% - Accent4 7 2 5 2 2" xfId="35221" xr:uid="{00000000-0005-0000-0000-00004B940000}"/>
    <cellStyle name="40% - Accent4 7 2 5 3" xfId="17015" xr:uid="{00000000-0005-0000-0000-00004C940000}"/>
    <cellStyle name="40% - Accent4 7 2 5 3 2" xfId="43009" xr:uid="{00000000-0005-0000-0000-00004D940000}"/>
    <cellStyle name="40% - Accent4 7 2 5 4" xfId="24766" xr:uid="{00000000-0005-0000-0000-00004E940000}"/>
    <cellStyle name="40% - Accent4 7 2 5 4 2" xfId="50755" xr:uid="{00000000-0005-0000-0000-00004F940000}"/>
    <cellStyle name="40% - Accent4 7 2 5 5" xfId="29920" xr:uid="{00000000-0005-0000-0000-000050940000}"/>
    <cellStyle name="40% - Accent4 7 2 6" xfId="11394" xr:uid="{00000000-0005-0000-0000-000051940000}"/>
    <cellStyle name="40% - Accent4 7 2 6 2" xfId="19189" xr:uid="{00000000-0005-0000-0000-000052940000}"/>
    <cellStyle name="40% - Accent4 7 2 6 2 2" xfId="45183" xr:uid="{00000000-0005-0000-0000-000053940000}"/>
    <cellStyle name="40% - Accent4 7 2 6 3" xfId="37395" xr:uid="{00000000-0005-0000-0000-000054940000}"/>
    <cellStyle name="40% - Accent4 7 2 7" xfId="11900" xr:uid="{00000000-0005-0000-0000-000055940000}"/>
    <cellStyle name="40% - Accent4 7 2 7 2" xfId="19695" xr:uid="{00000000-0005-0000-0000-000056940000}"/>
    <cellStyle name="40% - Accent4 7 2 7 2 2" xfId="45689" xr:uid="{00000000-0005-0000-0000-000057940000}"/>
    <cellStyle name="40% - Accent4 7 2 7 3" xfId="37901" xr:uid="{00000000-0005-0000-0000-000058940000}"/>
    <cellStyle name="40% - Accent4 7 2 8" xfId="6545" xr:uid="{00000000-0005-0000-0000-000059940000}"/>
    <cellStyle name="40% - Accent4 7 2 8 2" xfId="32532" xr:uid="{00000000-0005-0000-0000-00005A940000}"/>
    <cellStyle name="40% - Accent4 7 2 9" xfId="14326" xr:uid="{00000000-0005-0000-0000-00005B940000}"/>
    <cellStyle name="40% - Accent4 7 2 9 2" xfId="40320" xr:uid="{00000000-0005-0000-0000-00005C940000}"/>
    <cellStyle name="40% - Accent4 7 3" xfId="1516" xr:uid="{00000000-0005-0000-0000-00005D940000}"/>
    <cellStyle name="40% - Accent4 7 3 2" xfId="4202" xr:uid="{00000000-0005-0000-0000-00005E940000}"/>
    <cellStyle name="40% - Accent4 7 3 2 2" xfId="9499" xr:uid="{00000000-0005-0000-0000-00005F940000}"/>
    <cellStyle name="40% - Accent4 7 3 2 2 2" xfId="35500" xr:uid="{00000000-0005-0000-0000-000060940000}"/>
    <cellStyle name="40% - Accent4 7 3 2 3" xfId="17294" xr:uid="{00000000-0005-0000-0000-000061940000}"/>
    <cellStyle name="40% - Accent4 7 3 2 3 2" xfId="43288" xr:uid="{00000000-0005-0000-0000-000062940000}"/>
    <cellStyle name="40% - Accent4 7 3 2 4" xfId="25045" xr:uid="{00000000-0005-0000-0000-000063940000}"/>
    <cellStyle name="40% - Accent4 7 3 2 4 2" xfId="51034" xr:uid="{00000000-0005-0000-0000-000064940000}"/>
    <cellStyle name="40% - Accent4 7 3 2 5" xfId="30199" xr:uid="{00000000-0005-0000-0000-000065940000}"/>
    <cellStyle name="40% - Accent4 7 3 3" xfId="12160" xr:uid="{00000000-0005-0000-0000-000066940000}"/>
    <cellStyle name="40% - Accent4 7 3 3 2" xfId="19955" xr:uid="{00000000-0005-0000-0000-000067940000}"/>
    <cellStyle name="40% - Accent4 7 3 3 2 2" xfId="45949" xr:uid="{00000000-0005-0000-0000-000068940000}"/>
    <cellStyle name="40% - Accent4 7 3 3 3" xfId="38161" xr:uid="{00000000-0005-0000-0000-000069940000}"/>
    <cellStyle name="40% - Accent4 7 3 4" xfId="6821" xr:uid="{00000000-0005-0000-0000-00006A940000}"/>
    <cellStyle name="40% - Accent4 7 3 4 2" xfId="32811" xr:uid="{00000000-0005-0000-0000-00006B940000}"/>
    <cellStyle name="40% - Accent4 7 3 5" xfId="14605" xr:uid="{00000000-0005-0000-0000-00006C940000}"/>
    <cellStyle name="40% - Accent4 7 3 5 2" xfId="40599" xr:uid="{00000000-0005-0000-0000-00006D940000}"/>
    <cellStyle name="40% - Accent4 7 3 6" xfId="22356" xr:uid="{00000000-0005-0000-0000-00006E940000}"/>
    <cellStyle name="40% - Accent4 7 3 6 2" xfId="48345" xr:uid="{00000000-0005-0000-0000-00006F940000}"/>
    <cellStyle name="40% - Accent4 7 3 7" xfId="27510" xr:uid="{00000000-0005-0000-0000-000070940000}"/>
    <cellStyle name="40% - Accent4 7 4" xfId="2072" xr:uid="{00000000-0005-0000-0000-000071940000}"/>
    <cellStyle name="40% - Accent4 7 4 2" xfId="4758" xr:uid="{00000000-0005-0000-0000-000072940000}"/>
    <cellStyle name="40% - Accent4 7 4 2 2" xfId="10055" xr:uid="{00000000-0005-0000-0000-000073940000}"/>
    <cellStyle name="40% - Accent4 7 4 2 2 2" xfId="36056" xr:uid="{00000000-0005-0000-0000-000074940000}"/>
    <cellStyle name="40% - Accent4 7 4 2 3" xfId="17850" xr:uid="{00000000-0005-0000-0000-000075940000}"/>
    <cellStyle name="40% - Accent4 7 4 2 3 2" xfId="43844" xr:uid="{00000000-0005-0000-0000-000076940000}"/>
    <cellStyle name="40% - Accent4 7 4 2 4" xfId="25601" xr:uid="{00000000-0005-0000-0000-000077940000}"/>
    <cellStyle name="40% - Accent4 7 4 2 4 2" xfId="51590" xr:uid="{00000000-0005-0000-0000-000078940000}"/>
    <cellStyle name="40% - Accent4 7 4 2 5" xfId="30755" xr:uid="{00000000-0005-0000-0000-000079940000}"/>
    <cellStyle name="40% - Accent4 7 4 3" xfId="12679" xr:uid="{00000000-0005-0000-0000-00007A940000}"/>
    <cellStyle name="40% - Accent4 7 4 3 2" xfId="20474" xr:uid="{00000000-0005-0000-0000-00007B940000}"/>
    <cellStyle name="40% - Accent4 7 4 3 2 2" xfId="46468" xr:uid="{00000000-0005-0000-0000-00007C940000}"/>
    <cellStyle name="40% - Accent4 7 4 3 3" xfId="38680" xr:uid="{00000000-0005-0000-0000-00007D940000}"/>
    <cellStyle name="40% - Accent4 7 4 4" xfId="7374" xr:uid="{00000000-0005-0000-0000-00007E940000}"/>
    <cellStyle name="40% - Accent4 7 4 4 2" xfId="33367" xr:uid="{00000000-0005-0000-0000-00007F940000}"/>
    <cellStyle name="40% - Accent4 7 4 5" xfId="15161" xr:uid="{00000000-0005-0000-0000-000080940000}"/>
    <cellStyle name="40% - Accent4 7 4 5 2" xfId="41155" xr:uid="{00000000-0005-0000-0000-000081940000}"/>
    <cellStyle name="40% - Accent4 7 4 6" xfId="22912" xr:uid="{00000000-0005-0000-0000-000082940000}"/>
    <cellStyle name="40% - Accent4 7 4 6 2" xfId="48901" xr:uid="{00000000-0005-0000-0000-000083940000}"/>
    <cellStyle name="40% - Accent4 7 4 7" xfId="28066" xr:uid="{00000000-0005-0000-0000-000084940000}"/>
    <cellStyle name="40% - Accent4 7 5" xfId="2628" xr:uid="{00000000-0005-0000-0000-000085940000}"/>
    <cellStyle name="40% - Accent4 7 5 2" xfId="5314" xr:uid="{00000000-0005-0000-0000-000086940000}"/>
    <cellStyle name="40% - Accent4 7 5 2 2" xfId="10611" xr:uid="{00000000-0005-0000-0000-000087940000}"/>
    <cellStyle name="40% - Accent4 7 5 2 2 2" xfId="36612" xr:uid="{00000000-0005-0000-0000-000088940000}"/>
    <cellStyle name="40% - Accent4 7 5 2 3" xfId="18406" xr:uid="{00000000-0005-0000-0000-000089940000}"/>
    <cellStyle name="40% - Accent4 7 5 2 3 2" xfId="44400" xr:uid="{00000000-0005-0000-0000-00008A940000}"/>
    <cellStyle name="40% - Accent4 7 5 2 4" xfId="26157" xr:uid="{00000000-0005-0000-0000-00008B940000}"/>
    <cellStyle name="40% - Accent4 7 5 2 4 2" xfId="52146" xr:uid="{00000000-0005-0000-0000-00008C940000}"/>
    <cellStyle name="40% - Accent4 7 5 2 5" xfId="31311" xr:uid="{00000000-0005-0000-0000-00008D940000}"/>
    <cellStyle name="40% - Accent4 7 5 3" xfId="13215" xr:uid="{00000000-0005-0000-0000-00008E940000}"/>
    <cellStyle name="40% - Accent4 7 5 3 2" xfId="21010" xr:uid="{00000000-0005-0000-0000-00008F940000}"/>
    <cellStyle name="40% - Accent4 7 5 3 2 2" xfId="47004" xr:uid="{00000000-0005-0000-0000-000090940000}"/>
    <cellStyle name="40% - Accent4 7 5 3 3" xfId="39216" xr:uid="{00000000-0005-0000-0000-000091940000}"/>
    <cellStyle name="40% - Accent4 7 5 4" xfId="7927" xr:uid="{00000000-0005-0000-0000-000092940000}"/>
    <cellStyle name="40% - Accent4 7 5 4 2" xfId="33923" xr:uid="{00000000-0005-0000-0000-000093940000}"/>
    <cellStyle name="40% - Accent4 7 5 5" xfId="15717" xr:uid="{00000000-0005-0000-0000-000094940000}"/>
    <cellStyle name="40% - Accent4 7 5 5 2" xfId="41711" xr:uid="{00000000-0005-0000-0000-000095940000}"/>
    <cellStyle name="40% - Accent4 7 5 6" xfId="23468" xr:uid="{00000000-0005-0000-0000-000096940000}"/>
    <cellStyle name="40% - Accent4 7 5 6 2" xfId="49457" xr:uid="{00000000-0005-0000-0000-000097940000}"/>
    <cellStyle name="40% - Accent4 7 5 7" xfId="28622" xr:uid="{00000000-0005-0000-0000-000098940000}"/>
    <cellStyle name="40% - Accent4 7 6" xfId="3646" xr:uid="{00000000-0005-0000-0000-000099940000}"/>
    <cellStyle name="40% - Accent4 7 6 2" xfId="8944" xr:uid="{00000000-0005-0000-0000-00009A940000}"/>
    <cellStyle name="40% - Accent4 7 6 2 2" xfId="34944" xr:uid="{00000000-0005-0000-0000-00009B940000}"/>
    <cellStyle name="40% - Accent4 7 6 3" xfId="16738" xr:uid="{00000000-0005-0000-0000-00009C940000}"/>
    <cellStyle name="40% - Accent4 7 6 3 2" xfId="42732" xr:uid="{00000000-0005-0000-0000-00009D940000}"/>
    <cellStyle name="40% - Accent4 7 6 4" xfId="24489" xr:uid="{00000000-0005-0000-0000-00009E940000}"/>
    <cellStyle name="40% - Accent4 7 6 4 2" xfId="50478" xr:uid="{00000000-0005-0000-0000-00009F940000}"/>
    <cellStyle name="40% - Accent4 7 6 5" xfId="29643" xr:uid="{00000000-0005-0000-0000-0000A0940000}"/>
    <cellStyle name="40% - Accent4 7 7" xfId="11139" xr:uid="{00000000-0005-0000-0000-0000A1940000}"/>
    <cellStyle name="40% - Accent4 7 7 2" xfId="18934" xr:uid="{00000000-0005-0000-0000-0000A2940000}"/>
    <cellStyle name="40% - Accent4 7 7 2 2" xfId="44928" xr:uid="{00000000-0005-0000-0000-0000A3940000}"/>
    <cellStyle name="40% - Accent4 7 7 3" xfId="37140" xr:uid="{00000000-0005-0000-0000-0000A4940000}"/>
    <cellStyle name="40% - Accent4 7 8" xfId="11639" xr:uid="{00000000-0005-0000-0000-0000A5940000}"/>
    <cellStyle name="40% - Accent4 7 8 2" xfId="19434" xr:uid="{00000000-0005-0000-0000-0000A6940000}"/>
    <cellStyle name="40% - Accent4 7 8 2 2" xfId="45428" xr:uid="{00000000-0005-0000-0000-0000A7940000}"/>
    <cellStyle name="40% - Accent4 7 8 3" xfId="37640" xr:uid="{00000000-0005-0000-0000-0000A8940000}"/>
    <cellStyle name="40% - Accent4 7 9" xfId="6268" xr:uid="{00000000-0005-0000-0000-0000A9940000}"/>
    <cellStyle name="40% - Accent4 7 9 2" xfId="32255" xr:uid="{00000000-0005-0000-0000-0000AA940000}"/>
    <cellStyle name="40% - Accent4 8" xfId="971" xr:uid="{00000000-0005-0000-0000-0000AB940000}"/>
    <cellStyle name="40% - Accent4 8 10" xfId="14063" xr:uid="{00000000-0005-0000-0000-0000AC940000}"/>
    <cellStyle name="40% - Accent4 8 10 2" xfId="40057" xr:uid="{00000000-0005-0000-0000-0000AD940000}"/>
    <cellStyle name="40% - Accent4 8 11" xfId="21814" xr:uid="{00000000-0005-0000-0000-0000AE940000}"/>
    <cellStyle name="40% - Accent4 8 11 2" xfId="47803" xr:uid="{00000000-0005-0000-0000-0000AF940000}"/>
    <cellStyle name="40% - Accent4 8 12" xfId="26968" xr:uid="{00000000-0005-0000-0000-0000B0940000}"/>
    <cellStyle name="40% - Accent4 8 2" xfId="1249" xr:uid="{00000000-0005-0000-0000-0000B1940000}"/>
    <cellStyle name="40% - Accent4 8 2 10" xfId="22091" xr:uid="{00000000-0005-0000-0000-0000B2940000}"/>
    <cellStyle name="40% - Accent4 8 2 10 2" xfId="48080" xr:uid="{00000000-0005-0000-0000-0000B3940000}"/>
    <cellStyle name="40% - Accent4 8 2 11" xfId="27245" xr:uid="{00000000-0005-0000-0000-0000B4940000}"/>
    <cellStyle name="40% - Accent4 8 2 2" xfId="1807" xr:uid="{00000000-0005-0000-0000-0000B5940000}"/>
    <cellStyle name="40% - Accent4 8 2 2 2" xfId="4493" xr:uid="{00000000-0005-0000-0000-0000B6940000}"/>
    <cellStyle name="40% - Accent4 8 2 2 2 2" xfId="9790" xr:uid="{00000000-0005-0000-0000-0000B7940000}"/>
    <cellStyle name="40% - Accent4 8 2 2 2 2 2" xfId="35791" xr:uid="{00000000-0005-0000-0000-0000B8940000}"/>
    <cellStyle name="40% - Accent4 8 2 2 2 3" xfId="17585" xr:uid="{00000000-0005-0000-0000-0000B9940000}"/>
    <cellStyle name="40% - Accent4 8 2 2 2 3 2" xfId="43579" xr:uid="{00000000-0005-0000-0000-0000BA940000}"/>
    <cellStyle name="40% - Accent4 8 2 2 2 4" xfId="25336" xr:uid="{00000000-0005-0000-0000-0000BB940000}"/>
    <cellStyle name="40% - Accent4 8 2 2 2 4 2" xfId="51325" xr:uid="{00000000-0005-0000-0000-0000BC940000}"/>
    <cellStyle name="40% - Accent4 8 2 2 2 5" xfId="30490" xr:uid="{00000000-0005-0000-0000-0000BD940000}"/>
    <cellStyle name="40% - Accent4 8 2 2 3" xfId="12432" xr:uid="{00000000-0005-0000-0000-0000BE940000}"/>
    <cellStyle name="40% - Accent4 8 2 2 3 2" xfId="20227" xr:uid="{00000000-0005-0000-0000-0000BF940000}"/>
    <cellStyle name="40% - Accent4 8 2 2 3 2 2" xfId="46221" xr:uid="{00000000-0005-0000-0000-0000C0940000}"/>
    <cellStyle name="40% - Accent4 8 2 2 3 3" xfId="38433" xr:uid="{00000000-0005-0000-0000-0000C1940000}"/>
    <cellStyle name="40% - Accent4 8 2 2 4" xfId="7110" xr:uid="{00000000-0005-0000-0000-0000C2940000}"/>
    <cellStyle name="40% - Accent4 8 2 2 4 2" xfId="33102" xr:uid="{00000000-0005-0000-0000-0000C3940000}"/>
    <cellStyle name="40% - Accent4 8 2 2 5" xfId="14896" xr:uid="{00000000-0005-0000-0000-0000C4940000}"/>
    <cellStyle name="40% - Accent4 8 2 2 5 2" xfId="40890" xr:uid="{00000000-0005-0000-0000-0000C5940000}"/>
    <cellStyle name="40% - Accent4 8 2 2 6" xfId="22647" xr:uid="{00000000-0005-0000-0000-0000C6940000}"/>
    <cellStyle name="40% - Accent4 8 2 2 6 2" xfId="48636" xr:uid="{00000000-0005-0000-0000-0000C7940000}"/>
    <cellStyle name="40% - Accent4 8 2 2 7" xfId="27801" xr:uid="{00000000-0005-0000-0000-0000C8940000}"/>
    <cellStyle name="40% - Accent4 8 2 3" xfId="2363" xr:uid="{00000000-0005-0000-0000-0000C9940000}"/>
    <cellStyle name="40% - Accent4 8 2 3 2" xfId="5049" xr:uid="{00000000-0005-0000-0000-0000CA940000}"/>
    <cellStyle name="40% - Accent4 8 2 3 2 2" xfId="10346" xr:uid="{00000000-0005-0000-0000-0000CB940000}"/>
    <cellStyle name="40% - Accent4 8 2 3 2 2 2" xfId="36347" xr:uid="{00000000-0005-0000-0000-0000CC940000}"/>
    <cellStyle name="40% - Accent4 8 2 3 2 3" xfId="18141" xr:uid="{00000000-0005-0000-0000-0000CD940000}"/>
    <cellStyle name="40% - Accent4 8 2 3 2 3 2" xfId="44135" xr:uid="{00000000-0005-0000-0000-0000CE940000}"/>
    <cellStyle name="40% - Accent4 8 2 3 2 4" xfId="25892" xr:uid="{00000000-0005-0000-0000-0000CF940000}"/>
    <cellStyle name="40% - Accent4 8 2 3 2 4 2" xfId="51881" xr:uid="{00000000-0005-0000-0000-0000D0940000}"/>
    <cellStyle name="40% - Accent4 8 2 3 2 5" xfId="31046" xr:uid="{00000000-0005-0000-0000-0000D1940000}"/>
    <cellStyle name="40% - Accent4 8 2 3 3" xfId="12967" xr:uid="{00000000-0005-0000-0000-0000D2940000}"/>
    <cellStyle name="40% - Accent4 8 2 3 3 2" xfId="20762" xr:uid="{00000000-0005-0000-0000-0000D3940000}"/>
    <cellStyle name="40% - Accent4 8 2 3 3 2 2" xfId="46756" xr:uid="{00000000-0005-0000-0000-0000D4940000}"/>
    <cellStyle name="40% - Accent4 8 2 3 3 3" xfId="38968" xr:uid="{00000000-0005-0000-0000-0000D5940000}"/>
    <cellStyle name="40% - Accent4 8 2 3 4" xfId="7662" xr:uid="{00000000-0005-0000-0000-0000D6940000}"/>
    <cellStyle name="40% - Accent4 8 2 3 4 2" xfId="33658" xr:uid="{00000000-0005-0000-0000-0000D7940000}"/>
    <cellStyle name="40% - Accent4 8 2 3 5" xfId="15452" xr:uid="{00000000-0005-0000-0000-0000D8940000}"/>
    <cellStyle name="40% - Accent4 8 2 3 5 2" xfId="41446" xr:uid="{00000000-0005-0000-0000-0000D9940000}"/>
    <cellStyle name="40% - Accent4 8 2 3 6" xfId="23203" xr:uid="{00000000-0005-0000-0000-0000DA940000}"/>
    <cellStyle name="40% - Accent4 8 2 3 6 2" xfId="49192" xr:uid="{00000000-0005-0000-0000-0000DB940000}"/>
    <cellStyle name="40% - Accent4 8 2 3 7" xfId="28357" xr:uid="{00000000-0005-0000-0000-0000DC940000}"/>
    <cellStyle name="40% - Accent4 8 2 4" xfId="2919" xr:uid="{00000000-0005-0000-0000-0000DD940000}"/>
    <cellStyle name="40% - Accent4 8 2 4 2" xfId="5605" xr:uid="{00000000-0005-0000-0000-0000DE940000}"/>
    <cellStyle name="40% - Accent4 8 2 4 2 2" xfId="10902" xr:uid="{00000000-0005-0000-0000-0000DF940000}"/>
    <cellStyle name="40% - Accent4 8 2 4 2 2 2" xfId="36903" xr:uid="{00000000-0005-0000-0000-0000E0940000}"/>
    <cellStyle name="40% - Accent4 8 2 4 2 3" xfId="18697" xr:uid="{00000000-0005-0000-0000-0000E1940000}"/>
    <cellStyle name="40% - Accent4 8 2 4 2 3 2" xfId="44691" xr:uid="{00000000-0005-0000-0000-0000E2940000}"/>
    <cellStyle name="40% - Accent4 8 2 4 2 4" xfId="26448" xr:uid="{00000000-0005-0000-0000-0000E3940000}"/>
    <cellStyle name="40% - Accent4 8 2 4 2 4 2" xfId="52437" xr:uid="{00000000-0005-0000-0000-0000E4940000}"/>
    <cellStyle name="40% - Accent4 8 2 4 2 5" xfId="31602" xr:uid="{00000000-0005-0000-0000-0000E5940000}"/>
    <cellStyle name="40% - Accent4 8 2 4 3" xfId="13506" xr:uid="{00000000-0005-0000-0000-0000E6940000}"/>
    <cellStyle name="40% - Accent4 8 2 4 3 2" xfId="21301" xr:uid="{00000000-0005-0000-0000-0000E7940000}"/>
    <cellStyle name="40% - Accent4 8 2 4 3 2 2" xfId="47295" xr:uid="{00000000-0005-0000-0000-0000E8940000}"/>
    <cellStyle name="40% - Accent4 8 2 4 3 3" xfId="39507" xr:uid="{00000000-0005-0000-0000-0000E9940000}"/>
    <cellStyle name="40% - Accent4 8 2 4 4" xfId="8218" xr:uid="{00000000-0005-0000-0000-0000EA940000}"/>
    <cellStyle name="40% - Accent4 8 2 4 4 2" xfId="34214" xr:uid="{00000000-0005-0000-0000-0000EB940000}"/>
    <cellStyle name="40% - Accent4 8 2 4 5" xfId="16008" xr:uid="{00000000-0005-0000-0000-0000EC940000}"/>
    <cellStyle name="40% - Accent4 8 2 4 5 2" xfId="42002" xr:uid="{00000000-0005-0000-0000-0000ED940000}"/>
    <cellStyle name="40% - Accent4 8 2 4 6" xfId="23759" xr:uid="{00000000-0005-0000-0000-0000EE940000}"/>
    <cellStyle name="40% - Accent4 8 2 4 6 2" xfId="49748" xr:uid="{00000000-0005-0000-0000-0000EF940000}"/>
    <cellStyle name="40% - Accent4 8 2 4 7" xfId="28913" xr:uid="{00000000-0005-0000-0000-0000F0940000}"/>
    <cellStyle name="40% - Accent4 8 2 5" xfId="3937" xr:uid="{00000000-0005-0000-0000-0000F1940000}"/>
    <cellStyle name="40% - Accent4 8 2 5 2" xfId="9235" xr:uid="{00000000-0005-0000-0000-0000F2940000}"/>
    <cellStyle name="40% - Accent4 8 2 5 2 2" xfId="35235" xr:uid="{00000000-0005-0000-0000-0000F3940000}"/>
    <cellStyle name="40% - Accent4 8 2 5 3" xfId="17029" xr:uid="{00000000-0005-0000-0000-0000F4940000}"/>
    <cellStyle name="40% - Accent4 8 2 5 3 2" xfId="43023" xr:uid="{00000000-0005-0000-0000-0000F5940000}"/>
    <cellStyle name="40% - Accent4 8 2 5 4" xfId="24780" xr:uid="{00000000-0005-0000-0000-0000F6940000}"/>
    <cellStyle name="40% - Accent4 8 2 5 4 2" xfId="50769" xr:uid="{00000000-0005-0000-0000-0000F7940000}"/>
    <cellStyle name="40% - Accent4 8 2 5 5" xfId="29934" xr:uid="{00000000-0005-0000-0000-0000F8940000}"/>
    <cellStyle name="40% - Accent4 8 2 6" xfId="11407" xr:uid="{00000000-0005-0000-0000-0000F9940000}"/>
    <cellStyle name="40% - Accent4 8 2 6 2" xfId="19202" xr:uid="{00000000-0005-0000-0000-0000FA940000}"/>
    <cellStyle name="40% - Accent4 8 2 6 2 2" xfId="45196" xr:uid="{00000000-0005-0000-0000-0000FB940000}"/>
    <cellStyle name="40% - Accent4 8 2 6 3" xfId="37408" xr:uid="{00000000-0005-0000-0000-0000FC940000}"/>
    <cellStyle name="40% - Accent4 8 2 7" xfId="11913" xr:uid="{00000000-0005-0000-0000-0000FD940000}"/>
    <cellStyle name="40% - Accent4 8 2 7 2" xfId="19708" xr:uid="{00000000-0005-0000-0000-0000FE940000}"/>
    <cellStyle name="40% - Accent4 8 2 7 2 2" xfId="45702" xr:uid="{00000000-0005-0000-0000-0000FF940000}"/>
    <cellStyle name="40% - Accent4 8 2 7 3" xfId="37914" xr:uid="{00000000-0005-0000-0000-000000950000}"/>
    <cellStyle name="40% - Accent4 8 2 8" xfId="6559" xr:uid="{00000000-0005-0000-0000-000001950000}"/>
    <cellStyle name="40% - Accent4 8 2 8 2" xfId="32546" xr:uid="{00000000-0005-0000-0000-000002950000}"/>
    <cellStyle name="40% - Accent4 8 2 9" xfId="14340" xr:uid="{00000000-0005-0000-0000-000003950000}"/>
    <cellStyle name="40% - Accent4 8 2 9 2" xfId="40334" xr:uid="{00000000-0005-0000-0000-000004950000}"/>
    <cellStyle name="40% - Accent4 8 3" xfId="1530" xr:uid="{00000000-0005-0000-0000-000005950000}"/>
    <cellStyle name="40% - Accent4 8 3 2" xfId="4216" xr:uid="{00000000-0005-0000-0000-000006950000}"/>
    <cellStyle name="40% - Accent4 8 3 2 2" xfId="9513" xr:uid="{00000000-0005-0000-0000-000007950000}"/>
    <cellStyle name="40% - Accent4 8 3 2 2 2" xfId="35514" xr:uid="{00000000-0005-0000-0000-000008950000}"/>
    <cellStyle name="40% - Accent4 8 3 2 3" xfId="17308" xr:uid="{00000000-0005-0000-0000-000009950000}"/>
    <cellStyle name="40% - Accent4 8 3 2 3 2" xfId="43302" xr:uid="{00000000-0005-0000-0000-00000A950000}"/>
    <cellStyle name="40% - Accent4 8 3 2 4" xfId="25059" xr:uid="{00000000-0005-0000-0000-00000B950000}"/>
    <cellStyle name="40% - Accent4 8 3 2 4 2" xfId="51048" xr:uid="{00000000-0005-0000-0000-00000C950000}"/>
    <cellStyle name="40% - Accent4 8 3 2 5" xfId="30213" xr:uid="{00000000-0005-0000-0000-00000D950000}"/>
    <cellStyle name="40% - Accent4 8 3 3" xfId="12173" xr:uid="{00000000-0005-0000-0000-00000E950000}"/>
    <cellStyle name="40% - Accent4 8 3 3 2" xfId="19968" xr:uid="{00000000-0005-0000-0000-00000F950000}"/>
    <cellStyle name="40% - Accent4 8 3 3 2 2" xfId="45962" xr:uid="{00000000-0005-0000-0000-000010950000}"/>
    <cellStyle name="40% - Accent4 8 3 3 3" xfId="38174" xr:uid="{00000000-0005-0000-0000-000011950000}"/>
    <cellStyle name="40% - Accent4 8 3 4" xfId="6835" xr:uid="{00000000-0005-0000-0000-000012950000}"/>
    <cellStyle name="40% - Accent4 8 3 4 2" xfId="32825" xr:uid="{00000000-0005-0000-0000-000013950000}"/>
    <cellStyle name="40% - Accent4 8 3 5" xfId="14619" xr:uid="{00000000-0005-0000-0000-000014950000}"/>
    <cellStyle name="40% - Accent4 8 3 5 2" xfId="40613" xr:uid="{00000000-0005-0000-0000-000015950000}"/>
    <cellStyle name="40% - Accent4 8 3 6" xfId="22370" xr:uid="{00000000-0005-0000-0000-000016950000}"/>
    <cellStyle name="40% - Accent4 8 3 6 2" xfId="48359" xr:uid="{00000000-0005-0000-0000-000017950000}"/>
    <cellStyle name="40% - Accent4 8 3 7" xfId="27524" xr:uid="{00000000-0005-0000-0000-000018950000}"/>
    <cellStyle name="40% - Accent4 8 4" xfId="2086" xr:uid="{00000000-0005-0000-0000-000019950000}"/>
    <cellStyle name="40% - Accent4 8 4 2" xfId="4772" xr:uid="{00000000-0005-0000-0000-00001A950000}"/>
    <cellStyle name="40% - Accent4 8 4 2 2" xfId="10069" xr:uid="{00000000-0005-0000-0000-00001B950000}"/>
    <cellStyle name="40% - Accent4 8 4 2 2 2" xfId="36070" xr:uid="{00000000-0005-0000-0000-00001C950000}"/>
    <cellStyle name="40% - Accent4 8 4 2 3" xfId="17864" xr:uid="{00000000-0005-0000-0000-00001D950000}"/>
    <cellStyle name="40% - Accent4 8 4 2 3 2" xfId="43858" xr:uid="{00000000-0005-0000-0000-00001E950000}"/>
    <cellStyle name="40% - Accent4 8 4 2 4" xfId="25615" xr:uid="{00000000-0005-0000-0000-00001F950000}"/>
    <cellStyle name="40% - Accent4 8 4 2 4 2" xfId="51604" xr:uid="{00000000-0005-0000-0000-000020950000}"/>
    <cellStyle name="40% - Accent4 8 4 2 5" xfId="30769" xr:uid="{00000000-0005-0000-0000-000021950000}"/>
    <cellStyle name="40% - Accent4 8 4 3" xfId="12692" xr:uid="{00000000-0005-0000-0000-000022950000}"/>
    <cellStyle name="40% - Accent4 8 4 3 2" xfId="20487" xr:uid="{00000000-0005-0000-0000-000023950000}"/>
    <cellStyle name="40% - Accent4 8 4 3 2 2" xfId="46481" xr:uid="{00000000-0005-0000-0000-000024950000}"/>
    <cellStyle name="40% - Accent4 8 4 3 3" xfId="38693" xr:uid="{00000000-0005-0000-0000-000025950000}"/>
    <cellStyle name="40% - Accent4 8 4 4" xfId="7387" xr:uid="{00000000-0005-0000-0000-000026950000}"/>
    <cellStyle name="40% - Accent4 8 4 4 2" xfId="33381" xr:uid="{00000000-0005-0000-0000-000027950000}"/>
    <cellStyle name="40% - Accent4 8 4 5" xfId="15175" xr:uid="{00000000-0005-0000-0000-000028950000}"/>
    <cellStyle name="40% - Accent4 8 4 5 2" xfId="41169" xr:uid="{00000000-0005-0000-0000-000029950000}"/>
    <cellStyle name="40% - Accent4 8 4 6" xfId="22926" xr:uid="{00000000-0005-0000-0000-00002A950000}"/>
    <cellStyle name="40% - Accent4 8 4 6 2" xfId="48915" xr:uid="{00000000-0005-0000-0000-00002B950000}"/>
    <cellStyle name="40% - Accent4 8 4 7" xfId="28080" xr:uid="{00000000-0005-0000-0000-00002C950000}"/>
    <cellStyle name="40% - Accent4 8 5" xfId="2642" xr:uid="{00000000-0005-0000-0000-00002D950000}"/>
    <cellStyle name="40% - Accent4 8 5 2" xfId="5328" xr:uid="{00000000-0005-0000-0000-00002E950000}"/>
    <cellStyle name="40% - Accent4 8 5 2 2" xfId="10625" xr:uid="{00000000-0005-0000-0000-00002F950000}"/>
    <cellStyle name="40% - Accent4 8 5 2 2 2" xfId="36626" xr:uid="{00000000-0005-0000-0000-000030950000}"/>
    <cellStyle name="40% - Accent4 8 5 2 3" xfId="18420" xr:uid="{00000000-0005-0000-0000-000031950000}"/>
    <cellStyle name="40% - Accent4 8 5 2 3 2" xfId="44414" xr:uid="{00000000-0005-0000-0000-000032950000}"/>
    <cellStyle name="40% - Accent4 8 5 2 4" xfId="26171" xr:uid="{00000000-0005-0000-0000-000033950000}"/>
    <cellStyle name="40% - Accent4 8 5 2 4 2" xfId="52160" xr:uid="{00000000-0005-0000-0000-000034950000}"/>
    <cellStyle name="40% - Accent4 8 5 2 5" xfId="31325" xr:uid="{00000000-0005-0000-0000-000035950000}"/>
    <cellStyle name="40% - Accent4 8 5 3" xfId="13229" xr:uid="{00000000-0005-0000-0000-000036950000}"/>
    <cellStyle name="40% - Accent4 8 5 3 2" xfId="21024" xr:uid="{00000000-0005-0000-0000-000037950000}"/>
    <cellStyle name="40% - Accent4 8 5 3 2 2" xfId="47018" xr:uid="{00000000-0005-0000-0000-000038950000}"/>
    <cellStyle name="40% - Accent4 8 5 3 3" xfId="39230" xr:uid="{00000000-0005-0000-0000-000039950000}"/>
    <cellStyle name="40% - Accent4 8 5 4" xfId="7941" xr:uid="{00000000-0005-0000-0000-00003A950000}"/>
    <cellStyle name="40% - Accent4 8 5 4 2" xfId="33937" xr:uid="{00000000-0005-0000-0000-00003B950000}"/>
    <cellStyle name="40% - Accent4 8 5 5" xfId="15731" xr:uid="{00000000-0005-0000-0000-00003C950000}"/>
    <cellStyle name="40% - Accent4 8 5 5 2" xfId="41725" xr:uid="{00000000-0005-0000-0000-00003D950000}"/>
    <cellStyle name="40% - Accent4 8 5 6" xfId="23482" xr:uid="{00000000-0005-0000-0000-00003E950000}"/>
    <cellStyle name="40% - Accent4 8 5 6 2" xfId="49471" xr:uid="{00000000-0005-0000-0000-00003F950000}"/>
    <cellStyle name="40% - Accent4 8 5 7" xfId="28636" xr:uid="{00000000-0005-0000-0000-000040950000}"/>
    <cellStyle name="40% - Accent4 8 6" xfId="3660" xr:uid="{00000000-0005-0000-0000-000041950000}"/>
    <cellStyle name="40% - Accent4 8 6 2" xfId="8958" xr:uid="{00000000-0005-0000-0000-000042950000}"/>
    <cellStyle name="40% - Accent4 8 6 2 2" xfId="34958" xr:uid="{00000000-0005-0000-0000-000043950000}"/>
    <cellStyle name="40% - Accent4 8 6 3" xfId="16752" xr:uid="{00000000-0005-0000-0000-000044950000}"/>
    <cellStyle name="40% - Accent4 8 6 3 2" xfId="42746" xr:uid="{00000000-0005-0000-0000-000045950000}"/>
    <cellStyle name="40% - Accent4 8 6 4" xfId="24503" xr:uid="{00000000-0005-0000-0000-000046950000}"/>
    <cellStyle name="40% - Accent4 8 6 4 2" xfId="50492" xr:uid="{00000000-0005-0000-0000-000047950000}"/>
    <cellStyle name="40% - Accent4 8 6 5" xfId="29657" xr:uid="{00000000-0005-0000-0000-000048950000}"/>
    <cellStyle name="40% - Accent4 8 7" xfId="11152" xr:uid="{00000000-0005-0000-0000-000049950000}"/>
    <cellStyle name="40% - Accent4 8 7 2" xfId="18947" xr:uid="{00000000-0005-0000-0000-00004A950000}"/>
    <cellStyle name="40% - Accent4 8 7 2 2" xfId="44941" xr:uid="{00000000-0005-0000-0000-00004B950000}"/>
    <cellStyle name="40% - Accent4 8 7 3" xfId="37153" xr:uid="{00000000-0005-0000-0000-00004C950000}"/>
    <cellStyle name="40% - Accent4 8 8" xfId="11652" xr:uid="{00000000-0005-0000-0000-00004D950000}"/>
    <cellStyle name="40% - Accent4 8 8 2" xfId="19447" xr:uid="{00000000-0005-0000-0000-00004E950000}"/>
    <cellStyle name="40% - Accent4 8 8 2 2" xfId="45441" xr:uid="{00000000-0005-0000-0000-00004F950000}"/>
    <cellStyle name="40% - Accent4 8 8 3" xfId="37653" xr:uid="{00000000-0005-0000-0000-000050950000}"/>
    <cellStyle name="40% - Accent4 8 9" xfId="6282" xr:uid="{00000000-0005-0000-0000-000051950000}"/>
    <cellStyle name="40% - Accent4 8 9 2" xfId="32269" xr:uid="{00000000-0005-0000-0000-000052950000}"/>
    <cellStyle name="40% - Accent4 9" xfId="988" xr:uid="{00000000-0005-0000-0000-000053950000}"/>
    <cellStyle name="40% - Accent4 9 10" xfId="14080" xr:uid="{00000000-0005-0000-0000-000054950000}"/>
    <cellStyle name="40% - Accent4 9 10 2" xfId="40074" xr:uid="{00000000-0005-0000-0000-000055950000}"/>
    <cellStyle name="40% - Accent4 9 11" xfId="21831" xr:uid="{00000000-0005-0000-0000-000056950000}"/>
    <cellStyle name="40% - Accent4 9 11 2" xfId="47820" xr:uid="{00000000-0005-0000-0000-000057950000}"/>
    <cellStyle name="40% - Accent4 9 12" xfId="26985" xr:uid="{00000000-0005-0000-0000-000058950000}"/>
    <cellStyle name="40% - Accent4 9 2" xfId="1266" xr:uid="{00000000-0005-0000-0000-000059950000}"/>
    <cellStyle name="40% - Accent4 9 2 10" xfId="22108" xr:uid="{00000000-0005-0000-0000-00005A950000}"/>
    <cellStyle name="40% - Accent4 9 2 10 2" xfId="48097" xr:uid="{00000000-0005-0000-0000-00005B950000}"/>
    <cellStyle name="40% - Accent4 9 2 11" xfId="27262" xr:uid="{00000000-0005-0000-0000-00005C950000}"/>
    <cellStyle name="40% - Accent4 9 2 2" xfId="1824" xr:uid="{00000000-0005-0000-0000-00005D950000}"/>
    <cellStyle name="40% - Accent4 9 2 2 2" xfId="4510" xr:uid="{00000000-0005-0000-0000-00005E950000}"/>
    <cellStyle name="40% - Accent4 9 2 2 2 2" xfId="9807" xr:uid="{00000000-0005-0000-0000-00005F950000}"/>
    <cellStyle name="40% - Accent4 9 2 2 2 2 2" xfId="35808" xr:uid="{00000000-0005-0000-0000-000060950000}"/>
    <cellStyle name="40% - Accent4 9 2 2 2 3" xfId="17602" xr:uid="{00000000-0005-0000-0000-000061950000}"/>
    <cellStyle name="40% - Accent4 9 2 2 2 3 2" xfId="43596" xr:uid="{00000000-0005-0000-0000-000062950000}"/>
    <cellStyle name="40% - Accent4 9 2 2 2 4" xfId="25353" xr:uid="{00000000-0005-0000-0000-000063950000}"/>
    <cellStyle name="40% - Accent4 9 2 2 2 4 2" xfId="51342" xr:uid="{00000000-0005-0000-0000-000064950000}"/>
    <cellStyle name="40% - Accent4 9 2 2 2 5" xfId="30507" xr:uid="{00000000-0005-0000-0000-000065950000}"/>
    <cellStyle name="40% - Accent4 9 2 2 3" xfId="12449" xr:uid="{00000000-0005-0000-0000-000066950000}"/>
    <cellStyle name="40% - Accent4 9 2 2 3 2" xfId="20244" xr:uid="{00000000-0005-0000-0000-000067950000}"/>
    <cellStyle name="40% - Accent4 9 2 2 3 2 2" xfId="46238" xr:uid="{00000000-0005-0000-0000-000068950000}"/>
    <cellStyle name="40% - Accent4 9 2 2 3 3" xfId="38450" xr:uid="{00000000-0005-0000-0000-000069950000}"/>
    <cellStyle name="40% - Accent4 9 2 2 4" xfId="7127" xr:uid="{00000000-0005-0000-0000-00006A950000}"/>
    <cellStyle name="40% - Accent4 9 2 2 4 2" xfId="33119" xr:uid="{00000000-0005-0000-0000-00006B950000}"/>
    <cellStyle name="40% - Accent4 9 2 2 5" xfId="14913" xr:uid="{00000000-0005-0000-0000-00006C950000}"/>
    <cellStyle name="40% - Accent4 9 2 2 5 2" xfId="40907" xr:uid="{00000000-0005-0000-0000-00006D950000}"/>
    <cellStyle name="40% - Accent4 9 2 2 6" xfId="22664" xr:uid="{00000000-0005-0000-0000-00006E950000}"/>
    <cellStyle name="40% - Accent4 9 2 2 6 2" xfId="48653" xr:uid="{00000000-0005-0000-0000-00006F950000}"/>
    <cellStyle name="40% - Accent4 9 2 2 7" xfId="27818" xr:uid="{00000000-0005-0000-0000-000070950000}"/>
    <cellStyle name="40% - Accent4 9 2 3" xfId="2380" xr:uid="{00000000-0005-0000-0000-000071950000}"/>
    <cellStyle name="40% - Accent4 9 2 3 2" xfId="5066" xr:uid="{00000000-0005-0000-0000-000072950000}"/>
    <cellStyle name="40% - Accent4 9 2 3 2 2" xfId="10363" xr:uid="{00000000-0005-0000-0000-000073950000}"/>
    <cellStyle name="40% - Accent4 9 2 3 2 2 2" xfId="36364" xr:uid="{00000000-0005-0000-0000-000074950000}"/>
    <cellStyle name="40% - Accent4 9 2 3 2 3" xfId="18158" xr:uid="{00000000-0005-0000-0000-000075950000}"/>
    <cellStyle name="40% - Accent4 9 2 3 2 3 2" xfId="44152" xr:uid="{00000000-0005-0000-0000-000076950000}"/>
    <cellStyle name="40% - Accent4 9 2 3 2 4" xfId="25909" xr:uid="{00000000-0005-0000-0000-000077950000}"/>
    <cellStyle name="40% - Accent4 9 2 3 2 4 2" xfId="51898" xr:uid="{00000000-0005-0000-0000-000078950000}"/>
    <cellStyle name="40% - Accent4 9 2 3 2 5" xfId="31063" xr:uid="{00000000-0005-0000-0000-000079950000}"/>
    <cellStyle name="40% - Accent4 9 2 3 3" xfId="12984" xr:uid="{00000000-0005-0000-0000-00007A950000}"/>
    <cellStyle name="40% - Accent4 9 2 3 3 2" xfId="20779" xr:uid="{00000000-0005-0000-0000-00007B950000}"/>
    <cellStyle name="40% - Accent4 9 2 3 3 2 2" xfId="46773" xr:uid="{00000000-0005-0000-0000-00007C950000}"/>
    <cellStyle name="40% - Accent4 9 2 3 3 3" xfId="38985" xr:uid="{00000000-0005-0000-0000-00007D950000}"/>
    <cellStyle name="40% - Accent4 9 2 3 4" xfId="7679" xr:uid="{00000000-0005-0000-0000-00007E950000}"/>
    <cellStyle name="40% - Accent4 9 2 3 4 2" xfId="33675" xr:uid="{00000000-0005-0000-0000-00007F950000}"/>
    <cellStyle name="40% - Accent4 9 2 3 5" xfId="15469" xr:uid="{00000000-0005-0000-0000-000080950000}"/>
    <cellStyle name="40% - Accent4 9 2 3 5 2" xfId="41463" xr:uid="{00000000-0005-0000-0000-000081950000}"/>
    <cellStyle name="40% - Accent4 9 2 3 6" xfId="23220" xr:uid="{00000000-0005-0000-0000-000082950000}"/>
    <cellStyle name="40% - Accent4 9 2 3 6 2" xfId="49209" xr:uid="{00000000-0005-0000-0000-000083950000}"/>
    <cellStyle name="40% - Accent4 9 2 3 7" xfId="28374" xr:uid="{00000000-0005-0000-0000-000084950000}"/>
    <cellStyle name="40% - Accent4 9 2 4" xfId="2936" xr:uid="{00000000-0005-0000-0000-000085950000}"/>
    <cellStyle name="40% - Accent4 9 2 4 2" xfId="5622" xr:uid="{00000000-0005-0000-0000-000086950000}"/>
    <cellStyle name="40% - Accent4 9 2 4 2 2" xfId="10919" xr:uid="{00000000-0005-0000-0000-000087950000}"/>
    <cellStyle name="40% - Accent4 9 2 4 2 2 2" xfId="36920" xr:uid="{00000000-0005-0000-0000-000088950000}"/>
    <cellStyle name="40% - Accent4 9 2 4 2 3" xfId="18714" xr:uid="{00000000-0005-0000-0000-000089950000}"/>
    <cellStyle name="40% - Accent4 9 2 4 2 3 2" xfId="44708" xr:uid="{00000000-0005-0000-0000-00008A950000}"/>
    <cellStyle name="40% - Accent4 9 2 4 2 4" xfId="26465" xr:uid="{00000000-0005-0000-0000-00008B950000}"/>
    <cellStyle name="40% - Accent4 9 2 4 2 4 2" xfId="52454" xr:uid="{00000000-0005-0000-0000-00008C950000}"/>
    <cellStyle name="40% - Accent4 9 2 4 2 5" xfId="31619" xr:uid="{00000000-0005-0000-0000-00008D950000}"/>
    <cellStyle name="40% - Accent4 9 2 4 3" xfId="13523" xr:uid="{00000000-0005-0000-0000-00008E950000}"/>
    <cellStyle name="40% - Accent4 9 2 4 3 2" xfId="21318" xr:uid="{00000000-0005-0000-0000-00008F950000}"/>
    <cellStyle name="40% - Accent4 9 2 4 3 2 2" xfId="47312" xr:uid="{00000000-0005-0000-0000-000090950000}"/>
    <cellStyle name="40% - Accent4 9 2 4 3 3" xfId="39524" xr:uid="{00000000-0005-0000-0000-000091950000}"/>
    <cellStyle name="40% - Accent4 9 2 4 4" xfId="8235" xr:uid="{00000000-0005-0000-0000-000092950000}"/>
    <cellStyle name="40% - Accent4 9 2 4 4 2" xfId="34231" xr:uid="{00000000-0005-0000-0000-000093950000}"/>
    <cellStyle name="40% - Accent4 9 2 4 5" xfId="16025" xr:uid="{00000000-0005-0000-0000-000094950000}"/>
    <cellStyle name="40% - Accent4 9 2 4 5 2" xfId="42019" xr:uid="{00000000-0005-0000-0000-000095950000}"/>
    <cellStyle name="40% - Accent4 9 2 4 6" xfId="23776" xr:uid="{00000000-0005-0000-0000-000096950000}"/>
    <cellStyle name="40% - Accent4 9 2 4 6 2" xfId="49765" xr:uid="{00000000-0005-0000-0000-000097950000}"/>
    <cellStyle name="40% - Accent4 9 2 4 7" xfId="28930" xr:uid="{00000000-0005-0000-0000-000098950000}"/>
    <cellStyle name="40% - Accent4 9 2 5" xfId="3954" xr:uid="{00000000-0005-0000-0000-000099950000}"/>
    <cellStyle name="40% - Accent4 9 2 5 2" xfId="9252" xr:uid="{00000000-0005-0000-0000-00009A950000}"/>
    <cellStyle name="40% - Accent4 9 2 5 2 2" xfId="35252" xr:uid="{00000000-0005-0000-0000-00009B950000}"/>
    <cellStyle name="40% - Accent4 9 2 5 3" xfId="17046" xr:uid="{00000000-0005-0000-0000-00009C950000}"/>
    <cellStyle name="40% - Accent4 9 2 5 3 2" xfId="43040" xr:uid="{00000000-0005-0000-0000-00009D950000}"/>
    <cellStyle name="40% - Accent4 9 2 5 4" xfId="24797" xr:uid="{00000000-0005-0000-0000-00009E950000}"/>
    <cellStyle name="40% - Accent4 9 2 5 4 2" xfId="50786" xr:uid="{00000000-0005-0000-0000-00009F950000}"/>
    <cellStyle name="40% - Accent4 9 2 5 5" xfId="29951" xr:uid="{00000000-0005-0000-0000-0000A0950000}"/>
    <cellStyle name="40% - Accent4 9 2 6" xfId="11424" xr:uid="{00000000-0005-0000-0000-0000A1950000}"/>
    <cellStyle name="40% - Accent4 9 2 6 2" xfId="19219" xr:uid="{00000000-0005-0000-0000-0000A2950000}"/>
    <cellStyle name="40% - Accent4 9 2 6 2 2" xfId="45213" xr:uid="{00000000-0005-0000-0000-0000A3950000}"/>
    <cellStyle name="40% - Accent4 9 2 6 3" xfId="37425" xr:uid="{00000000-0005-0000-0000-0000A4950000}"/>
    <cellStyle name="40% - Accent4 9 2 7" xfId="11930" xr:uid="{00000000-0005-0000-0000-0000A5950000}"/>
    <cellStyle name="40% - Accent4 9 2 7 2" xfId="19725" xr:uid="{00000000-0005-0000-0000-0000A6950000}"/>
    <cellStyle name="40% - Accent4 9 2 7 2 2" xfId="45719" xr:uid="{00000000-0005-0000-0000-0000A7950000}"/>
    <cellStyle name="40% - Accent4 9 2 7 3" xfId="37931" xr:uid="{00000000-0005-0000-0000-0000A8950000}"/>
    <cellStyle name="40% - Accent4 9 2 8" xfId="6576" xr:uid="{00000000-0005-0000-0000-0000A9950000}"/>
    <cellStyle name="40% - Accent4 9 2 8 2" xfId="32563" xr:uid="{00000000-0005-0000-0000-0000AA950000}"/>
    <cellStyle name="40% - Accent4 9 2 9" xfId="14357" xr:uid="{00000000-0005-0000-0000-0000AB950000}"/>
    <cellStyle name="40% - Accent4 9 2 9 2" xfId="40351" xr:uid="{00000000-0005-0000-0000-0000AC950000}"/>
    <cellStyle name="40% - Accent4 9 3" xfId="1547" xr:uid="{00000000-0005-0000-0000-0000AD950000}"/>
    <cellStyle name="40% - Accent4 9 3 2" xfId="4233" xr:uid="{00000000-0005-0000-0000-0000AE950000}"/>
    <cellStyle name="40% - Accent4 9 3 2 2" xfId="9530" xr:uid="{00000000-0005-0000-0000-0000AF950000}"/>
    <cellStyle name="40% - Accent4 9 3 2 2 2" xfId="35531" xr:uid="{00000000-0005-0000-0000-0000B0950000}"/>
    <cellStyle name="40% - Accent4 9 3 2 3" xfId="17325" xr:uid="{00000000-0005-0000-0000-0000B1950000}"/>
    <cellStyle name="40% - Accent4 9 3 2 3 2" xfId="43319" xr:uid="{00000000-0005-0000-0000-0000B2950000}"/>
    <cellStyle name="40% - Accent4 9 3 2 4" xfId="25076" xr:uid="{00000000-0005-0000-0000-0000B3950000}"/>
    <cellStyle name="40% - Accent4 9 3 2 4 2" xfId="51065" xr:uid="{00000000-0005-0000-0000-0000B4950000}"/>
    <cellStyle name="40% - Accent4 9 3 2 5" xfId="30230" xr:uid="{00000000-0005-0000-0000-0000B5950000}"/>
    <cellStyle name="40% - Accent4 9 3 3" xfId="12190" xr:uid="{00000000-0005-0000-0000-0000B6950000}"/>
    <cellStyle name="40% - Accent4 9 3 3 2" xfId="19985" xr:uid="{00000000-0005-0000-0000-0000B7950000}"/>
    <cellStyle name="40% - Accent4 9 3 3 2 2" xfId="45979" xr:uid="{00000000-0005-0000-0000-0000B8950000}"/>
    <cellStyle name="40% - Accent4 9 3 3 3" xfId="38191" xr:uid="{00000000-0005-0000-0000-0000B9950000}"/>
    <cellStyle name="40% - Accent4 9 3 4" xfId="6852" xr:uid="{00000000-0005-0000-0000-0000BA950000}"/>
    <cellStyle name="40% - Accent4 9 3 4 2" xfId="32842" xr:uid="{00000000-0005-0000-0000-0000BB950000}"/>
    <cellStyle name="40% - Accent4 9 3 5" xfId="14636" xr:uid="{00000000-0005-0000-0000-0000BC950000}"/>
    <cellStyle name="40% - Accent4 9 3 5 2" xfId="40630" xr:uid="{00000000-0005-0000-0000-0000BD950000}"/>
    <cellStyle name="40% - Accent4 9 3 6" xfId="22387" xr:uid="{00000000-0005-0000-0000-0000BE950000}"/>
    <cellStyle name="40% - Accent4 9 3 6 2" xfId="48376" xr:uid="{00000000-0005-0000-0000-0000BF950000}"/>
    <cellStyle name="40% - Accent4 9 3 7" xfId="27541" xr:uid="{00000000-0005-0000-0000-0000C0950000}"/>
    <cellStyle name="40% - Accent4 9 4" xfId="2103" xr:uid="{00000000-0005-0000-0000-0000C1950000}"/>
    <cellStyle name="40% - Accent4 9 4 2" xfId="4789" xr:uid="{00000000-0005-0000-0000-0000C2950000}"/>
    <cellStyle name="40% - Accent4 9 4 2 2" xfId="10086" xr:uid="{00000000-0005-0000-0000-0000C3950000}"/>
    <cellStyle name="40% - Accent4 9 4 2 2 2" xfId="36087" xr:uid="{00000000-0005-0000-0000-0000C4950000}"/>
    <cellStyle name="40% - Accent4 9 4 2 3" xfId="17881" xr:uid="{00000000-0005-0000-0000-0000C5950000}"/>
    <cellStyle name="40% - Accent4 9 4 2 3 2" xfId="43875" xr:uid="{00000000-0005-0000-0000-0000C6950000}"/>
    <cellStyle name="40% - Accent4 9 4 2 4" xfId="25632" xr:uid="{00000000-0005-0000-0000-0000C7950000}"/>
    <cellStyle name="40% - Accent4 9 4 2 4 2" xfId="51621" xr:uid="{00000000-0005-0000-0000-0000C8950000}"/>
    <cellStyle name="40% - Accent4 9 4 2 5" xfId="30786" xr:uid="{00000000-0005-0000-0000-0000C9950000}"/>
    <cellStyle name="40% - Accent4 9 4 3" xfId="12709" xr:uid="{00000000-0005-0000-0000-0000CA950000}"/>
    <cellStyle name="40% - Accent4 9 4 3 2" xfId="20504" xr:uid="{00000000-0005-0000-0000-0000CB950000}"/>
    <cellStyle name="40% - Accent4 9 4 3 2 2" xfId="46498" xr:uid="{00000000-0005-0000-0000-0000CC950000}"/>
    <cellStyle name="40% - Accent4 9 4 3 3" xfId="38710" xr:uid="{00000000-0005-0000-0000-0000CD950000}"/>
    <cellStyle name="40% - Accent4 9 4 4" xfId="7404" xr:uid="{00000000-0005-0000-0000-0000CE950000}"/>
    <cellStyle name="40% - Accent4 9 4 4 2" xfId="33398" xr:uid="{00000000-0005-0000-0000-0000CF950000}"/>
    <cellStyle name="40% - Accent4 9 4 5" xfId="15192" xr:uid="{00000000-0005-0000-0000-0000D0950000}"/>
    <cellStyle name="40% - Accent4 9 4 5 2" xfId="41186" xr:uid="{00000000-0005-0000-0000-0000D1950000}"/>
    <cellStyle name="40% - Accent4 9 4 6" xfId="22943" xr:uid="{00000000-0005-0000-0000-0000D2950000}"/>
    <cellStyle name="40% - Accent4 9 4 6 2" xfId="48932" xr:uid="{00000000-0005-0000-0000-0000D3950000}"/>
    <cellStyle name="40% - Accent4 9 4 7" xfId="28097" xr:uid="{00000000-0005-0000-0000-0000D4950000}"/>
    <cellStyle name="40% - Accent4 9 5" xfId="2659" xr:uid="{00000000-0005-0000-0000-0000D5950000}"/>
    <cellStyle name="40% - Accent4 9 5 2" xfId="5345" xr:uid="{00000000-0005-0000-0000-0000D6950000}"/>
    <cellStyle name="40% - Accent4 9 5 2 2" xfId="10642" xr:uid="{00000000-0005-0000-0000-0000D7950000}"/>
    <cellStyle name="40% - Accent4 9 5 2 2 2" xfId="36643" xr:uid="{00000000-0005-0000-0000-0000D8950000}"/>
    <cellStyle name="40% - Accent4 9 5 2 3" xfId="18437" xr:uid="{00000000-0005-0000-0000-0000D9950000}"/>
    <cellStyle name="40% - Accent4 9 5 2 3 2" xfId="44431" xr:uid="{00000000-0005-0000-0000-0000DA950000}"/>
    <cellStyle name="40% - Accent4 9 5 2 4" xfId="26188" xr:uid="{00000000-0005-0000-0000-0000DB950000}"/>
    <cellStyle name="40% - Accent4 9 5 2 4 2" xfId="52177" xr:uid="{00000000-0005-0000-0000-0000DC950000}"/>
    <cellStyle name="40% - Accent4 9 5 2 5" xfId="31342" xr:uid="{00000000-0005-0000-0000-0000DD950000}"/>
    <cellStyle name="40% - Accent4 9 5 3" xfId="13246" xr:uid="{00000000-0005-0000-0000-0000DE950000}"/>
    <cellStyle name="40% - Accent4 9 5 3 2" xfId="21041" xr:uid="{00000000-0005-0000-0000-0000DF950000}"/>
    <cellStyle name="40% - Accent4 9 5 3 2 2" xfId="47035" xr:uid="{00000000-0005-0000-0000-0000E0950000}"/>
    <cellStyle name="40% - Accent4 9 5 3 3" xfId="39247" xr:uid="{00000000-0005-0000-0000-0000E1950000}"/>
    <cellStyle name="40% - Accent4 9 5 4" xfId="7958" xr:uid="{00000000-0005-0000-0000-0000E2950000}"/>
    <cellStyle name="40% - Accent4 9 5 4 2" xfId="33954" xr:uid="{00000000-0005-0000-0000-0000E3950000}"/>
    <cellStyle name="40% - Accent4 9 5 5" xfId="15748" xr:uid="{00000000-0005-0000-0000-0000E4950000}"/>
    <cellStyle name="40% - Accent4 9 5 5 2" xfId="41742" xr:uid="{00000000-0005-0000-0000-0000E5950000}"/>
    <cellStyle name="40% - Accent4 9 5 6" xfId="23499" xr:uid="{00000000-0005-0000-0000-0000E6950000}"/>
    <cellStyle name="40% - Accent4 9 5 6 2" xfId="49488" xr:uid="{00000000-0005-0000-0000-0000E7950000}"/>
    <cellStyle name="40% - Accent4 9 5 7" xfId="28653" xr:uid="{00000000-0005-0000-0000-0000E8950000}"/>
    <cellStyle name="40% - Accent4 9 6" xfId="3677" xr:uid="{00000000-0005-0000-0000-0000E9950000}"/>
    <cellStyle name="40% - Accent4 9 6 2" xfId="8975" xr:uid="{00000000-0005-0000-0000-0000EA950000}"/>
    <cellStyle name="40% - Accent4 9 6 2 2" xfId="34975" xr:uid="{00000000-0005-0000-0000-0000EB950000}"/>
    <cellStyle name="40% - Accent4 9 6 3" xfId="16769" xr:uid="{00000000-0005-0000-0000-0000EC950000}"/>
    <cellStyle name="40% - Accent4 9 6 3 2" xfId="42763" xr:uid="{00000000-0005-0000-0000-0000ED950000}"/>
    <cellStyle name="40% - Accent4 9 6 4" xfId="24520" xr:uid="{00000000-0005-0000-0000-0000EE950000}"/>
    <cellStyle name="40% - Accent4 9 6 4 2" xfId="50509" xr:uid="{00000000-0005-0000-0000-0000EF950000}"/>
    <cellStyle name="40% - Accent4 9 6 5" xfId="29674" xr:uid="{00000000-0005-0000-0000-0000F0950000}"/>
    <cellStyle name="40% - Accent4 9 7" xfId="11169" xr:uid="{00000000-0005-0000-0000-0000F1950000}"/>
    <cellStyle name="40% - Accent4 9 7 2" xfId="18964" xr:uid="{00000000-0005-0000-0000-0000F2950000}"/>
    <cellStyle name="40% - Accent4 9 7 2 2" xfId="44958" xr:uid="{00000000-0005-0000-0000-0000F3950000}"/>
    <cellStyle name="40% - Accent4 9 7 3" xfId="37170" xr:uid="{00000000-0005-0000-0000-0000F4950000}"/>
    <cellStyle name="40% - Accent4 9 8" xfId="11669" xr:uid="{00000000-0005-0000-0000-0000F5950000}"/>
    <cellStyle name="40% - Accent4 9 8 2" xfId="19464" xr:uid="{00000000-0005-0000-0000-0000F6950000}"/>
    <cellStyle name="40% - Accent4 9 8 2 2" xfId="45458" xr:uid="{00000000-0005-0000-0000-0000F7950000}"/>
    <cellStyle name="40% - Accent4 9 8 3" xfId="37670" xr:uid="{00000000-0005-0000-0000-0000F8950000}"/>
    <cellStyle name="40% - Accent4 9 9" xfId="6299" xr:uid="{00000000-0005-0000-0000-0000F9950000}"/>
    <cellStyle name="40% - Accent4 9 9 2" xfId="32286" xr:uid="{00000000-0005-0000-0000-0000FA950000}"/>
    <cellStyle name="40% - Accent5" xfId="40" builtinId="47" customBuiltin="1"/>
    <cellStyle name="40% - Accent5 10" xfId="999" xr:uid="{00000000-0005-0000-0000-0000FC950000}"/>
    <cellStyle name="40% - Accent5 10 10" xfId="14091" xr:uid="{00000000-0005-0000-0000-0000FD950000}"/>
    <cellStyle name="40% - Accent5 10 10 2" xfId="40085" xr:uid="{00000000-0005-0000-0000-0000FE950000}"/>
    <cellStyle name="40% - Accent5 10 11" xfId="21842" xr:uid="{00000000-0005-0000-0000-0000FF950000}"/>
    <cellStyle name="40% - Accent5 10 11 2" xfId="47831" xr:uid="{00000000-0005-0000-0000-000000960000}"/>
    <cellStyle name="40% - Accent5 10 12" xfId="26996" xr:uid="{00000000-0005-0000-0000-000001960000}"/>
    <cellStyle name="40% - Accent5 10 2" xfId="1277" xr:uid="{00000000-0005-0000-0000-000002960000}"/>
    <cellStyle name="40% - Accent5 10 2 10" xfId="22119" xr:uid="{00000000-0005-0000-0000-000003960000}"/>
    <cellStyle name="40% - Accent5 10 2 10 2" xfId="48108" xr:uid="{00000000-0005-0000-0000-000004960000}"/>
    <cellStyle name="40% - Accent5 10 2 11" xfId="27273" xr:uid="{00000000-0005-0000-0000-000005960000}"/>
    <cellStyle name="40% - Accent5 10 2 2" xfId="1835" xr:uid="{00000000-0005-0000-0000-000006960000}"/>
    <cellStyle name="40% - Accent5 10 2 2 2" xfId="4521" xr:uid="{00000000-0005-0000-0000-000007960000}"/>
    <cellStyle name="40% - Accent5 10 2 2 2 2" xfId="9818" xr:uid="{00000000-0005-0000-0000-000008960000}"/>
    <cellStyle name="40% - Accent5 10 2 2 2 2 2" xfId="35819" xr:uid="{00000000-0005-0000-0000-000009960000}"/>
    <cellStyle name="40% - Accent5 10 2 2 2 3" xfId="17613" xr:uid="{00000000-0005-0000-0000-00000A960000}"/>
    <cellStyle name="40% - Accent5 10 2 2 2 3 2" xfId="43607" xr:uid="{00000000-0005-0000-0000-00000B960000}"/>
    <cellStyle name="40% - Accent5 10 2 2 2 4" xfId="25364" xr:uid="{00000000-0005-0000-0000-00000C960000}"/>
    <cellStyle name="40% - Accent5 10 2 2 2 4 2" xfId="51353" xr:uid="{00000000-0005-0000-0000-00000D960000}"/>
    <cellStyle name="40% - Accent5 10 2 2 2 5" xfId="30518" xr:uid="{00000000-0005-0000-0000-00000E960000}"/>
    <cellStyle name="40% - Accent5 10 2 2 3" xfId="12460" xr:uid="{00000000-0005-0000-0000-00000F960000}"/>
    <cellStyle name="40% - Accent5 10 2 2 3 2" xfId="20255" xr:uid="{00000000-0005-0000-0000-000010960000}"/>
    <cellStyle name="40% - Accent5 10 2 2 3 2 2" xfId="46249" xr:uid="{00000000-0005-0000-0000-000011960000}"/>
    <cellStyle name="40% - Accent5 10 2 2 3 3" xfId="38461" xr:uid="{00000000-0005-0000-0000-000012960000}"/>
    <cellStyle name="40% - Accent5 10 2 2 4" xfId="7138" xr:uid="{00000000-0005-0000-0000-000013960000}"/>
    <cellStyle name="40% - Accent5 10 2 2 4 2" xfId="33130" xr:uid="{00000000-0005-0000-0000-000014960000}"/>
    <cellStyle name="40% - Accent5 10 2 2 5" xfId="14924" xr:uid="{00000000-0005-0000-0000-000015960000}"/>
    <cellStyle name="40% - Accent5 10 2 2 5 2" xfId="40918" xr:uid="{00000000-0005-0000-0000-000016960000}"/>
    <cellStyle name="40% - Accent5 10 2 2 6" xfId="22675" xr:uid="{00000000-0005-0000-0000-000017960000}"/>
    <cellStyle name="40% - Accent5 10 2 2 6 2" xfId="48664" xr:uid="{00000000-0005-0000-0000-000018960000}"/>
    <cellStyle name="40% - Accent5 10 2 2 7" xfId="27829" xr:uid="{00000000-0005-0000-0000-000019960000}"/>
    <cellStyle name="40% - Accent5 10 2 3" xfId="2391" xr:uid="{00000000-0005-0000-0000-00001A960000}"/>
    <cellStyle name="40% - Accent5 10 2 3 2" xfId="5077" xr:uid="{00000000-0005-0000-0000-00001B960000}"/>
    <cellStyle name="40% - Accent5 10 2 3 2 2" xfId="10374" xr:uid="{00000000-0005-0000-0000-00001C960000}"/>
    <cellStyle name="40% - Accent5 10 2 3 2 2 2" xfId="36375" xr:uid="{00000000-0005-0000-0000-00001D960000}"/>
    <cellStyle name="40% - Accent5 10 2 3 2 3" xfId="18169" xr:uid="{00000000-0005-0000-0000-00001E960000}"/>
    <cellStyle name="40% - Accent5 10 2 3 2 3 2" xfId="44163" xr:uid="{00000000-0005-0000-0000-00001F960000}"/>
    <cellStyle name="40% - Accent5 10 2 3 2 4" xfId="25920" xr:uid="{00000000-0005-0000-0000-000020960000}"/>
    <cellStyle name="40% - Accent5 10 2 3 2 4 2" xfId="51909" xr:uid="{00000000-0005-0000-0000-000021960000}"/>
    <cellStyle name="40% - Accent5 10 2 3 2 5" xfId="31074" xr:uid="{00000000-0005-0000-0000-000022960000}"/>
    <cellStyle name="40% - Accent5 10 2 3 3" xfId="12995" xr:uid="{00000000-0005-0000-0000-000023960000}"/>
    <cellStyle name="40% - Accent5 10 2 3 3 2" xfId="20790" xr:uid="{00000000-0005-0000-0000-000024960000}"/>
    <cellStyle name="40% - Accent5 10 2 3 3 2 2" xfId="46784" xr:uid="{00000000-0005-0000-0000-000025960000}"/>
    <cellStyle name="40% - Accent5 10 2 3 3 3" xfId="38996" xr:uid="{00000000-0005-0000-0000-000026960000}"/>
    <cellStyle name="40% - Accent5 10 2 3 4" xfId="7690" xr:uid="{00000000-0005-0000-0000-000027960000}"/>
    <cellStyle name="40% - Accent5 10 2 3 4 2" xfId="33686" xr:uid="{00000000-0005-0000-0000-000028960000}"/>
    <cellStyle name="40% - Accent5 10 2 3 5" xfId="15480" xr:uid="{00000000-0005-0000-0000-000029960000}"/>
    <cellStyle name="40% - Accent5 10 2 3 5 2" xfId="41474" xr:uid="{00000000-0005-0000-0000-00002A960000}"/>
    <cellStyle name="40% - Accent5 10 2 3 6" xfId="23231" xr:uid="{00000000-0005-0000-0000-00002B960000}"/>
    <cellStyle name="40% - Accent5 10 2 3 6 2" xfId="49220" xr:uid="{00000000-0005-0000-0000-00002C960000}"/>
    <cellStyle name="40% - Accent5 10 2 3 7" xfId="28385" xr:uid="{00000000-0005-0000-0000-00002D960000}"/>
    <cellStyle name="40% - Accent5 10 2 4" xfId="2947" xr:uid="{00000000-0005-0000-0000-00002E960000}"/>
    <cellStyle name="40% - Accent5 10 2 4 2" xfId="5633" xr:uid="{00000000-0005-0000-0000-00002F960000}"/>
    <cellStyle name="40% - Accent5 10 2 4 2 2" xfId="10930" xr:uid="{00000000-0005-0000-0000-000030960000}"/>
    <cellStyle name="40% - Accent5 10 2 4 2 2 2" xfId="36931" xr:uid="{00000000-0005-0000-0000-000031960000}"/>
    <cellStyle name="40% - Accent5 10 2 4 2 3" xfId="18725" xr:uid="{00000000-0005-0000-0000-000032960000}"/>
    <cellStyle name="40% - Accent5 10 2 4 2 3 2" xfId="44719" xr:uid="{00000000-0005-0000-0000-000033960000}"/>
    <cellStyle name="40% - Accent5 10 2 4 2 4" xfId="26476" xr:uid="{00000000-0005-0000-0000-000034960000}"/>
    <cellStyle name="40% - Accent5 10 2 4 2 4 2" xfId="52465" xr:uid="{00000000-0005-0000-0000-000035960000}"/>
    <cellStyle name="40% - Accent5 10 2 4 2 5" xfId="31630" xr:uid="{00000000-0005-0000-0000-000036960000}"/>
    <cellStyle name="40% - Accent5 10 2 4 3" xfId="13534" xr:uid="{00000000-0005-0000-0000-000037960000}"/>
    <cellStyle name="40% - Accent5 10 2 4 3 2" xfId="21329" xr:uid="{00000000-0005-0000-0000-000038960000}"/>
    <cellStyle name="40% - Accent5 10 2 4 3 2 2" xfId="47323" xr:uid="{00000000-0005-0000-0000-000039960000}"/>
    <cellStyle name="40% - Accent5 10 2 4 3 3" xfId="39535" xr:uid="{00000000-0005-0000-0000-00003A960000}"/>
    <cellStyle name="40% - Accent5 10 2 4 4" xfId="8246" xr:uid="{00000000-0005-0000-0000-00003B960000}"/>
    <cellStyle name="40% - Accent5 10 2 4 4 2" xfId="34242" xr:uid="{00000000-0005-0000-0000-00003C960000}"/>
    <cellStyle name="40% - Accent5 10 2 4 5" xfId="16036" xr:uid="{00000000-0005-0000-0000-00003D960000}"/>
    <cellStyle name="40% - Accent5 10 2 4 5 2" xfId="42030" xr:uid="{00000000-0005-0000-0000-00003E960000}"/>
    <cellStyle name="40% - Accent5 10 2 4 6" xfId="23787" xr:uid="{00000000-0005-0000-0000-00003F960000}"/>
    <cellStyle name="40% - Accent5 10 2 4 6 2" xfId="49776" xr:uid="{00000000-0005-0000-0000-000040960000}"/>
    <cellStyle name="40% - Accent5 10 2 4 7" xfId="28941" xr:uid="{00000000-0005-0000-0000-000041960000}"/>
    <cellStyle name="40% - Accent5 10 2 5" xfId="3965" xr:uid="{00000000-0005-0000-0000-000042960000}"/>
    <cellStyle name="40% - Accent5 10 2 5 2" xfId="9263" xr:uid="{00000000-0005-0000-0000-000043960000}"/>
    <cellStyle name="40% - Accent5 10 2 5 2 2" xfId="35263" xr:uid="{00000000-0005-0000-0000-000044960000}"/>
    <cellStyle name="40% - Accent5 10 2 5 3" xfId="17057" xr:uid="{00000000-0005-0000-0000-000045960000}"/>
    <cellStyle name="40% - Accent5 10 2 5 3 2" xfId="43051" xr:uid="{00000000-0005-0000-0000-000046960000}"/>
    <cellStyle name="40% - Accent5 10 2 5 4" xfId="24808" xr:uid="{00000000-0005-0000-0000-000047960000}"/>
    <cellStyle name="40% - Accent5 10 2 5 4 2" xfId="50797" xr:uid="{00000000-0005-0000-0000-000048960000}"/>
    <cellStyle name="40% - Accent5 10 2 5 5" xfId="29962" xr:uid="{00000000-0005-0000-0000-000049960000}"/>
    <cellStyle name="40% - Accent5 10 2 6" xfId="11435" xr:uid="{00000000-0005-0000-0000-00004A960000}"/>
    <cellStyle name="40% - Accent5 10 2 6 2" xfId="19230" xr:uid="{00000000-0005-0000-0000-00004B960000}"/>
    <cellStyle name="40% - Accent5 10 2 6 2 2" xfId="45224" xr:uid="{00000000-0005-0000-0000-00004C960000}"/>
    <cellStyle name="40% - Accent5 10 2 6 3" xfId="37436" xr:uid="{00000000-0005-0000-0000-00004D960000}"/>
    <cellStyle name="40% - Accent5 10 2 7" xfId="11941" xr:uid="{00000000-0005-0000-0000-00004E960000}"/>
    <cellStyle name="40% - Accent5 10 2 7 2" xfId="19736" xr:uid="{00000000-0005-0000-0000-00004F960000}"/>
    <cellStyle name="40% - Accent5 10 2 7 2 2" xfId="45730" xr:uid="{00000000-0005-0000-0000-000050960000}"/>
    <cellStyle name="40% - Accent5 10 2 7 3" xfId="37942" xr:uid="{00000000-0005-0000-0000-000051960000}"/>
    <cellStyle name="40% - Accent5 10 2 8" xfId="6587" xr:uid="{00000000-0005-0000-0000-000052960000}"/>
    <cellStyle name="40% - Accent5 10 2 8 2" xfId="32574" xr:uid="{00000000-0005-0000-0000-000053960000}"/>
    <cellStyle name="40% - Accent5 10 2 9" xfId="14368" xr:uid="{00000000-0005-0000-0000-000054960000}"/>
    <cellStyle name="40% - Accent5 10 2 9 2" xfId="40362" xr:uid="{00000000-0005-0000-0000-000055960000}"/>
    <cellStyle name="40% - Accent5 10 3" xfId="1558" xr:uid="{00000000-0005-0000-0000-000056960000}"/>
    <cellStyle name="40% - Accent5 10 3 2" xfId="4244" xr:uid="{00000000-0005-0000-0000-000057960000}"/>
    <cellStyle name="40% - Accent5 10 3 2 2" xfId="9541" xr:uid="{00000000-0005-0000-0000-000058960000}"/>
    <cellStyle name="40% - Accent5 10 3 2 2 2" xfId="35542" xr:uid="{00000000-0005-0000-0000-000059960000}"/>
    <cellStyle name="40% - Accent5 10 3 2 3" xfId="17336" xr:uid="{00000000-0005-0000-0000-00005A960000}"/>
    <cellStyle name="40% - Accent5 10 3 2 3 2" xfId="43330" xr:uid="{00000000-0005-0000-0000-00005B960000}"/>
    <cellStyle name="40% - Accent5 10 3 2 4" xfId="25087" xr:uid="{00000000-0005-0000-0000-00005C960000}"/>
    <cellStyle name="40% - Accent5 10 3 2 4 2" xfId="51076" xr:uid="{00000000-0005-0000-0000-00005D960000}"/>
    <cellStyle name="40% - Accent5 10 3 2 5" xfId="30241" xr:uid="{00000000-0005-0000-0000-00005E960000}"/>
    <cellStyle name="40% - Accent5 10 3 3" xfId="12201" xr:uid="{00000000-0005-0000-0000-00005F960000}"/>
    <cellStyle name="40% - Accent5 10 3 3 2" xfId="19996" xr:uid="{00000000-0005-0000-0000-000060960000}"/>
    <cellStyle name="40% - Accent5 10 3 3 2 2" xfId="45990" xr:uid="{00000000-0005-0000-0000-000061960000}"/>
    <cellStyle name="40% - Accent5 10 3 3 3" xfId="38202" xr:uid="{00000000-0005-0000-0000-000062960000}"/>
    <cellStyle name="40% - Accent5 10 3 4" xfId="6863" xr:uid="{00000000-0005-0000-0000-000063960000}"/>
    <cellStyle name="40% - Accent5 10 3 4 2" xfId="32853" xr:uid="{00000000-0005-0000-0000-000064960000}"/>
    <cellStyle name="40% - Accent5 10 3 5" xfId="14647" xr:uid="{00000000-0005-0000-0000-000065960000}"/>
    <cellStyle name="40% - Accent5 10 3 5 2" xfId="40641" xr:uid="{00000000-0005-0000-0000-000066960000}"/>
    <cellStyle name="40% - Accent5 10 3 6" xfId="22398" xr:uid="{00000000-0005-0000-0000-000067960000}"/>
    <cellStyle name="40% - Accent5 10 3 6 2" xfId="48387" xr:uid="{00000000-0005-0000-0000-000068960000}"/>
    <cellStyle name="40% - Accent5 10 3 7" xfId="27552" xr:uid="{00000000-0005-0000-0000-000069960000}"/>
    <cellStyle name="40% - Accent5 10 4" xfId="2114" xr:uid="{00000000-0005-0000-0000-00006A960000}"/>
    <cellStyle name="40% - Accent5 10 4 2" xfId="4800" xr:uid="{00000000-0005-0000-0000-00006B960000}"/>
    <cellStyle name="40% - Accent5 10 4 2 2" xfId="10097" xr:uid="{00000000-0005-0000-0000-00006C960000}"/>
    <cellStyle name="40% - Accent5 10 4 2 2 2" xfId="36098" xr:uid="{00000000-0005-0000-0000-00006D960000}"/>
    <cellStyle name="40% - Accent5 10 4 2 3" xfId="17892" xr:uid="{00000000-0005-0000-0000-00006E960000}"/>
    <cellStyle name="40% - Accent5 10 4 2 3 2" xfId="43886" xr:uid="{00000000-0005-0000-0000-00006F960000}"/>
    <cellStyle name="40% - Accent5 10 4 2 4" xfId="25643" xr:uid="{00000000-0005-0000-0000-000070960000}"/>
    <cellStyle name="40% - Accent5 10 4 2 4 2" xfId="51632" xr:uid="{00000000-0005-0000-0000-000071960000}"/>
    <cellStyle name="40% - Accent5 10 4 2 5" xfId="30797" xr:uid="{00000000-0005-0000-0000-000072960000}"/>
    <cellStyle name="40% - Accent5 10 4 3" xfId="12720" xr:uid="{00000000-0005-0000-0000-000073960000}"/>
    <cellStyle name="40% - Accent5 10 4 3 2" xfId="20515" xr:uid="{00000000-0005-0000-0000-000074960000}"/>
    <cellStyle name="40% - Accent5 10 4 3 2 2" xfId="46509" xr:uid="{00000000-0005-0000-0000-000075960000}"/>
    <cellStyle name="40% - Accent5 10 4 3 3" xfId="38721" xr:uid="{00000000-0005-0000-0000-000076960000}"/>
    <cellStyle name="40% - Accent5 10 4 4" xfId="7415" xr:uid="{00000000-0005-0000-0000-000077960000}"/>
    <cellStyle name="40% - Accent5 10 4 4 2" xfId="33409" xr:uid="{00000000-0005-0000-0000-000078960000}"/>
    <cellStyle name="40% - Accent5 10 4 5" xfId="15203" xr:uid="{00000000-0005-0000-0000-000079960000}"/>
    <cellStyle name="40% - Accent5 10 4 5 2" xfId="41197" xr:uid="{00000000-0005-0000-0000-00007A960000}"/>
    <cellStyle name="40% - Accent5 10 4 6" xfId="22954" xr:uid="{00000000-0005-0000-0000-00007B960000}"/>
    <cellStyle name="40% - Accent5 10 4 6 2" xfId="48943" xr:uid="{00000000-0005-0000-0000-00007C960000}"/>
    <cellStyle name="40% - Accent5 10 4 7" xfId="28108" xr:uid="{00000000-0005-0000-0000-00007D960000}"/>
    <cellStyle name="40% - Accent5 10 5" xfId="2670" xr:uid="{00000000-0005-0000-0000-00007E960000}"/>
    <cellStyle name="40% - Accent5 10 5 2" xfId="5356" xr:uid="{00000000-0005-0000-0000-00007F960000}"/>
    <cellStyle name="40% - Accent5 10 5 2 2" xfId="10653" xr:uid="{00000000-0005-0000-0000-000080960000}"/>
    <cellStyle name="40% - Accent5 10 5 2 2 2" xfId="36654" xr:uid="{00000000-0005-0000-0000-000081960000}"/>
    <cellStyle name="40% - Accent5 10 5 2 3" xfId="18448" xr:uid="{00000000-0005-0000-0000-000082960000}"/>
    <cellStyle name="40% - Accent5 10 5 2 3 2" xfId="44442" xr:uid="{00000000-0005-0000-0000-000083960000}"/>
    <cellStyle name="40% - Accent5 10 5 2 4" xfId="26199" xr:uid="{00000000-0005-0000-0000-000084960000}"/>
    <cellStyle name="40% - Accent5 10 5 2 4 2" xfId="52188" xr:uid="{00000000-0005-0000-0000-000085960000}"/>
    <cellStyle name="40% - Accent5 10 5 2 5" xfId="31353" xr:uid="{00000000-0005-0000-0000-000086960000}"/>
    <cellStyle name="40% - Accent5 10 5 3" xfId="13257" xr:uid="{00000000-0005-0000-0000-000087960000}"/>
    <cellStyle name="40% - Accent5 10 5 3 2" xfId="21052" xr:uid="{00000000-0005-0000-0000-000088960000}"/>
    <cellStyle name="40% - Accent5 10 5 3 2 2" xfId="47046" xr:uid="{00000000-0005-0000-0000-000089960000}"/>
    <cellStyle name="40% - Accent5 10 5 3 3" xfId="39258" xr:uid="{00000000-0005-0000-0000-00008A960000}"/>
    <cellStyle name="40% - Accent5 10 5 4" xfId="7969" xr:uid="{00000000-0005-0000-0000-00008B960000}"/>
    <cellStyle name="40% - Accent5 10 5 4 2" xfId="33965" xr:uid="{00000000-0005-0000-0000-00008C960000}"/>
    <cellStyle name="40% - Accent5 10 5 5" xfId="15759" xr:uid="{00000000-0005-0000-0000-00008D960000}"/>
    <cellStyle name="40% - Accent5 10 5 5 2" xfId="41753" xr:uid="{00000000-0005-0000-0000-00008E960000}"/>
    <cellStyle name="40% - Accent5 10 5 6" xfId="23510" xr:uid="{00000000-0005-0000-0000-00008F960000}"/>
    <cellStyle name="40% - Accent5 10 5 6 2" xfId="49499" xr:uid="{00000000-0005-0000-0000-000090960000}"/>
    <cellStyle name="40% - Accent5 10 5 7" xfId="28664" xr:uid="{00000000-0005-0000-0000-000091960000}"/>
    <cellStyle name="40% - Accent5 10 6" xfId="3688" xr:uid="{00000000-0005-0000-0000-000092960000}"/>
    <cellStyle name="40% - Accent5 10 6 2" xfId="8986" xr:uid="{00000000-0005-0000-0000-000093960000}"/>
    <cellStyle name="40% - Accent5 10 6 2 2" xfId="34986" xr:uid="{00000000-0005-0000-0000-000094960000}"/>
    <cellStyle name="40% - Accent5 10 6 3" xfId="16780" xr:uid="{00000000-0005-0000-0000-000095960000}"/>
    <cellStyle name="40% - Accent5 10 6 3 2" xfId="42774" xr:uid="{00000000-0005-0000-0000-000096960000}"/>
    <cellStyle name="40% - Accent5 10 6 4" xfId="24531" xr:uid="{00000000-0005-0000-0000-000097960000}"/>
    <cellStyle name="40% - Accent5 10 6 4 2" xfId="50520" xr:uid="{00000000-0005-0000-0000-000098960000}"/>
    <cellStyle name="40% - Accent5 10 6 5" xfId="29685" xr:uid="{00000000-0005-0000-0000-000099960000}"/>
    <cellStyle name="40% - Accent5 10 7" xfId="11180" xr:uid="{00000000-0005-0000-0000-00009A960000}"/>
    <cellStyle name="40% - Accent5 10 7 2" xfId="18975" xr:uid="{00000000-0005-0000-0000-00009B960000}"/>
    <cellStyle name="40% - Accent5 10 7 2 2" xfId="44969" xr:uid="{00000000-0005-0000-0000-00009C960000}"/>
    <cellStyle name="40% - Accent5 10 7 3" xfId="37181" xr:uid="{00000000-0005-0000-0000-00009D960000}"/>
    <cellStyle name="40% - Accent5 10 8" xfId="11680" xr:uid="{00000000-0005-0000-0000-00009E960000}"/>
    <cellStyle name="40% - Accent5 10 8 2" xfId="19475" xr:uid="{00000000-0005-0000-0000-00009F960000}"/>
    <cellStyle name="40% - Accent5 10 8 2 2" xfId="45469" xr:uid="{00000000-0005-0000-0000-0000A0960000}"/>
    <cellStyle name="40% - Accent5 10 8 3" xfId="37681" xr:uid="{00000000-0005-0000-0000-0000A1960000}"/>
    <cellStyle name="40% - Accent5 10 9" xfId="6310" xr:uid="{00000000-0005-0000-0000-0000A2960000}"/>
    <cellStyle name="40% - Accent5 10 9 2" xfId="32297" xr:uid="{00000000-0005-0000-0000-0000A3960000}"/>
    <cellStyle name="40% - Accent5 11" xfId="1012" xr:uid="{00000000-0005-0000-0000-0000A4960000}"/>
    <cellStyle name="40% - Accent5 11 10" xfId="14104" xr:uid="{00000000-0005-0000-0000-0000A5960000}"/>
    <cellStyle name="40% - Accent5 11 10 2" xfId="40098" xr:uid="{00000000-0005-0000-0000-0000A6960000}"/>
    <cellStyle name="40% - Accent5 11 11" xfId="21855" xr:uid="{00000000-0005-0000-0000-0000A7960000}"/>
    <cellStyle name="40% - Accent5 11 11 2" xfId="47844" xr:uid="{00000000-0005-0000-0000-0000A8960000}"/>
    <cellStyle name="40% - Accent5 11 12" xfId="27009" xr:uid="{00000000-0005-0000-0000-0000A9960000}"/>
    <cellStyle name="40% - Accent5 11 2" xfId="1290" xr:uid="{00000000-0005-0000-0000-0000AA960000}"/>
    <cellStyle name="40% - Accent5 11 2 10" xfId="22132" xr:uid="{00000000-0005-0000-0000-0000AB960000}"/>
    <cellStyle name="40% - Accent5 11 2 10 2" xfId="48121" xr:uid="{00000000-0005-0000-0000-0000AC960000}"/>
    <cellStyle name="40% - Accent5 11 2 11" xfId="27286" xr:uid="{00000000-0005-0000-0000-0000AD960000}"/>
    <cellStyle name="40% - Accent5 11 2 2" xfId="1848" xr:uid="{00000000-0005-0000-0000-0000AE960000}"/>
    <cellStyle name="40% - Accent5 11 2 2 2" xfId="4534" xr:uid="{00000000-0005-0000-0000-0000AF960000}"/>
    <cellStyle name="40% - Accent5 11 2 2 2 2" xfId="9831" xr:uid="{00000000-0005-0000-0000-0000B0960000}"/>
    <cellStyle name="40% - Accent5 11 2 2 2 2 2" xfId="35832" xr:uid="{00000000-0005-0000-0000-0000B1960000}"/>
    <cellStyle name="40% - Accent5 11 2 2 2 3" xfId="17626" xr:uid="{00000000-0005-0000-0000-0000B2960000}"/>
    <cellStyle name="40% - Accent5 11 2 2 2 3 2" xfId="43620" xr:uid="{00000000-0005-0000-0000-0000B3960000}"/>
    <cellStyle name="40% - Accent5 11 2 2 2 4" xfId="25377" xr:uid="{00000000-0005-0000-0000-0000B4960000}"/>
    <cellStyle name="40% - Accent5 11 2 2 2 4 2" xfId="51366" xr:uid="{00000000-0005-0000-0000-0000B5960000}"/>
    <cellStyle name="40% - Accent5 11 2 2 2 5" xfId="30531" xr:uid="{00000000-0005-0000-0000-0000B6960000}"/>
    <cellStyle name="40% - Accent5 11 2 2 3" xfId="12473" xr:uid="{00000000-0005-0000-0000-0000B7960000}"/>
    <cellStyle name="40% - Accent5 11 2 2 3 2" xfId="20268" xr:uid="{00000000-0005-0000-0000-0000B8960000}"/>
    <cellStyle name="40% - Accent5 11 2 2 3 2 2" xfId="46262" xr:uid="{00000000-0005-0000-0000-0000B9960000}"/>
    <cellStyle name="40% - Accent5 11 2 2 3 3" xfId="38474" xr:uid="{00000000-0005-0000-0000-0000BA960000}"/>
    <cellStyle name="40% - Accent5 11 2 2 4" xfId="7151" xr:uid="{00000000-0005-0000-0000-0000BB960000}"/>
    <cellStyle name="40% - Accent5 11 2 2 4 2" xfId="33143" xr:uid="{00000000-0005-0000-0000-0000BC960000}"/>
    <cellStyle name="40% - Accent5 11 2 2 5" xfId="14937" xr:uid="{00000000-0005-0000-0000-0000BD960000}"/>
    <cellStyle name="40% - Accent5 11 2 2 5 2" xfId="40931" xr:uid="{00000000-0005-0000-0000-0000BE960000}"/>
    <cellStyle name="40% - Accent5 11 2 2 6" xfId="22688" xr:uid="{00000000-0005-0000-0000-0000BF960000}"/>
    <cellStyle name="40% - Accent5 11 2 2 6 2" xfId="48677" xr:uid="{00000000-0005-0000-0000-0000C0960000}"/>
    <cellStyle name="40% - Accent5 11 2 2 7" xfId="27842" xr:uid="{00000000-0005-0000-0000-0000C1960000}"/>
    <cellStyle name="40% - Accent5 11 2 3" xfId="2404" xr:uid="{00000000-0005-0000-0000-0000C2960000}"/>
    <cellStyle name="40% - Accent5 11 2 3 2" xfId="5090" xr:uid="{00000000-0005-0000-0000-0000C3960000}"/>
    <cellStyle name="40% - Accent5 11 2 3 2 2" xfId="10387" xr:uid="{00000000-0005-0000-0000-0000C4960000}"/>
    <cellStyle name="40% - Accent5 11 2 3 2 2 2" xfId="36388" xr:uid="{00000000-0005-0000-0000-0000C5960000}"/>
    <cellStyle name="40% - Accent5 11 2 3 2 3" xfId="18182" xr:uid="{00000000-0005-0000-0000-0000C6960000}"/>
    <cellStyle name="40% - Accent5 11 2 3 2 3 2" xfId="44176" xr:uid="{00000000-0005-0000-0000-0000C7960000}"/>
    <cellStyle name="40% - Accent5 11 2 3 2 4" xfId="25933" xr:uid="{00000000-0005-0000-0000-0000C8960000}"/>
    <cellStyle name="40% - Accent5 11 2 3 2 4 2" xfId="51922" xr:uid="{00000000-0005-0000-0000-0000C9960000}"/>
    <cellStyle name="40% - Accent5 11 2 3 2 5" xfId="31087" xr:uid="{00000000-0005-0000-0000-0000CA960000}"/>
    <cellStyle name="40% - Accent5 11 2 3 3" xfId="13008" xr:uid="{00000000-0005-0000-0000-0000CB960000}"/>
    <cellStyle name="40% - Accent5 11 2 3 3 2" xfId="20803" xr:uid="{00000000-0005-0000-0000-0000CC960000}"/>
    <cellStyle name="40% - Accent5 11 2 3 3 2 2" xfId="46797" xr:uid="{00000000-0005-0000-0000-0000CD960000}"/>
    <cellStyle name="40% - Accent5 11 2 3 3 3" xfId="39009" xr:uid="{00000000-0005-0000-0000-0000CE960000}"/>
    <cellStyle name="40% - Accent5 11 2 3 4" xfId="7703" xr:uid="{00000000-0005-0000-0000-0000CF960000}"/>
    <cellStyle name="40% - Accent5 11 2 3 4 2" xfId="33699" xr:uid="{00000000-0005-0000-0000-0000D0960000}"/>
    <cellStyle name="40% - Accent5 11 2 3 5" xfId="15493" xr:uid="{00000000-0005-0000-0000-0000D1960000}"/>
    <cellStyle name="40% - Accent5 11 2 3 5 2" xfId="41487" xr:uid="{00000000-0005-0000-0000-0000D2960000}"/>
    <cellStyle name="40% - Accent5 11 2 3 6" xfId="23244" xr:uid="{00000000-0005-0000-0000-0000D3960000}"/>
    <cellStyle name="40% - Accent5 11 2 3 6 2" xfId="49233" xr:uid="{00000000-0005-0000-0000-0000D4960000}"/>
    <cellStyle name="40% - Accent5 11 2 3 7" xfId="28398" xr:uid="{00000000-0005-0000-0000-0000D5960000}"/>
    <cellStyle name="40% - Accent5 11 2 4" xfId="2960" xr:uid="{00000000-0005-0000-0000-0000D6960000}"/>
    <cellStyle name="40% - Accent5 11 2 4 2" xfId="5646" xr:uid="{00000000-0005-0000-0000-0000D7960000}"/>
    <cellStyle name="40% - Accent5 11 2 4 2 2" xfId="10943" xr:uid="{00000000-0005-0000-0000-0000D8960000}"/>
    <cellStyle name="40% - Accent5 11 2 4 2 2 2" xfId="36944" xr:uid="{00000000-0005-0000-0000-0000D9960000}"/>
    <cellStyle name="40% - Accent5 11 2 4 2 3" xfId="18738" xr:uid="{00000000-0005-0000-0000-0000DA960000}"/>
    <cellStyle name="40% - Accent5 11 2 4 2 3 2" xfId="44732" xr:uid="{00000000-0005-0000-0000-0000DB960000}"/>
    <cellStyle name="40% - Accent5 11 2 4 2 4" xfId="26489" xr:uid="{00000000-0005-0000-0000-0000DC960000}"/>
    <cellStyle name="40% - Accent5 11 2 4 2 4 2" xfId="52478" xr:uid="{00000000-0005-0000-0000-0000DD960000}"/>
    <cellStyle name="40% - Accent5 11 2 4 2 5" xfId="31643" xr:uid="{00000000-0005-0000-0000-0000DE960000}"/>
    <cellStyle name="40% - Accent5 11 2 4 3" xfId="13547" xr:uid="{00000000-0005-0000-0000-0000DF960000}"/>
    <cellStyle name="40% - Accent5 11 2 4 3 2" xfId="21342" xr:uid="{00000000-0005-0000-0000-0000E0960000}"/>
    <cellStyle name="40% - Accent5 11 2 4 3 2 2" xfId="47336" xr:uid="{00000000-0005-0000-0000-0000E1960000}"/>
    <cellStyle name="40% - Accent5 11 2 4 3 3" xfId="39548" xr:uid="{00000000-0005-0000-0000-0000E2960000}"/>
    <cellStyle name="40% - Accent5 11 2 4 4" xfId="8259" xr:uid="{00000000-0005-0000-0000-0000E3960000}"/>
    <cellStyle name="40% - Accent5 11 2 4 4 2" xfId="34255" xr:uid="{00000000-0005-0000-0000-0000E4960000}"/>
    <cellStyle name="40% - Accent5 11 2 4 5" xfId="16049" xr:uid="{00000000-0005-0000-0000-0000E5960000}"/>
    <cellStyle name="40% - Accent5 11 2 4 5 2" xfId="42043" xr:uid="{00000000-0005-0000-0000-0000E6960000}"/>
    <cellStyle name="40% - Accent5 11 2 4 6" xfId="23800" xr:uid="{00000000-0005-0000-0000-0000E7960000}"/>
    <cellStyle name="40% - Accent5 11 2 4 6 2" xfId="49789" xr:uid="{00000000-0005-0000-0000-0000E8960000}"/>
    <cellStyle name="40% - Accent5 11 2 4 7" xfId="28954" xr:uid="{00000000-0005-0000-0000-0000E9960000}"/>
    <cellStyle name="40% - Accent5 11 2 5" xfId="3978" xr:uid="{00000000-0005-0000-0000-0000EA960000}"/>
    <cellStyle name="40% - Accent5 11 2 5 2" xfId="9276" xr:uid="{00000000-0005-0000-0000-0000EB960000}"/>
    <cellStyle name="40% - Accent5 11 2 5 2 2" xfId="35276" xr:uid="{00000000-0005-0000-0000-0000EC960000}"/>
    <cellStyle name="40% - Accent5 11 2 5 3" xfId="17070" xr:uid="{00000000-0005-0000-0000-0000ED960000}"/>
    <cellStyle name="40% - Accent5 11 2 5 3 2" xfId="43064" xr:uid="{00000000-0005-0000-0000-0000EE960000}"/>
    <cellStyle name="40% - Accent5 11 2 5 4" xfId="24821" xr:uid="{00000000-0005-0000-0000-0000EF960000}"/>
    <cellStyle name="40% - Accent5 11 2 5 4 2" xfId="50810" xr:uid="{00000000-0005-0000-0000-0000F0960000}"/>
    <cellStyle name="40% - Accent5 11 2 5 5" xfId="29975" xr:uid="{00000000-0005-0000-0000-0000F1960000}"/>
    <cellStyle name="40% - Accent5 11 2 6" xfId="11448" xr:uid="{00000000-0005-0000-0000-0000F2960000}"/>
    <cellStyle name="40% - Accent5 11 2 6 2" xfId="19243" xr:uid="{00000000-0005-0000-0000-0000F3960000}"/>
    <cellStyle name="40% - Accent5 11 2 6 2 2" xfId="45237" xr:uid="{00000000-0005-0000-0000-0000F4960000}"/>
    <cellStyle name="40% - Accent5 11 2 6 3" xfId="37449" xr:uid="{00000000-0005-0000-0000-0000F5960000}"/>
    <cellStyle name="40% - Accent5 11 2 7" xfId="11954" xr:uid="{00000000-0005-0000-0000-0000F6960000}"/>
    <cellStyle name="40% - Accent5 11 2 7 2" xfId="19749" xr:uid="{00000000-0005-0000-0000-0000F7960000}"/>
    <cellStyle name="40% - Accent5 11 2 7 2 2" xfId="45743" xr:uid="{00000000-0005-0000-0000-0000F8960000}"/>
    <cellStyle name="40% - Accent5 11 2 7 3" xfId="37955" xr:uid="{00000000-0005-0000-0000-0000F9960000}"/>
    <cellStyle name="40% - Accent5 11 2 8" xfId="6600" xr:uid="{00000000-0005-0000-0000-0000FA960000}"/>
    <cellStyle name="40% - Accent5 11 2 8 2" xfId="32587" xr:uid="{00000000-0005-0000-0000-0000FB960000}"/>
    <cellStyle name="40% - Accent5 11 2 9" xfId="14381" xr:uid="{00000000-0005-0000-0000-0000FC960000}"/>
    <cellStyle name="40% - Accent5 11 2 9 2" xfId="40375" xr:uid="{00000000-0005-0000-0000-0000FD960000}"/>
    <cellStyle name="40% - Accent5 11 3" xfId="1571" xr:uid="{00000000-0005-0000-0000-0000FE960000}"/>
    <cellStyle name="40% - Accent5 11 3 2" xfId="4257" xr:uid="{00000000-0005-0000-0000-0000FF960000}"/>
    <cellStyle name="40% - Accent5 11 3 2 2" xfId="9554" xr:uid="{00000000-0005-0000-0000-000000970000}"/>
    <cellStyle name="40% - Accent5 11 3 2 2 2" xfId="35555" xr:uid="{00000000-0005-0000-0000-000001970000}"/>
    <cellStyle name="40% - Accent5 11 3 2 3" xfId="17349" xr:uid="{00000000-0005-0000-0000-000002970000}"/>
    <cellStyle name="40% - Accent5 11 3 2 3 2" xfId="43343" xr:uid="{00000000-0005-0000-0000-000003970000}"/>
    <cellStyle name="40% - Accent5 11 3 2 4" xfId="25100" xr:uid="{00000000-0005-0000-0000-000004970000}"/>
    <cellStyle name="40% - Accent5 11 3 2 4 2" xfId="51089" xr:uid="{00000000-0005-0000-0000-000005970000}"/>
    <cellStyle name="40% - Accent5 11 3 2 5" xfId="30254" xr:uid="{00000000-0005-0000-0000-000006970000}"/>
    <cellStyle name="40% - Accent5 11 3 3" xfId="12214" xr:uid="{00000000-0005-0000-0000-000007970000}"/>
    <cellStyle name="40% - Accent5 11 3 3 2" xfId="20009" xr:uid="{00000000-0005-0000-0000-000008970000}"/>
    <cellStyle name="40% - Accent5 11 3 3 2 2" xfId="46003" xr:uid="{00000000-0005-0000-0000-000009970000}"/>
    <cellStyle name="40% - Accent5 11 3 3 3" xfId="38215" xr:uid="{00000000-0005-0000-0000-00000A970000}"/>
    <cellStyle name="40% - Accent5 11 3 4" xfId="6876" xr:uid="{00000000-0005-0000-0000-00000B970000}"/>
    <cellStyle name="40% - Accent5 11 3 4 2" xfId="32866" xr:uid="{00000000-0005-0000-0000-00000C970000}"/>
    <cellStyle name="40% - Accent5 11 3 5" xfId="14660" xr:uid="{00000000-0005-0000-0000-00000D970000}"/>
    <cellStyle name="40% - Accent5 11 3 5 2" xfId="40654" xr:uid="{00000000-0005-0000-0000-00000E970000}"/>
    <cellStyle name="40% - Accent5 11 3 6" xfId="22411" xr:uid="{00000000-0005-0000-0000-00000F970000}"/>
    <cellStyle name="40% - Accent5 11 3 6 2" xfId="48400" xr:uid="{00000000-0005-0000-0000-000010970000}"/>
    <cellStyle name="40% - Accent5 11 3 7" xfId="27565" xr:uid="{00000000-0005-0000-0000-000011970000}"/>
    <cellStyle name="40% - Accent5 11 4" xfId="2127" xr:uid="{00000000-0005-0000-0000-000012970000}"/>
    <cellStyle name="40% - Accent5 11 4 2" xfId="4813" xr:uid="{00000000-0005-0000-0000-000013970000}"/>
    <cellStyle name="40% - Accent5 11 4 2 2" xfId="10110" xr:uid="{00000000-0005-0000-0000-000014970000}"/>
    <cellStyle name="40% - Accent5 11 4 2 2 2" xfId="36111" xr:uid="{00000000-0005-0000-0000-000015970000}"/>
    <cellStyle name="40% - Accent5 11 4 2 3" xfId="17905" xr:uid="{00000000-0005-0000-0000-000016970000}"/>
    <cellStyle name="40% - Accent5 11 4 2 3 2" xfId="43899" xr:uid="{00000000-0005-0000-0000-000017970000}"/>
    <cellStyle name="40% - Accent5 11 4 2 4" xfId="25656" xr:uid="{00000000-0005-0000-0000-000018970000}"/>
    <cellStyle name="40% - Accent5 11 4 2 4 2" xfId="51645" xr:uid="{00000000-0005-0000-0000-000019970000}"/>
    <cellStyle name="40% - Accent5 11 4 2 5" xfId="30810" xr:uid="{00000000-0005-0000-0000-00001A970000}"/>
    <cellStyle name="40% - Accent5 11 4 3" xfId="12733" xr:uid="{00000000-0005-0000-0000-00001B970000}"/>
    <cellStyle name="40% - Accent5 11 4 3 2" xfId="20528" xr:uid="{00000000-0005-0000-0000-00001C970000}"/>
    <cellStyle name="40% - Accent5 11 4 3 2 2" xfId="46522" xr:uid="{00000000-0005-0000-0000-00001D970000}"/>
    <cellStyle name="40% - Accent5 11 4 3 3" xfId="38734" xr:uid="{00000000-0005-0000-0000-00001E970000}"/>
    <cellStyle name="40% - Accent5 11 4 4" xfId="7428" xr:uid="{00000000-0005-0000-0000-00001F970000}"/>
    <cellStyle name="40% - Accent5 11 4 4 2" xfId="33422" xr:uid="{00000000-0005-0000-0000-000020970000}"/>
    <cellStyle name="40% - Accent5 11 4 5" xfId="15216" xr:uid="{00000000-0005-0000-0000-000021970000}"/>
    <cellStyle name="40% - Accent5 11 4 5 2" xfId="41210" xr:uid="{00000000-0005-0000-0000-000022970000}"/>
    <cellStyle name="40% - Accent5 11 4 6" xfId="22967" xr:uid="{00000000-0005-0000-0000-000023970000}"/>
    <cellStyle name="40% - Accent5 11 4 6 2" xfId="48956" xr:uid="{00000000-0005-0000-0000-000024970000}"/>
    <cellStyle name="40% - Accent5 11 4 7" xfId="28121" xr:uid="{00000000-0005-0000-0000-000025970000}"/>
    <cellStyle name="40% - Accent5 11 5" xfId="2683" xr:uid="{00000000-0005-0000-0000-000026970000}"/>
    <cellStyle name="40% - Accent5 11 5 2" xfId="5369" xr:uid="{00000000-0005-0000-0000-000027970000}"/>
    <cellStyle name="40% - Accent5 11 5 2 2" xfId="10666" xr:uid="{00000000-0005-0000-0000-000028970000}"/>
    <cellStyle name="40% - Accent5 11 5 2 2 2" xfId="36667" xr:uid="{00000000-0005-0000-0000-000029970000}"/>
    <cellStyle name="40% - Accent5 11 5 2 3" xfId="18461" xr:uid="{00000000-0005-0000-0000-00002A970000}"/>
    <cellStyle name="40% - Accent5 11 5 2 3 2" xfId="44455" xr:uid="{00000000-0005-0000-0000-00002B970000}"/>
    <cellStyle name="40% - Accent5 11 5 2 4" xfId="26212" xr:uid="{00000000-0005-0000-0000-00002C970000}"/>
    <cellStyle name="40% - Accent5 11 5 2 4 2" xfId="52201" xr:uid="{00000000-0005-0000-0000-00002D970000}"/>
    <cellStyle name="40% - Accent5 11 5 2 5" xfId="31366" xr:uid="{00000000-0005-0000-0000-00002E970000}"/>
    <cellStyle name="40% - Accent5 11 5 3" xfId="13270" xr:uid="{00000000-0005-0000-0000-00002F970000}"/>
    <cellStyle name="40% - Accent5 11 5 3 2" xfId="21065" xr:uid="{00000000-0005-0000-0000-000030970000}"/>
    <cellStyle name="40% - Accent5 11 5 3 2 2" xfId="47059" xr:uid="{00000000-0005-0000-0000-000031970000}"/>
    <cellStyle name="40% - Accent5 11 5 3 3" xfId="39271" xr:uid="{00000000-0005-0000-0000-000032970000}"/>
    <cellStyle name="40% - Accent5 11 5 4" xfId="7982" xr:uid="{00000000-0005-0000-0000-000033970000}"/>
    <cellStyle name="40% - Accent5 11 5 4 2" xfId="33978" xr:uid="{00000000-0005-0000-0000-000034970000}"/>
    <cellStyle name="40% - Accent5 11 5 5" xfId="15772" xr:uid="{00000000-0005-0000-0000-000035970000}"/>
    <cellStyle name="40% - Accent5 11 5 5 2" xfId="41766" xr:uid="{00000000-0005-0000-0000-000036970000}"/>
    <cellStyle name="40% - Accent5 11 5 6" xfId="23523" xr:uid="{00000000-0005-0000-0000-000037970000}"/>
    <cellStyle name="40% - Accent5 11 5 6 2" xfId="49512" xr:uid="{00000000-0005-0000-0000-000038970000}"/>
    <cellStyle name="40% - Accent5 11 5 7" xfId="28677" xr:uid="{00000000-0005-0000-0000-000039970000}"/>
    <cellStyle name="40% - Accent5 11 6" xfId="3701" xr:uid="{00000000-0005-0000-0000-00003A970000}"/>
    <cellStyle name="40% - Accent5 11 6 2" xfId="8999" xr:uid="{00000000-0005-0000-0000-00003B970000}"/>
    <cellStyle name="40% - Accent5 11 6 2 2" xfId="34999" xr:uid="{00000000-0005-0000-0000-00003C970000}"/>
    <cellStyle name="40% - Accent5 11 6 3" xfId="16793" xr:uid="{00000000-0005-0000-0000-00003D970000}"/>
    <cellStyle name="40% - Accent5 11 6 3 2" xfId="42787" xr:uid="{00000000-0005-0000-0000-00003E970000}"/>
    <cellStyle name="40% - Accent5 11 6 4" xfId="24544" xr:uid="{00000000-0005-0000-0000-00003F970000}"/>
    <cellStyle name="40% - Accent5 11 6 4 2" xfId="50533" xr:uid="{00000000-0005-0000-0000-000040970000}"/>
    <cellStyle name="40% - Accent5 11 6 5" xfId="29698" xr:uid="{00000000-0005-0000-0000-000041970000}"/>
    <cellStyle name="40% - Accent5 11 7" xfId="11193" xr:uid="{00000000-0005-0000-0000-000042970000}"/>
    <cellStyle name="40% - Accent5 11 7 2" xfId="18988" xr:uid="{00000000-0005-0000-0000-000043970000}"/>
    <cellStyle name="40% - Accent5 11 7 2 2" xfId="44982" xr:uid="{00000000-0005-0000-0000-000044970000}"/>
    <cellStyle name="40% - Accent5 11 7 3" xfId="37194" xr:uid="{00000000-0005-0000-0000-000045970000}"/>
    <cellStyle name="40% - Accent5 11 8" xfId="11693" xr:uid="{00000000-0005-0000-0000-000046970000}"/>
    <cellStyle name="40% - Accent5 11 8 2" xfId="19488" xr:uid="{00000000-0005-0000-0000-000047970000}"/>
    <cellStyle name="40% - Accent5 11 8 2 2" xfId="45482" xr:uid="{00000000-0005-0000-0000-000048970000}"/>
    <cellStyle name="40% - Accent5 11 8 3" xfId="37694" xr:uid="{00000000-0005-0000-0000-000049970000}"/>
    <cellStyle name="40% - Accent5 11 9" xfId="6323" xr:uid="{00000000-0005-0000-0000-00004A970000}"/>
    <cellStyle name="40% - Accent5 11 9 2" xfId="32310" xr:uid="{00000000-0005-0000-0000-00004B970000}"/>
    <cellStyle name="40% - Accent5 12" xfId="1025" xr:uid="{00000000-0005-0000-0000-00004C970000}"/>
    <cellStyle name="40% - Accent5 12 10" xfId="14117" xr:uid="{00000000-0005-0000-0000-00004D970000}"/>
    <cellStyle name="40% - Accent5 12 10 2" xfId="40111" xr:uid="{00000000-0005-0000-0000-00004E970000}"/>
    <cellStyle name="40% - Accent5 12 11" xfId="21868" xr:uid="{00000000-0005-0000-0000-00004F970000}"/>
    <cellStyle name="40% - Accent5 12 11 2" xfId="47857" xr:uid="{00000000-0005-0000-0000-000050970000}"/>
    <cellStyle name="40% - Accent5 12 12" xfId="27022" xr:uid="{00000000-0005-0000-0000-000051970000}"/>
    <cellStyle name="40% - Accent5 12 2" xfId="1303" xr:uid="{00000000-0005-0000-0000-000052970000}"/>
    <cellStyle name="40% - Accent5 12 2 10" xfId="22145" xr:uid="{00000000-0005-0000-0000-000053970000}"/>
    <cellStyle name="40% - Accent5 12 2 10 2" xfId="48134" xr:uid="{00000000-0005-0000-0000-000054970000}"/>
    <cellStyle name="40% - Accent5 12 2 11" xfId="27299" xr:uid="{00000000-0005-0000-0000-000055970000}"/>
    <cellStyle name="40% - Accent5 12 2 2" xfId="1861" xr:uid="{00000000-0005-0000-0000-000056970000}"/>
    <cellStyle name="40% - Accent5 12 2 2 2" xfId="4547" xr:uid="{00000000-0005-0000-0000-000057970000}"/>
    <cellStyle name="40% - Accent5 12 2 2 2 2" xfId="9844" xr:uid="{00000000-0005-0000-0000-000058970000}"/>
    <cellStyle name="40% - Accent5 12 2 2 2 2 2" xfId="35845" xr:uid="{00000000-0005-0000-0000-000059970000}"/>
    <cellStyle name="40% - Accent5 12 2 2 2 3" xfId="17639" xr:uid="{00000000-0005-0000-0000-00005A970000}"/>
    <cellStyle name="40% - Accent5 12 2 2 2 3 2" xfId="43633" xr:uid="{00000000-0005-0000-0000-00005B970000}"/>
    <cellStyle name="40% - Accent5 12 2 2 2 4" xfId="25390" xr:uid="{00000000-0005-0000-0000-00005C970000}"/>
    <cellStyle name="40% - Accent5 12 2 2 2 4 2" xfId="51379" xr:uid="{00000000-0005-0000-0000-00005D970000}"/>
    <cellStyle name="40% - Accent5 12 2 2 2 5" xfId="30544" xr:uid="{00000000-0005-0000-0000-00005E970000}"/>
    <cellStyle name="40% - Accent5 12 2 2 3" xfId="12486" xr:uid="{00000000-0005-0000-0000-00005F970000}"/>
    <cellStyle name="40% - Accent5 12 2 2 3 2" xfId="20281" xr:uid="{00000000-0005-0000-0000-000060970000}"/>
    <cellStyle name="40% - Accent5 12 2 2 3 2 2" xfId="46275" xr:uid="{00000000-0005-0000-0000-000061970000}"/>
    <cellStyle name="40% - Accent5 12 2 2 3 3" xfId="38487" xr:uid="{00000000-0005-0000-0000-000062970000}"/>
    <cellStyle name="40% - Accent5 12 2 2 4" xfId="7164" xr:uid="{00000000-0005-0000-0000-000063970000}"/>
    <cellStyle name="40% - Accent5 12 2 2 4 2" xfId="33156" xr:uid="{00000000-0005-0000-0000-000064970000}"/>
    <cellStyle name="40% - Accent5 12 2 2 5" xfId="14950" xr:uid="{00000000-0005-0000-0000-000065970000}"/>
    <cellStyle name="40% - Accent5 12 2 2 5 2" xfId="40944" xr:uid="{00000000-0005-0000-0000-000066970000}"/>
    <cellStyle name="40% - Accent5 12 2 2 6" xfId="22701" xr:uid="{00000000-0005-0000-0000-000067970000}"/>
    <cellStyle name="40% - Accent5 12 2 2 6 2" xfId="48690" xr:uid="{00000000-0005-0000-0000-000068970000}"/>
    <cellStyle name="40% - Accent5 12 2 2 7" xfId="27855" xr:uid="{00000000-0005-0000-0000-000069970000}"/>
    <cellStyle name="40% - Accent5 12 2 3" xfId="2417" xr:uid="{00000000-0005-0000-0000-00006A970000}"/>
    <cellStyle name="40% - Accent5 12 2 3 2" xfId="5103" xr:uid="{00000000-0005-0000-0000-00006B970000}"/>
    <cellStyle name="40% - Accent5 12 2 3 2 2" xfId="10400" xr:uid="{00000000-0005-0000-0000-00006C970000}"/>
    <cellStyle name="40% - Accent5 12 2 3 2 2 2" xfId="36401" xr:uid="{00000000-0005-0000-0000-00006D970000}"/>
    <cellStyle name="40% - Accent5 12 2 3 2 3" xfId="18195" xr:uid="{00000000-0005-0000-0000-00006E970000}"/>
    <cellStyle name="40% - Accent5 12 2 3 2 3 2" xfId="44189" xr:uid="{00000000-0005-0000-0000-00006F970000}"/>
    <cellStyle name="40% - Accent5 12 2 3 2 4" xfId="25946" xr:uid="{00000000-0005-0000-0000-000070970000}"/>
    <cellStyle name="40% - Accent5 12 2 3 2 4 2" xfId="51935" xr:uid="{00000000-0005-0000-0000-000071970000}"/>
    <cellStyle name="40% - Accent5 12 2 3 2 5" xfId="31100" xr:uid="{00000000-0005-0000-0000-000072970000}"/>
    <cellStyle name="40% - Accent5 12 2 3 3" xfId="13021" xr:uid="{00000000-0005-0000-0000-000073970000}"/>
    <cellStyle name="40% - Accent5 12 2 3 3 2" xfId="20816" xr:uid="{00000000-0005-0000-0000-000074970000}"/>
    <cellStyle name="40% - Accent5 12 2 3 3 2 2" xfId="46810" xr:uid="{00000000-0005-0000-0000-000075970000}"/>
    <cellStyle name="40% - Accent5 12 2 3 3 3" xfId="39022" xr:uid="{00000000-0005-0000-0000-000076970000}"/>
    <cellStyle name="40% - Accent5 12 2 3 4" xfId="7716" xr:uid="{00000000-0005-0000-0000-000077970000}"/>
    <cellStyle name="40% - Accent5 12 2 3 4 2" xfId="33712" xr:uid="{00000000-0005-0000-0000-000078970000}"/>
    <cellStyle name="40% - Accent5 12 2 3 5" xfId="15506" xr:uid="{00000000-0005-0000-0000-000079970000}"/>
    <cellStyle name="40% - Accent5 12 2 3 5 2" xfId="41500" xr:uid="{00000000-0005-0000-0000-00007A970000}"/>
    <cellStyle name="40% - Accent5 12 2 3 6" xfId="23257" xr:uid="{00000000-0005-0000-0000-00007B970000}"/>
    <cellStyle name="40% - Accent5 12 2 3 6 2" xfId="49246" xr:uid="{00000000-0005-0000-0000-00007C970000}"/>
    <cellStyle name="40% - Accent5 12 2 3 7" xfId="28411" xr:uid="{00000000-0005-0000-0000-00007D970000}"/>
    <cellStyle name="40% - Accent5 12 2 4" xfId="2973" xr:uid="{00000000-0005-0000-0000-00007E970000}"/>
    <cellStyle name="40% - Accent5 12 2 4 2" xfId="5659" xr:uid="{00000000-0005-0000-0000-00007F970000}"/>
    <cellStyle name="40% - Accent5 12 2 4 2 2" xfId="10956" xr:uid="{00000000-0005-0000-0000-000080970000}"/>
    <cellStyle name="40% - Accent5 12 2 4 2 2 2" xfId="36957" xr:uid="{00000000-0005-0000-0000-000081970000}"/>
    <cellStyle name="40% - Accent5 12 2 4 2 3" xfId="18751" xr:uid="{00000000-0005-0000-0000-000082970000}"/>
    <cellStyle name="40% - Accent5 12 2 4 2 3 2" xfId="44745" xr:uid="{00000000-0005-0000-0000-000083970000}"/>
    <cellStyle name="40% - Accent5 12 2 4 2 4" xfId="26502" xr:uid="{00000000-0005-0000-0000-000084970000}"/>
    <cellStyle name="40% - Accent5 12 2 4 2 4 2" xfId="52491" xr:uid="{00000000-0005-0000-0000-000085970000}"/>
    <cellStyle name="40% - Accent5 12 2 4 2 5" xfId="31656" xr:uid="{00000000-0005-0000-0000-000086970000}"/>
    <cellStyle name="40% - Accent5 12 2 4 3" xfId="13560" xr:uid="{00000000-0005-0000-0000-000087970000}"/>
    <cellStyle name="40% - Accent5 12 2 4 3 2" xfId="21355" xr:uid="{00000000-0005-0000-0000-000088970000}"/>
    <cellStyle name="40% - Accent5 12 2 4 3 2 2" xfId="47349" xr:uid="{00000000-0005-0000-0000-000089970000}"/>
    <cellStyle name="40% - Accent5 12 2 4 3 3" xfId="39561" xr:uid="{00000000-0005-0000-0000-00008A970000}"/>
    <cellStyle name="40% - Accent5 12 2 4 4" xfId="8272" xr:uid="{00000000-0005-0000-0000-00008B970000}"/>
    <cellStyle name="40% - Accent5 12 2 4 4 2" xfId="34268" xr:uid="{00000000-0005-0000-0000-00008C970000}"/>
    <cellStyle name="40% - Accent5 12 2 4 5" xfId="16062" xr:uid="{00000000-0005-0000-0000-00008D970000}"/>
    <cellStyle name="40% - Accent5 12 2 4 5 2" xfId="42056" xr:uid="{00000000-0005-0000-0000-00008E970000}"/>
    <cellStyle name="40% - Accent5 12 2 4 6" xfId="23813" xr:uid="{00000000-0005-0000-0000-00008F970000}"/>
    <cellStyle name="40% - Accent5 12 2 4 6 2" xfId="49802" xr:uid="{00000000-0005-0000-0000-000090970000}"/>
    <cellStyle name="40% - Accent5 12 2 4 7" xfId="28967" xr:uid="{00000000-0005-0000-0000-000091970000}"/>
    <cellStyle name="40% - Accent5 12 2 5" xfId="3991" xr:uid="{00000000-0005-0000-0000-000092970000}"/>
    <cellStyle name="40% - Accent5 12 2 5 2" xfId="9289" xr:uid="{00000000-0005-0000-0000-000093970000}"/>
    <cellStyle name="40% - Accent5 12 2 5 2 2" xfId="35289" xr:uid="{00000000-0005-0000-0000-000094970000}"/>
    <cellStyle name="40% - Accent5 12 2 5 3" xfId="17083" xr:uid="{00000000-0005-0000-0000-000095970000}"/>
    <cellStyle name="40% - Accent5 12 2 5 3 2" xfId="43077" xr:uid="{00000000-0005-0000-0000-000096970000}"/>
    <cellStyle name="40% - Accent5 12 2 5 4" xfId="24834" xr:uid="{00000000-0005-0000-0000-000097970000}"/>
    <cellStyle name="40% - Accent5 12 2 5 4 2" xfId="50823" xr:uid="{00000000-0005-0000-0000-000098970000}"/>
    <cellStyle name="40% - Accent5 12 2 5 5" xfId="29988" xr:uid="{00000000-0005-0000-0000-000099970000}"/>
    <cellStyle name="40% - Accent5 12 2 6" xfId="11461" xr:uid="{00000000-0005-0000-0000-00009A970000}"/>
    <cellStyle name="40% - Accent5 12 2 6 2" xfId="19256" xr:uid="{00000000-0005-0000-0000-00009B970000}"/>
    <cellStyle name="40% - Accent5 12 2 6 2 2" xfId="45250" xr:uid="{00000000-0005-0000-0000-00009C970000}"/>
    <cellStyle name="40% - Accent5 12 2 6 3" xfId="37462" xr:uid="{00000000-0005-0000-0000-00009D970000}"/>
    <cellStyle name="40% - Accent5 12 2 7" xfId="11967" xr:uid="{00000000-0005-0000-0000-00009E970000}"/>
    <cellStyle name="40% - Accent5 12 2 7 2" xfId="19762" xr:uid="{00000000-0005-0000-0000-00009F970000}"/>
    <cellStyle name="40% - Accent5 12 2 7 2 2" xfId="45756" xr:uid="{00000000-0005-0000-0000-0000A0970000}"/>
    <cellStyle name="40% - Accent5 12 2 7 3" xfId="37968" xr:uid="{00000000-0005-0000-0000-0000A1970000}"/>
    <cellStyle name="40% - Accent5 12 2 8" xfId="6613" xr:uid="{00000000-0005-0000-0000-0000A2970000}"/>
    <cellStyle name="40% - Accent5 12 2 8 2" xfId="32600" xr:uid="{00000000-0005-0000-0000-0000A3970000}"/>
    <cellStyle name="40% - Accent5 12 2 9" xfId="14394" xr:uid="{00000000-0005-0000-0000-0000A4970000}"/>
    <cellStyle name="40% - Accent5 12 2 9 2" xfId="40388" xr:uid="{00000000-0005-0000-0000-0000A5970000}"/>
    <cellStyle name="40% - Accent5 12 3" xfId="1584" xr:uid="{00000000-0005-0000-0000-0000A6970000}"/>
    <cellStyle name="40% - Accent5 12 3 2" xfId="4270" xr:uid="{00000000-0005-0000-0000-0000A7970000}"/>
    <cellStyle name="40% - Accent5 12 3 2 2" xfId="9567" xr:uid="{00000000-0005-0000-0000-0000A8970000}"/>
    <cellStyle name="40% - Accent5 12 3 2 2 2" xfId="35568" xr:uid="{00000000-0005-0000-0000-0000A9970000}"/>
    <cellStyle name="40% - Accent5 12 3 2 3" xfId="17362" xr:uid="{00000000-0005-0000-0000-0000AA970000}"/>
    <cellStyle name="40% - Accent5 12 3 2 3 2" xfId="43356" xr:uid="{00000000-0005-0000-0000-0000AB970000}"/>
    <cellStyle name="40% - Accent5 12 3 2 4" xfId="25113" xr:uid="{00000000-0005-0000-0000-0000AC970000}"/>
    <cellStyle name="40% - Accent5 12 3 2 4 2" xfId="51102" xr:uid="{00000000-0005-0000-0000-0000AD970000}"/>
    <cellStyle name="40% - Accent5 12 3 2 5" xfId="30267" xr:uid="{00000000-0005-0000-0000-0000AE970000}"/>
    <cellStyle name="40% - Accent5 12 3 3" xfId="12227" xr:uid="{00000000-0005-0000-0000-0000AF970000}"/>
    <cellStyle name="40% - Accent5 12 3 3 2" xfId="20022" xr:uid="{00000000-0005-0000-0000-0000B0970000}"/>
    <cellStyle name="40% - Accent5 12 3 3 2 2" xfId="46016" xr:uid="{00000000-0005-0000-0000-0000B1970000}"/>
    <cellStyle name="40% - Accent5 12 3 3 3" xfId="38228" xr:uid="{00000000-0005-0000-0000-0000B2970000}"/>
    <cellStyle name="40% - Accent5 12 3 4" xfId="6889" xr:uid="{00000000-0005-0000-0000-0000B3970000}"/>
    <cellStyle name="40% - Accent5 12 3 4 2" xfId="32879" xr:uid="{00000000-0005-0000-0000-0000B4970000}"/>
    <cellStyle name="40% - Accent5 12 3 5" xfId="14673" xr:uid="{00000000-0005-0000-0000-0000B5970000}"/>
    <cellStyle name="40% - Accent5 12 3 5 2" xfId="40667" xr:uid="{00000000-0005-0000-0000-0000B6970000}"/>
    <cellStyle name="40% - Accent5 12 3 6" xfId="22424" xr:uid="{00000000-0005-0000-0000-0000B7970000}"/>
    <cellStyle name="40% - Accent5 12 3 6 2" xfId="48413" xr:uid="{00000000-0005-0000-0000-0000B8970000}"/>
    <cellStyle name="40% - Accent5 12 3 7" xfId="27578" xr:uid="{00000000-0005-0000-0000-0000B9970000}"/>
    <cellStyle name="40% - Accent5 12 4" xfId="2140" xr:uid="{00000000-0005-0000-0000-0000BA970000}"/>
    <cellStyle name="40% - Accent5 12 4 2" xfId="4826" xr:uid="{00000000-0005-0000-0000-0000BB970000}"/>
    <cellStyle name="40% - Accent5 12 4 2 2" xfId="10123" xr:uid="{00000000-0005-0000-0000-0000BC970000}"/>
    <cellStyle name="40% - Accent5 12 4 2 2 2" xfId="36124" xr:uid="{00000000-0005-0000-0000-0000BD970000}"/>
    <cellStyle name="40% - Accent5 12 4 2 3" xfId="17918" xr:uid="{00000000-0005-0000-0000-0000BE970000}"/>
    <cellStyle name="40% - Accent5 12 4 2 3 2" xfId="43912" xr:uid="{00000000-0005-0000-0000-0000BF970000}"/>
    <cellStyle name="40% - Accent5 12 4 2 4" xfId="25669" xr:uid="{00000000-0005-0000-0000-0000C0970000}"/>
    <cellStyle name="40% - Accent5 12 4 2 4 2" xfId="51658" xr:uid="{00000000-0005-0000-0000-0000C1970000}"/>
    <cellStyle name="40% - Accent5 12 4 2 5" xfId="30823" xr:uid="{00000000-0005-0000-0000-0000C2970000}"/>
    <cellStyle name="40% - Accent5 12 4 3" xfId="12746" xr:uid="{00000000-0005-0000-0000-0000C3970000}"/>
    <cellStyle name="40% - Accent5 12 4 3 2" xfId="20541" xr:uid="{00000000-0005-0000-0000-0000C4970000}"/>
    <cellStyle name="40% - Accent5 12 4 3 2 2" xfId="46535" xr:uid="{00000000-0005-0000-0000-0000C5970000}"/>
    <cellStyle name="40% - Accent5 12 4 3 3" xfId="38747" xr:uid="{00000000-0005-0000-0000-0000C6970000}"/>
    <cellStyle name="40% - Accent5 12 4 4" xfId="7441" xr:uid="{00000000-0005-0000-0000-0000C7970000}"/>
    <cellStyle name="40% - Accent5 12 4 4 2" xfId="33435" xr:uid="{00000000-0005-0000-0000-0000C8970000}"/>
    <cellStyle name="40% - Accent5 12 4 5" xfId="15229" xr:uid="{00000000-0005-0000-0000-0000C9970000}"/>
    <cellStyle name="40% - Accent5 12 4 5 2" xfId="41223" xr:uid="{00000000-0005-0000-0000-0000CA970000}"/>
    <cellStyle name="40% - Accent5 12 4 6" xfId="22980" xr:uid="{00000000-0005-0000-0000-0000CB970000}"/>
    <cellStyle name="40% - Accent5 12 4 6 2" xfId="48969" xr:uid="{00000000-0005-0000-0000-0000CC970000}"/>
    <cellStyle name="40% - Accent5 12 4 7" xfId="28134" xr:uid="{00000000-0005-0000-0000-0000CD970000}"/>
    <cellStyle name="40% - Accent5 12 5" xfId="2696" xr:uid="{00000000-0005-0000-0000-0000CE970000}"/>
    <cellStyle name="40% - Accent5 12 5 2" xfId="5382" xr:uid="{00000000-0005-0000-0000-0000CF970000}"/>
    <cellStyle name="40% - Accent5 12 5 2 2" xfId="10679" xr:uid="{00000000-0005-0000-0000-0000D0970000}"/>
    <cellStyle name="40% - Accent5 12 5 2 2 2" xfId="36680" xr:uid="{00000000-0005-0000-0000-0000D1970000}"/>
    <cellStyle name="40% - Accent5 12 5 2 3" xfId="18474" xr:uid="{00000000-0005-0000-0000-0000D2970000}"/>
    <cellStyle name="40% - Accent5 12 5 2 3 2" xfId="44468" xr:uid="{00000000-0005-0000-0000-0000D3970000}"/>
    <cellStyle name="40% - Accent5 12 5 2 4" xfId="26225" xr:uid="{00000000-0005-0000-0000-0000D4970000}"/>
    <cellStyle name="40% - Accent5 12 5 2 4 2" xfId="52214" xr:uid="{00000000-0005-0000-0000-0000D5970000}"/>
    <cellStyle name="40% - Accent5 12 5 2 5" xfId="31379" xr:uid="{00000000-0005-0000-0000-0000D6970000}"/>
    <cellStyle name="40% - Accent5 12 5 3" xfId="13283" xr:uid="{00000000-0005-0000-0000-0000D7970000}"/>
    <cellStyle name="40% - Accent5 12 5 3 2" xfId="21078" xr:uid="{00000000-0005-0000-0000-0000D8970000}"/>
    <cellStyle name="40% - Accent5 12 5 3 2 2" xfId="47072" xr:uid="{00000000-0005-0000-0000-0000D9970000}"/>
    <cellStyle name="40% - Accent5 12 5 3 3" xfId="39284" xr:uid="{00000000-0005-0000-0000-0000DA970000}"/>
    <cellStyle name="40% - Accent5 12 5 4" xfId="7995" xr:uid="{00000000-0005-0000-0000-0000DB970000}"/>
    <cellStyle name="40% - Accent5 12 5 4 2" xfId="33991" xr:uid="{00000000-0005-0000-0000-0000DC970000}"/>
    <cellStyle name="40% - Accent5 12 5 5" xfId="15785" xr:uid="{00000000-0005-0000-0000-0000DD970000}"/>
    <cellStyle name="40% - Accent5 12 5 5 2" xfId="41779" xr:uid="{00000000-0005-0000-0000-0000DE970000}"/>
    <cellStyle name="40% - Accent5 12 5 6" xfId="23536" xr:uid="{00000000-0005-0000-0000-0000DF970000}"/>
    <cellStyle name="40% - Accent5 12 5 6 2" xfId="49525" xr:uid="{00000000-0005-0000-0000-0000E0970000}"/>
    <cellStyle name="40% - Accent5 12 5 7" xfId="28690" xr:uid="{00000000-0005-0000-0000-0000E1970000}"/>
    <cellStyle name="40% - Accent5 12 6" xfId="3714" xr:uid="{00000000-0005-0000-0000-0000E2970000}"/>
    <cellStyle name="40% - Accent5 12 6 2" xfId="9012" xr:uid="{00000000-0005-0000-0000-0000E3970000}"/>
    <cellStyle name="40% - Accent5 12 6 2 2" xfId="35012" xr:uid="{00000000-0005-0000-0000-0000E4970000}"/>
    <cellStyle name="40% - Accent5 12 6 3" xfId="16806" xr:uid="{00000000-0005-0000-0000-0000E5970000}"/>
    <cellStyle name="40% - Accent5 12 6 3 2" xfId="42800" xr:uid="{00000000-0005-0000-0000-0000E6970000}"/>
    <cellStyle name="40% - Accent5 12 6 4" xfId="24557" xr:uid="{00000000-0005-0000-0000-0000E7970000}"/>
    <cellStyle name="40% - Accent5 12 6 4 2" xfId="50546" xr:uid="{00000000-0005-0000-0000-0000E8970000}"/>
    <cellStyle name="40% - Accent5 12 6 5" xfId="29711" xr:uid="{00000000-0005-0000-0000-0000E9970000}"/>
    <cellStyle name="40% - Accent5 12 7" xfId="11206" xr:uid="{00000000-0005-0000-0000-0000EA970000}"/>
    <cellStyle name="40% - Accent5 12 7 2" xfId="19001" xr:uid="{00000000-0005-0000-0000-0000EB970000}"/>
    <cellStyle name="40% - Accent5 12 7 2 2" xfId="44995" xr:uid="{00000000-0005-0000-0000-0000EC970000}"/>
    <cellStyle name="40% - Accent5 12 7 3" xfId="37207" xr:uid="{00000000-0005-0000-0000-0000ED970000}"/>
    <cellStyle name="40% - Accent5 12 8" xfId="11706" xr:uid="{00000000-0005-0000-0000-0000EE970000}"/>
    <cellStyle name="40% - Accent5 12 8 2" xfId="19501" xr:uid="{00000000-0005-0000-0000-0000EF970000}"/>
    <cellStyle name="40% - Accent5 12 8 2 2" xfId="45495" xr:uid="{00000000-0005-0000-0000-0000F0970000}"/>
    <cellStyle name="40% - Accent5 12 8 3" xfId="37707" xr:uid="{00000000-0005-0000-0000-0000F1970000}"/>
    <cellStyle name="40% - Accent5 12 9" xfId="6336" xr:uid="{00000000-0005-0000-0000-0000F2970000}"/>
    <cellStyle name="40% - Accent5 12 9 2" xfId="32323" xr:uid="{00000000-0005-0000-0000-0000F3970000}"/>
    <cellStyle name="40% - Accent5 13" xfId="1043" xr:uid="{00000000-0005-0000-0000-0000F4970000}"/>
    <cellStyle name="40% - Accent5 13 10" xfId="14135" xr:uid="{00000000-0005-0000-0000-0000F5970000}"/>
    <cellStyle name="40% - Accent5 13 10 2" xfId="40129" xr:uid="{00000000-0005-0000-0000-0000F6970000}"/>
    <cellStyle name="40% - Accent5 13 11" xfId="21886" xr:uid="{00000000-0005-0000-0000-0000F7970000}"/>
    <cellStyle name="40% - Accent5 13 11 2" xfId="47875" xr:uid="{00000000-0005-0000-0000-0000F8970000}"/>
    <cellStyle name="40% - Accent5 13 12" xfId="27040" xr:uid="{00000000-0005-0000-0000-0000F9970000}"/>
    <cellStyle name="40% - Accent5 13 2" xfId="1321" xr:uid="{00000000-0005-0000-0000-0000FA970000}"/>
    <cellStyle name="40% - Accent5 13 2 10" xfId="22163" xr:uid="{00000000-0005-0000-0000-0000FB970000}"/>
    <cellStyle name="40% - Accent5 13 2 10 2" xfId="48152" xr:uid="{00000000-0005-0000-0000-0000FC970000}"/>
    <cellStyle name="40% - Accent5 13 2 11" xfId="27317" xr:uid="{00000000-0005-0000-0000-0000FD970000}"/>
    <cellStyle name="40% - Accent5 13 2 2" xfId="1879" xr:uid="{00000000-0005-0000-0000-0000FE970000}"/>
    <cellStyle name="40% - Accent5 13 2 2 2" xfId="4565" xr:uid="{00000000-0005-0000-0000-0000FF970000}"/>
    <cellStyle name="40% - Accent5 13 2 2 2 2" xfId="9862" xr:uid="{00000000-0005-0000-0000-000000980000}"/>
    <cellStyle name="40% - Accent5 13 2 2 2 2 2" xfId="35863" xr:uid="{00000000-0005-0000-0000-000001980000}"/>
    <cellStyle name="40% - Accent5 13 2 2 2 3" xfId="17657" xr:uid="{00000000-0005-0000-0000-000002980000}"/>
    <cellStyle name="40% - Accent5 13 2 2 2 3 2" xfId="43651" xr:uid="{00000000-0005-0000-0000-000003980000}"/>
    <cellStyle name="40% - Accent5 13 2 2 2 4" xfId="25408" xr:uid="{00000000-0005-0000-0000-000004980000}"/>
    <cellStyle name="40% - Accent5 13 2 2 2 4 2" xfId="51397" xr:uid="{00000000-0005-0000-0000-000005980000}"/>
    <cellStyle name="40% - Accent5 13 2 2 2 5" xfId="30562" xr:uid="{00000000-0005-0000-0000-000006980000}"/>
    <cellStyle name="40% - Accent5 13 2 2 3" xfId="12504" xr:uid="{00000000-0005-0000-0000-000007980000}"/>
    <cellStyle name="40% - Accent5 13 2 2 3 2" xfId="20299" xr:uid="{00000000-0005-0000-0000-000008980000}"/>
    <cellStyle name="40% - Accent5 13 2 2 3 2 2" xfId="46293" xr:uid="{00000000-0005-0000-0000-000009980000}"/>
    <cellStyle name="40% - Accent5 13 2 2 3 3" xfId="38505" xr:uid="{00000000-0005-0000-0000-00000A980000}"/>
    <cellStyle name="40% - Accent5 13 2 2 4" xfId="7182" xr:uid="{00000000-0005-0000-0000-00000B980000}"/>
    <cellStyle name="40% - Accent5 13 2 2 4 2" xfId="33174" xr:uid="{00000000-0005-0000-0000-00000C980000}"/>
    <cellStyle name="40% - Accent5 13 2 2 5" xfId="14968" xr:uid="{00000000-0005-0000-0000-00000D980000}"/>
    <cellStyle name="40% - Accent5 13 2 2 5 2" xfId="40962" xr:uid="{00000000-0005-0000-0000-00000E980000}"/>
    <cellStyle name="40% - Accent5 13 2 2 6" xfId="22719" xr:uid="{00000000-0005-0000-0000-00000F980000}"/>
    <cellStyle name="40% - Accent5 13 2 2 6 2" xfId="48708" xr:uid="{00000000-0005-0000-0000-000010980000}"/>
    <cellStyle name="40% - Accent5 13 2 2 7" xfId="27873" xr:uid="{00000000-0005-0000-0000-000011980000}"/>
    <cellStyle name="40% - Accent5 13 2 3" xfId="2435" xr:uid="{00000000-0005-0000-0000-000012980000}"/>
    <cellStyle name="40% - Accent5 13 2 3 2" xfId="5121" xr:uid="{00000000-0005-0000-0000-000013980000}"/>
    <cellStyle name="40% - Accent5 13 2 3 2 2" xfId="10418" xr:uid="{00000000-0005-0000-0000-000014980000}"/>
    <cellStyle name="40% - Accent5 13 2 3 2 2 2" xfId="36419" xr:uid="{00000000-0005-0000-0000-000015980000}"/>
    <cellStyle name="40% - Accent5 13 2 3 2 3" xfId="18213" xr:uid="{00000000-0005-0000-0000-000016980000}"/>
    <cellStyle name="40% - Accent5 13 2 3 2 3 2" xfId="44207" xr:uid="{00000000-0005-0000-0000-000017980000}"/>
    <cellStyle name="40% - Accent5 13 2 3 2 4" xfId="25964" xr:uid="{00000000-0005-0000-0000-000018980000}"/>
    <cellStyle name="40% - Accent5 13 2 3 2 4 2" xfId="51953" xr:uid="{00000000-0005-0000-0000-000019980000}"/>
    <cellStyle name="40% - Accent5 13 2 3 2 5" xfId="31118" xr:uid="{00000000-0005-0000-0000-00001A980000}"/>
    <cellStyle name="40% - Accent5 13 2 3 3" xfId="13039" xr:uid="{00000000-0005-0000-0000-00001B980000}"/>
    <cellStyle name="40% - Accent5 13 2 3 3 2" xfId="20834" xr:uid="{00000000-0005-0000-0000-00001C980000}"/>
    <cellStyle name="40% - Accent5 13 2 3 3 2 2" xfId="46828" xr:uid="{00000000-0005-0000-0000-00001D980000}"/>
    <cellStyle name="40% - Accent5 13 2 3 3 3" xfId="39040" xr:uid="{00000000-0005-0000-0000-00001E980000}"/>
    <cellStyle name="40% - Accent5 13 2 3 4" xfId="7734" xr:uid="{00000000-0005-0000-0000-00001F980000}"/>
    <cellStyle name="40% - Accent5 13 2 3 4 2" xfId="33730" xr:uid="{00000000-0005-0000-0000-000020980000}"/>
    <cellStyle name="40% - Accent5 13 2 3 5" xfId="15524" xr:uid="{00000000-0005-0000-0000-000021980000}"/>
    <cellStyle name="40% - Accent5 13 2 3 5 2" xfId="41518" xr:uid="{00000000-0005-0000-0000-000022980000}"/>
    <cellStyle name="40% - Accent5 13 2 3 6" xfId="23275" xr:uid="{00000000-0005-0000-0000-000023980000}"/>
    <cellStyle name="40% - Accent5 13 2 3 6 2" xfId="49264" xr:uid="{00000000-0005-0000-0000-000024980000}"/>
    <cellStyle name="40% - Accent5 13 2 3 7" xfId="28429" xr:uid="{00000000-0005-0000-0000-000025980000}"/>
    <cellStyle name="40% - Accent5 13 2 4" xfId="2991" xr:uid="{00000000-0005-0000-0000-000026980000}"/>
    <cellStyle name="40% - Accent5 13 2 4 2" xfId="5677" xr:uid="{00000000-0005-0000-0000-000027980000}"/>
    <cellStyle name="40% - Accent5 13 2 4 2 2" xfId="10974" xr:uid="{00000000-0005-0000-0000-000028980000}"/>
    <cellStyle name="40% - Accent5 13 2 4 2 2 2" xfId="36975" xr:uid="{00000000-0005-0000-0000-000029980000}"/>
    <cellStyle name="40% - Accent5 13 2 4 2 3" xfId="18769" xr:uid="{00000000-0005-0000-0000-00002A980000}"/>
    <cellStyle name="40% - Accent5 13 2 4 2 3 2" xfId="44763" xr:uid="{00000000-0005-0000-0000-00002B980000}"/>
    <cellStyle name="40% - Accent5 13 2 4 2 4" xfId="26520" xr:uid="{00000000-0005-0000-0000-00002C980000}"/>
    <cellStyle name="40% - Accent5 13 2 4 2 4 2" xfId="52509" xr:uid="{00000000-0005-0000-0000-00002D980000}"/>
    <cellStyle name="40% - Accent5 13 2 4 2 5" xfId="31674" xr:uid="{00000000-0005-0000-0000-00002E980000}"/>
    <cellStyle name="40% - Accent5 13 2 4 3" xfId="13578" xr:uid="{00000000-0005-0000-0000-00002F980000}"/>
    <cellStyle name="40% - Accent5 13 2 4 3 2" xfId="21373" xr:uid="{00000000-0005-0000-0000-000030980000}"/>
    <cellStyle name="40% - Accent5 13 2 4 3 2 2" xfId="47367" xr:uid="{00000000-0005-0000-0000-000031980000}"/>
    <cellStyle name="40% - Accent5 13 2 4 3 3" xfId="39579" xr:uid="{00000000-0005-0000-0000-000032980000}"/>
    <cellStyle name="40% - Accent5 13 2 4 4" xfId="8290" xr:uid="{00000000-0005-0000-0000-000033980000}"/>
    <cellStyle name="40% - Accent5 13 2 4 4 2" xfId="34286" xr:uid="{00000000-0005-0000-0000-000034980000}"/>
    <cellStyle name="40% - Accent5 13 2 4 5" xfId="16080" xr:uid="{00000000-0005-0000-0000-000035980000}"/>
    <cellStyle name="40% - Accent5 13 2 4 5 2" xfId="42074" xr:uid="{00000000-0005-0000-0000-000036980000}"/>
    <cellStyle name="40% - Accent5 13 2 4 6" xfId="23831" xr:uid="{00000000-0005-0000-0000-000037980000}"/>
    <cellStyle name="40% - Accent5 13 2 4 6 2" xfId="49820" xr:uid="{00000000-0005-0000-0000-000038980000}"/>
    <cellStyle name="40% - Accent5 13 2 4 7" xfId="28985" xr:uid="{00000000-0005-0000-0000-000039980000}"/>
    <cellStyle name="40% - Accent5 13 2 5" xfId="4009" xr:uid="{00000000-0005-0000-0000-00003A980000}"/>
    <cellStyle name="40% - Accent5 13 2 5 2" xfId="9307" xr:uid="{00000000-0005-0000-0000-00003B980000}"/>
    <cellStyle name="40% - Accent5 13 2 5 2 2" xfId="35307" xr:uid="{00000000-0005-0000-0000-00003C980000}"/>
    <cellStyle name="40% - Accent5 13 2 5 3" xfId="17101" xr:uid="{00000000-0005-0000-0000-00003D980000}"/>
    <cellStyle name="40% - Accent5 13 2 5 3 2" xfId="43095" xr:uid="{00000000-0005-0000-0000-00003E980000}"/>
    <cellStyle name="40% - Accent5 13 2 5 4" xfId="24852" xr:uid="{00000000-0005-0000-0000-00003F980000}"/>
    <cellStyle name="40% - Accent5 13 2 5 4 2" xfId="50841" xr:uid="{00000000-0005-0000-0000-000040980000}"/>
    <cellStyle name="40% - Accent5 13 2 5 5" xfId="30006" xr:uid="{00000000-0005-0000-0000-000041980000}"/>
    <cellStyle name="40% - Accent5 13 2 6" xfId="11479" xr:uid="{00000000-0005-0000-0000-000042980000}"/>
    <cellStyle name="40% - Accent5 13 2 6 2" xfId="19274" xr:uid="{00000000-0005-0000-0000-000043980000}"/>
    <cellStyle name="40% - Accent5 13 2 6 2 2" xfId="45268" xr:uid="{00000000-0005-0000-0000-000044980000}"/>
    <cellStyle name="40% - Accent5 13 2 6 3" xfId="37480" xr:uid="{00000000-0005-0000-0000-000045980000}"/>
    <cellStyle name="40% - Accent5 13 2 7" xfId="11985" xr:uid="{00000000-0005-0000-0000-000046980000}"/>
    <cellStyle name="40% - Accent5 13 2 7 2" xfId="19780" xr:uid="{00000000-0005-0000-0000-000047980000}"/>
    <cellStyle name="40% - Accent5 13 2 7 2 2" xfId="45774" xr:uid="{00000000-0005-0000-0000-000048980000}"/>
    <cellStyle name="40% - Accent5 13 2 7 3" xfId="37986" xr:uid="{00000000-0005-0000-0000-000049980000}"/>
    <cellStyle name="40% - Accent5 13 2 8" xfId="6631" xr:uid="{00000000-0005-0000-0000-00004A980000}"/>
    <cellStyle name="40% - Accent5 13 2 8 2" xfId="32618" xr:uid="{00000000-0005-0000-0000-00004B980000}"/>
    <cellStyle name="40% - Accent5 13 2 9" xfId="14412" xr:uid="{00000000-0005-0000-0000-00004C980000}"/>
    <cellStyle name="40% - Accent5 13 2 9 2" xfId="40406" xr:uid="{00000000-0005-0000-0000-00004D980000}"/>
    <cellStyle name="40% - Accent5 13 3" xfId="1602" xr:uid="{00000000-0005-0000-0000-00004E980000}"/>
    <cellStyle name="40% - Accent5 13 3 2" xfId="4288" xr:uid="{00000000-0005-0000-0000-00004F980000}"/>
    <cellStyle name="40% - Accent5 13 3 2 2" xfId="9585" xr:uid="{00000000-0005-0000-0000-000050980000}"/>
    <cellStyle name="40% - Accent5 13 3 2 2 2" xfId="35586" xr:uid="{00000000-0005-0000-0000-000051980000}"/>
    <cellStyle name="40% - Accent5 13 3 2 3" xfId="17380" xr:uid="{00000000-0005-0000-0000-000052980000}"/>
    <cellStyle name="40% - Accent5 13 3 2 3 2" xfId="43374" xr:uid="{00000000-0005-0000-0000-000053980000}"/>
    <cellStyle name="40% - Accent5 13 3 2 4" xfId="25131" xr:uid="{00000000-0005-0000-0000-000054980000}"/>
    <cellStyle name="40% - Accent5 13 3 2 4 2" xfId="51120" xr:uid="{00000000-0005-0000-0000-000055980000}"/>
    <cellStyle name="40% - Accent5 13 3 2 5" xfId="30285" xr:uid="{00000000-0005-0000-0000-000056980000}"/>
    <cellStyle name="40% - Accent5 13 3 3" xfId="12245" xr:uid="{00000000-0005-0000-0000-000057980000}"/>
    <cellStyle name="40% - Accent5 13 3 3 2" xfId="20040" xr:uid="{00000000-0005-0000-0000-000058980000}"/>
    <cellStyle name="40% - Accent5 13 3 3 2 2" xfId="46034" xr:uid="{00000000-0005-0000-0000-000059980000}"/>
    <cellStyle name="40% - Accent5 13 3 3 3" xfId="38246" xr:uid="{00000000-0005-0000-0000-00005A980000}"/>
    <cellStyle name="40% - Accent5 13 3 4" xfId="6907" xr:uid="{00000000-0005-0000-0000-00005B980000}"/>
    <cellStyle name="40% - Accent5 13 3 4 2" xfId="32897" xr:uid="{00000000-0005-0000-0000-00005C980000}"/>
    <cellStyle name="40% - Accent5 13 3 5" xfId="14691" xr:uid="{00000000-0005-0000-0000-00005D980000}"/>
    <cellStyle name="40% - Accent5 13 3 5 2" xfId="40685" xr:uid="{00000000-0005-0000-0000-00005E980000}"/>
    <cellStyle name="40% - Accent5 13 3 6" xfId="22442" xr:uid="{00000000-0005-0000-0000-00005F980000}"/>
    <cellStyle name="40% - Accent5 13 3 6 2" xfId="48431" xr:uid="{00000000-0005-0000-0000-000060980000}"/>
    <cellStyle name="40% - Accent5 13 3 7" xfId="27596" xr:uid="{00000000-0005-0000-0000-000061980000}"/>
    <cellStyle name="40% - Accent5 13 4" xfId="2158" xr:uid="{00000000-0005-0000-0000-000062980000}"/>
    <cellStyle name="40% - Accent5 13 4 2" xfId="4844" xr:uid="{00000000-0005-0000-0000-000063980000}"/>
    <cellStyle name="40% - Accent5 13 4 2 2" xfId="10141" xr:uid="{00000000-0005-0000-0000-000064980000}"/>
    <cellStyle name="40% - Accent5 13 4 2 2 2" xfId="36142" xr:uid="{00000000-0005-0000-0000-000065980000}"/>
    <cellStyle name="40% - Accent5 13 4 2 3" xfId="17936" xr:uid="{00000000-0005-0000-0000-000066980000}"/>
    <cellStyle name="40% - Accent5 13 4 2 3 2" xfId="43930" xr:uid="{00000000-0005-0000-0000-000067980000}"/>
    <cellStyle name="40% - Accent5 13 4 2 4" xfId="25687" xr:uid="{00000000-0005-0000-0000-000068980000}"/>
    <cellStyle name="40% - Accent5 13 4 2 4 2" xfId="51676" xr:uid="{00000000-0005-0000-0000-000069980000}"/>
    <cellStyle name="40% - Accent5 13 4 2 5" xfId="30841" xr:uid="{00000000-0005-0000-0000-00006A980000}"/>
    <cellStyle name="40% - Accent5 13 4 3" xfId="12764" xr:uid="{00000000-0005-0000-0000-00006B980000}"/>
    <cellStyle name="40% - Accent5 13 4 3 2" xfId="20559" xr:uid="{00000000-0005-0000-0000-00006C980000}"/>
    <cellStyle name="40% - Accent5 13 4 3 2 2" xfId="46553" xr:uid="{00000000-0005-0000-0000-00006D980000}"/>
    <cellStyle name="40% - Accent5 13 4 3 3" xfId="38765" xr:uid="{00000000-0005-0000-0000-00006E980000}"/>
    <cellStyle name="40% - Accent5 13 4 4" xfId="7459" xr:uid="{00000000-0005-0000-0000-00006F980000}"/>
    <cellStyle name="40% - Accent5 13 4 4 2" xfId="33453" xr:uid="{00000000-0005-0000-0000-000070980000}"/>
    <cellStyle name="40% - Accent5 13 4 5" xfId="15247" xr:uid="{00000000-0005-0000-0000-000071980000}"/>
    <cellStyle name="40% - Accent5 13 4 5 2" xfId="41241" xr:uid="{00000000-0005-0000-0000-000072980000}"/>
    <cellStyle name="40% - Accent5 13 4 6" xfId="22998" xr:uid="{00000000-0005-0000-0000-000073980000}"/>
    <cellStyle name="40% - Accent5 13 4 6 2" xfId="48987" xr:uid="{00000000-0005-0000-0000-000074980000}"/>
    <cellStyle name="40% - Accent5 13 4 7" xfId="28152" xr:uid="{00000000-0005-0000-0000-000075980000}"/>
    <cellStyle name="40% - Accent5 13 5" xfId="2714" xr:uid="{00000000-0005-0000-0000-000076980000}"/>
    <cellStyle name="40% - Accent5 13 5 2" xfId="5400" xr:uid="{00000000-0005-0000-0000-000077980000}"/>
    <cellStyle name="40% - Accent5 13 5 2 2" xfId="10697" xr:uid="{00000000-0005-0000-0000-000078980000}"/>
    <cellStyle name="40% - Accent5 13 5 2 2 2" xfId="36698" xr:uid="{00000000-0005-0000-0000-000079980000}"/>
    <cellStyle name="40% - Accent5 13 5 2 3" xfId="18492" xr:uid="{00000000-0005-0000-0000-00007A980000}"/>
    <cellStyle name="40% - Accent5 13 5 2 3 2" xfId="44486" xr:uid="{00000000-0005-0000-0000-00007B980000}"/>
    <cellStyle name="40% - Accent5 13 5 2 4" xfId="26243" xr:uid="{00000000-0005-0000-0000-00007C980000}"/>
    <cellStyle name="40% - Accent5 13 5 2 4 2" xfId="52232" xr:uid="{00000000-0005-0000-0000-00007D980000}"/>
    <cellStyle name="40% - Accent5 13 5 2 5" xfId="31397" xr:uid="{00000000-0005-0000-0000-00007E980000}"/>
    <cellStyle name="40% - Accent5 13 5 3" xfId="13301" xr:uid="{00000000-0005-0000-0000-00007F980000}"/>
    <cellStyle name="40% - Accent5 13 5 3 2" xfId="21096" xr:uid="{00000000-0005-0000-0000-000080980000}"/>
    <cellStyle name="40% - Accent5 13 5 3 2 2" xfId="47090" xr:uid="{00000000-0005-0000-0000-000081980000}"/>
    <cellStyle name="40% - Accent5 13 5 3 3" xfId="39302" xr:uid="{00000000-0005-0000-0000-000082980000}"/>
    <cellStyle name="40% - Accent5 13 5 4" xfId="8013" xr:uid="{00000000-0005-0000-0000-000083980000}"/>
    <cellStyle name="40% - Accent5 13 5 4 2" xfId="34009" xr:uid="{00000000-0005-0000-0000-000084980000}"/>
    <cellStyle name="40% - Accent5 13 5 5" xfId="15803" xr:uid="{00000000-0005-0000-0000-000085980000}"/>
    <cellStyle name="40% - Accent5 13 5 5 2" xfId="41797" xr:uid="{00000000-0005-0000-0000-000086980000}"/>
    <cellStyle name="40% - Accent5 13 5 6" xfId="23554" xr:uid="{00000000-0005-0000-0000-000087980000}"/>
    <cellStyle name="40% - Accent5 13 5 6 2" xfId="49543" xr:uid="{00000000-0005-0000-0000-000088980000}"/>
    <cellStyle name="40% - Accent5 13 5 7" xfId="28708" xr:uid="{00000000-0005-0000-0000-000089980000}"/>
    <cellStyle name="40% - Accent5 13 6" xfId="3732" xr:uid="{00000000-0005-0000-0000-00008A980000}"/>
    <cellStyle name="40% - Accent5 13 6 2" xfId="9030" xr:uid="{00000000-0005-0000-0000-00008B980000}"/>
    <cellStyle name="40% - Accent5 13 6 2 2" xfId="35030" xr:uid="{00000000-0005-0000-0000-00008C980000}"/>
    <cellStyle name="40% - Accent5 13 6 3" xfId="16824" xr:uid="{00000000-0005-0000-0000-00008D980000}"/>
    <cellStyle name="40% - Accent5 13 6 3 2" xfId="42818" xr:uid="{00000000-0005-0000-0000-00008E980000}"/>
    <cellStyle name="40% - Accent5 13 6 4" xfId="24575" xr:uid="{00000000-0005-0000-0000-00008F980000}"/>
    <cellStyle name="40% - Accent5 13 6 4 2" xfId="50564" xr:uid="{00000000-0005-0000-0000-000090980000}"/>
    <cellStyle name="40% - Accent5 13 6 5" xfId="29729" xr:uid="{00000000-0005-0000-0000-000091980000}"/>
    <cellStyle name="40% - Accent5 13 7" xfId="11224" xr:uid="{00000000-0005-0000-0000-000092980000}"/>
    <cellStyle name="40% - Accent5 13 7 2" xfId="19019" xr:uid="{00000000-0005-0000-0000-000093980000}"/>
    <cellStyle name="40% - Accent5 13 7 2 2" xfId="45013" xr:uid="{00000000-0005-0000-0000-000094980000}"/>
    <cellStyle name="40% - Accent5 13 7 3" xfId="37225" xr:uid="{00000000-0005-0000-0000-000095980000}"/>
    <cellStyle name="40% - Accent5 13 8" xfId="11724" xr:uid="{00000000-0005-0000-0000-000096980000}"/>
    <cellStyle name="40% - Accent5 13 8 2" xfId="19519" xr:uid="{00000000-0005-0000-0000-000097980000}"/>
    <cellStyle name="40% - Accent5 13 8 2 2" xfId="45513" xr:uid="{00000000-0005-0000-0000-000098980000}"/>
    <cellStyle name="40% - Accent5 13 8 3" xfId="37725" xr:uid="{00000000-0005-0000-0000-000099980000}"/>
    <cellStyle name="40% - Accent5 13 9" xfId="6354" xr:uid="{00000000-0005-0000-0000-00009A980000}"/>
    <cellStyle name="40% - Accent5 13 9 2" xfId="32341" xr:uid="{00000000-0005-0000-0000-00009B980000}"/>
    <cellStyle name="40% - Accent5 14" xfId="1051" xr:uid="{00000000-0005-0000-0000-00009C980000}"/>
    <cellStyle name="40% - Accent5 14 10" xfId="14143" xr:uid="{00000000-0005-0000-0000-00009D980000}"/>
    <cellStyle name="40% - Accent5 14 10 2" xfId="40137" xr:uid="{00000000-0005-0000-0000-00009E980000}"/>
    <cellStyle name="40% - Accent5 14 11" xfId="21894" xr:uid="{00000000-0005-0000-0000-00009F980000}"/>
    <cellStyle name="40% - Accent5 14 11 2" xfId="47883" xr:uid="{00000000-0005-0000-0000-0000A0980000}"/>
    <cellStyle name="40% - Accent5 14 12" xfId="27048" xr:uid="{00000000-0005-0000-0000-0000A1980000}"/>
    <cellStyle name="40% - Accent5 14 2" xfId="1329" xr:uid="{00000000-0005-0000-0000-0000A2980000}"/>
    <cellStyle name="40% - Accent5 14 2 10" xfId="22171" xr:uid="{00000000-0005-0000-0000-0000A3980000}"/>
    <cellStyle name="40% - Accent5 14 2 10 2" xfId="48160" xr:uid="{00000000-0005-0000-0000-0000A4980000}"/>
    <cellStyle name="40% - Accent5 14 2 11" xfId="27325" xr:uid="{00000000-0005-0000-0000-0000A5980000}"/>
    <cellStyle name="40% - Accent5 14 2 2" xfId="1887" xr:uid="{00000000-0005-0000-0000-0000A6980000}"/>
    <cellStyle name="40% - Accent5 14 2 2 2" xfId="4573" xr:uid="{00000000-0005-0000-0000-0000A7980000}"/>
    <cellStyle name="40% - Accent5 14 2 2 2 2" xfId="9870" xr:uid="{00000000-0005-0000-0000-0000A8980000}"/>
    <cellStyle name="40% - Accent5 14 2 2 2 2 2" xfId="35871" xr:uid="{00000000-0005-0000-0000-0000A9980000}"/>
    <cellStyle name="40% - Accent5 14 2 2 2 3" xfId="17665" xr:uid="{00000000-0005-0000-0000-0000AA980000}"/>
    <cellStyle name="40% - Accent5 14 2 2 2 3 2" xfId="43659" xr:uid="{00000000-0005-0000-0000-0000AB980000}"/>
    <cellStyle name="40% - Accent5 14 2 2 2 4" xfId="25416" xr:uid="{00000000-0005-0000-0000-0000AC980000}"/>
    <cellStyle name="40% - Accent5 14 2 2 2 4 2" xfId="51405" xr:uid="{00000000-0005-0000-0000-0000AD980000}"/>
    <cellStyle name="40% - Accent5 14 2 2 2 5" xfId="30570" xr:uid="{00000000-0005-0000-0000-0000AE980000}"/>
    <cellStyle name="40% - Accent5 14 2 2 3" xfId="12512" xr:uid="{00000000-0005-0000-0000-0000AF980000}"/>
    <cellStyle name="40% - Accent5 14 2 2 3 2" xfId="20307" xr:uid="{00000000-0005-0000-0000-0000B0980000}"/>
    <cellStyle name="40% - Accent5 14 2 2 3 2 2" xfId="46301" xr:uid="{00000000-0005-0000-0000-0000B1980000}"/>
    <cellStyle name="40% - Accent5 14 2 2 3 3" xfId="38513" xr:uid="{00000000-0005-0000-0000-0000B2980000}"/>
    <cellStyle name="40% - Accent5 14 2 2 4" xfId="7190" xr:uid="{00000000-0005-0000-0000-0000B3980000}"/>
    <cellStyle name="40% - Accent5 14 2 2 4 2" xfId="33182" xr:uid="{00000000-0005-0000-0000-0000B4980000}"/>
    <cellStyle name="40% - Accent5 14 2 2 5" xfId="14976" xr:uid="{00000000-0005-0000-0000-0000B5980000}"/>
    <cellStyle name="40% - Accent5 14 2 2 5 2" xfId="40970" xr:uid="{00000000-0005-0000-0000-0000B6980000}"/>
    <cellStyle name="40% - Accent5 14 2 2 6" xfId="22727" xr:uid="{00000000-0005-0000-0000-0000B7980000}"/>
    <cellStyle name="40% - Accent5 14 2 2 6 2" xfId="48716" xr:uid="{00000000-0005-0000-0000-0000B8980000}"/>
    <cellStyle name="40% - Accent5 14 2 2 7" xfId="27881" xr:uid="{00000000-0005-0000-0000-0000B9980000}"/>
    <cellStyle name="40% - Accent5 14 2 3" xfId="2443" xr:uid="{00000000-0005-0000-0000-0000BA980000}"/>
    <cellStyle name="40% - Accent5 14 2 3 2" xfId="5129" xr:uid="{00000000-0005-0000-0000-0000BB980000}"/>
    <cellStyle name="40% - Accent5 14 2 3 2 2" xfId="10426" xr:uid="{00000000-0005-0000-0000-0000BC980000}"/>
    <cellStyle name="40% - Accent5 14 2 3 2 2 2" xfId="36427" xr:uid="{00000000-0005-0000-0000-0000BD980000}"/>
    <cellStyle name="40% - Accent5 14 2 3 2 3" xfId="18221" xr:uid="{00000000-0005-0000-0000-0000BE980000}"/>
    <cellStyle name="40% - Accent5 14 2 3 2 3 2" xfId="44215" xr:uid="{00000000-0005-0000-0000-0000BF980000}"/>
    <cellStyle name="40% - Accent5 14 2 3 2 4" xfId="25972" xr:uid="{00000000-0005-0000-0000-0000C0980000}"/>
    <cellStyle name="40% - Accent5 14 2 3 2 4 2" xfId="51961" xr:uid="{00000000-0005-0000-0000-0000C1980000}"/>
    <cellStyle name="40% - Accent5 14 2 3 2 5" xfId="31126" xr:uid="{00000000-0005-0000-0000-0000C2980000}"/>
    <cellStyle name="40% - Accent5 14 2 3 3" xfId="13047" xr:uid="{00000000-0005-0000-0000-0000C3980000}"/>
    <cellStyle name="40% - Accent5 14 2 3 3 2" xfId="20842" xr:uid="{00000000-0005-0000-0000-0000C4980000}"/>
    <cellStyle name="40% - Accent5 14 2 3 3 2 2" xfId="46836" xr:uid="{00000000-0005-0000-0000-0000C5980000}"/>
    <cellStyle name="40% - Accent5 14 2 3 3 3" xfId="39048" xr:uid="{00000000-0005-0000-0000-0000C6980000}"/>
    <cellStyle name="40% - Accent5 14 2 3 4" xfId="7742" xr:uid="{00000000-0005-0000-0000-0000C7980000}"/>
    <cellStyle name="40% - Accent5 14 2 3 4 2" xfId="33738" xr:uid="{00000000-0005-0000-0000-0000C8980000}"/>
    <cellStyle name="40% - Accent5 14 2 3 5" xfId="15532" xr:uid="{00000000-0005-0000-0000-0000C9980000}"/>
    <cellStyle name="40% - Accent5 14 2 3 5 2" xfId="41526" xr:uid="{00000000-0005-0000-0000-0000CA980000}"/>
    <cellStyle name="40% - Accent5 14 2 3 6" xfId="23283" xr:uid="{00000000-0005-0000-0000-0000CB980000}"/>
    <cellStyle name="40% - Accent5 14 2 3 6 2" xfId="49272" xr:uid="{00000000-0005-0000-0000-0000CC980000}"/>
    <cellStyle name="40% - Accent5 14 2 3 7" xfId="28437" xr:uid="{00000000-0005-0000-0000-0000CD980000}"/>
    <cellStyle name="40% - Accent5 14 2 4" xfId="2999" xr:uid="{00000000-0005-0000-0000-0000CE980000}"/>
    <cellStyle name="40% - Accent5 14 2 4 2" xfId="5685" xr:uid="{00000000-0005-0000-0000-0000CF980000}"/>
    <cellStyle name="40% - Accent5 14 2 4 2 2" xfId="10982" xr:uid="{00000000-0005-0000-0000-0000D0980000}"/>
    <cellStyle name="40% - Accent5 14 2 4 2 2 2" xfId="36983" xr:uid="{00000000-0005-0000-0000-0000D1980000}"/>
    <cellStyle name="40% - Accent5 14 2 4 2 3" xfId="18777" xr:uid="{00000000-0005-0000-0000-0000D2980000}"/>
    <cellStyle name="40% - Accent5 14 2 4 2 3 2" xfId="44771" xr:uid="{00000000-0005-0000-0000-0000D3980000}"/>
    <cellStyle name="40% - Accent5 14 2 4 2 4" xfId="26528" xr:uid="{00000000-0005-0000-0000-0000D4980000}"/>
    <cellStyle name="40% - Accent5 14 2 4 2 4 2" xfId="52517" xr:uid="{00000000-0005-0000-0000-0000D5980000}"/>
    <cellStyle name="40% - Accent5 14 2 4 2 5" xfId="31682" xr:uid="{00000000-0005-0000-0000-0000D6980000}"/>
    <cellStyle name="40% - Accent5 14 2 4 3" xfId="13586" xr:uid="{00000000-0005-0000-0000-0000D7980000}"/>
    <cellStyle name="40% - Accent5 14 2 4 3 2" xfId="21381" xr:uid="{00000000-0005-0000-0000-0000D8980000}"/>
    <cellStyle name="40% - Accent5 14 2 4 3 2 2" xfId="47375" xr:uid="{00000000-0005-0000-0000-0000D9980000}"/>
    <cellStyle name="40% - Accent5 14 2 4 3 3" xfId="39587" xr:uid="{00000000-0005-0000-0000-0000DA980000}"/>
    <cellStyle name="40% - Accent5 14 2 4 4" xfId="8298" xr:uid="{00000000-0005-0000-0000-0000DB980000}"/>
    <cellStyle name="40% - Accent5 14 2 4 4 2" xfId="34294" xr:uid="{00000000-0005-0000-0000-0000DC980000}"/>
    <cellStyle name="40% - Accent5 14 2 4 5" xfId="16088" xr:uid="{00000000-0005-0000-0000-0000DD980000}"/>
    <cellStyle name="40% - Accent5 14 2 4 5 2" xfId="42082" xr:uid="{00000000-0005-0000-0000-0000DE980000}"/>
    <cellStyle name="40% - Accent5 14 2 4 6" xfId="23839" xr:uid="{00000000-0005-0000-0000-0000DF980000}"/>
    <cellStyle name="40% - Accent5 14 2 4 6 2" xfId="49828" xr:uid="{00000000-0005-0000-0000-0000E0980000}"/>
    <cellStyle name="40% - Accent5 14 2 4 7" xfId="28993" xr:uid="{00000000-0005-0000-0000-0000E1980000}"/>
    <cellStyle name="40% - Accent5 14 2 5" xfId="4017" xr:uid="{00000000-0005-0000-0000-0000E2980000}"/>
    <cellStyle name="40% - Accent5 14 2 5 2" xfId="9315" xr:uid="{00000000-0005-0000-0000-0000E3980000}"/>
    <cellStyle name="40% - Accent5 14 2 5 2 2" xfId="35315" xr:uid="{00000000-0005-0000-0000-0000E4980000}"/>
    <cellStyle name="40% - Accent5 14 2 5 3" xfId="17109" xr:uid="{00000000-0005-0000-0000-0000E5980000}"/>
    <cellStyle name="40% - Accent5 14 2 5 3 2" xfId="43103" xr:uid="{00000000-0005-0000-0000-0000E6980000}"/>
    <cellStyle name="40% - Accent5 14 2 5 4" xfId="24860" xr:uid="{00000000-0005-0000-0000-0000E7980000}"/>
    <cellStyle name="40% - Accent5 14 2 5 4 2" xfId="50849" xr:uid="{00000000-0005-0000-0000-0000E8980000}"/>
    <cellStyle name="40% - Accent5 14 2 5 5" xfId="30014" xr:uid="{00000000-0005-0000-0000-0000E9980000}"/>
    <cellStyle name="40% - Accent5 14 2 6" xfId="11487" xr:uid="{00000000-0005-0000-0000-0000EA980000}"/>
    <cellStyle name="40% - Accent5 14 2 6 2" xfId="19282" xr:uid="{00000000-0005-0000-0000-0000EB980000}"/>
    <cellStyle name="40% - Accent5 14 2 6 2 2" xfId="45276" xr:uid="{00000000-0005-0000-0000-0000EC980000}"/>
    <cellStyle name="40% - Accent5 14 2 6 3" xfId="37488" xr:uid="{00000000-0005-0000-0000-0000ED980000}"/>
    <cellStyle name="40% - Accent5 14 2 7" xfId="11993" xr:uid="{00000000-0005-0000-0000-0000EE980000}"/>
    <cellStyle name="40% - Accent5 14 2 7 2" xfId="19788" xr:uid="{00000000-0005-0000-0000-0000EF980000}"/>
    <cellStyle name="40% - Accent5 14 2 7 2 2" xfId="45782" xr:uid="{00000000-0005-0000-0000-0000F0980000}"/>
    <cellStyle name="40% - Accent5 14 2 7 3" xfId="37994" xr:uid="{00000000-0005-0000-0000-0000F1980000}"/>
    <cellStyle name="40% - Accent5 14 2 8" xfId="6639" xr:uid="{00000000-0005-0000-0000-0000F2980000}"/>
    <cellStyle name="40% - Accent5 14 2 8 2" xfId="32626" xr:uid="{00000000-0005-0000-0000-0000F3980000}"/>
    <cellStyle name="40% - Accent5 14 2 9" xfId="14420" xr:uid="{00000000-0005-0000-0000-0000F4980000}"/>
    <cellStyle name="40% - Accent5 14 2 9 2" xfId="40414" xr:uid="{00000000-0005-0000-0000-0000F5980000}"/>
    <cellStyle name="40% - Accent5 14 3" xfId="1610" xr:uid="{00000000-0005-0000-0000-0000F6980000}"/>
    <cellStyle name="40% - Accent5 14 3 2" xfId="4296" xr:uid="{00000000-0005-0000-0000-0000F7980000}"/>
    <cellStyle name="40% - Accent5 14 3 2 2" xfId="9593" xr:uid="{00000000-0005-0000-0000-0000F8980000}"/>
    <cellStyle name="40% - Accent5 14 3 2 2 2" xfId="35594" xr:uid="{00000000-0005-0000-0000-0000F9980000}"/>
    <cellStyle name="40% - Accent5 14 3 2 3" xfId="17388" xr:uid="{00000000-0005-0000-0000-0000FA980000}"/>
    <cellStyle name="40% - Accent5 14 3 2 3 2" xfId="43382" xr:uid="{00000000-0005-0000-0000-0000FB980000}"/>
    <cellStyle name="40% - Accent5 14 3 2 4" xfId="25139" xr:uid="{00000000-0005-0000-0000-0000FC980000}"/>
    <cellStyle name="40% - Accent5 14 3 2 4 2" xfId="51128" xr:uid="{00000000-0005-0000-0000-0000FD980000}"/>
    <cellStyle name="40% - Accent5 14 3 2 5" xfId="30293" xr:uid="{00000000-0005-0000-0000-0000FE980000}"/>
    <cellStyle name="40% - Accent5 14 3 3" xfId="12253" xr:uid="{00000000-0005-0000-0000-0000FF980000}"/>
    <cellStyle name="40% - Accent5 14 3 3 2" xfId="20048" xr:uid="{00000000-0005-0000-0000-000000990000}"/>
    <cellStyle name="40% - Accent5 14 3 3 2 2" xfId="46042" xr:uid="{00000000-0005-0000-0000-000001990000}"/>
    <cellStyle name="40% - Accent5 14 3 3 3" xfId="38254" xr:uid="{00000000-0005-0000-0000-000002990000}"/>
    <cellStyle name="40% - Accent5 14 3 4" xfId="6915" xr:uid="{00000000-0005-0000-0000-000003990000}"/>
    <cellStyle name="40% - Accent5 14 3 4 2" xfId="32905" xr:uid="{00000000-0005-0000-0000-000004990000}"/>
    <cellStyle name="40% - Accent5 14 3 5" xfId="14699" xr:uid="{00000000-0005-0000-0000-000005990000}"/>
    <cellStyle name="40% - Accent5 14 3 5 2" xfId="40693" xr:uid="{00000000-0005-0000-0000-000006990000}"/>
    <cellStyle name="40% - Accent5 14 3 6" xfId="22450" xr:uid="{00000000-0005-0000-0000-000007990000}"/>
    <cellStyle name="40% - Accent5 14 3 6 2" xfId="48439" xr:uid="{00000000-0005-0000-0000-000008990000}"/>
    <cellStyle name="40% - Accent5 14 3 7" xfId="27604" xr:uid="{00000000-0005-0000-0000-000009990000}"/>
    <cellStyle name="40% - Accent5 14 4" xfId="2166" xr:uid="{00000000-0005-0000-0000-00000A990000}"/>
    <cellStyle name="40% - Accent5 14 4 2" xfId="4852" xr:uid="{00000000-0005-0000-0000-00000B990000}"/>
    <cellStyle name="40% - Accent5 14 4 2 2" xfId="10149" xr:uid="{00000000-0005-0000-0000-00000C990000}"/>
    <cellStyle name="40% - Accent5 14 4 2 2 2" xfId="36150" xr:uid="{00000000-0005-0000-0000-00000D990000}"/>
    <cellStyle name="40% - Accent5 14 4 2 3" xfId="17944" xr:uid="{00000000-0005-0000-0000-00000E990000}"/>
    <cellStyle name="40% - Accent5 14 4 2 3 2" xfId="43938" xr:uid="{00000000-0005-0000-0000-00000F990000}"/>
    <cellStyle name="40% - Accent5 14 4 2 4" xfId="25695" xr:uid="{00000000-0005-0000-0000-000010990000}"/>
    <cellStyle name="40% - Accent5 14 4 2 4 2" xfId="51684" xr:uid="{00000000-0005-0000-0000-000011990000}"/>
    <cellStyle name="40% - Accent5 14 4 2 5" xfId="30849" xr:uid="{00000000-0005-0000-0000-000012990000}"/>
    <cellStyle name="40% - Accent5 14 4 3" xfId="12772" xr:uid="{00000000-0005-0000-0000-000013990000}"/>
    <cellStyle name="40% - Accent5 14 4 3 2" xfId="20567" xr:uid="{00000000-0005-0000-0000-000014990000}"/>
    <cellStyle name="40% - Accent5 14 4 3 2 2" xfId="46561" xr:uid="{00000000-0005-0000-0000-000015990000}"/>
    <cellStyle name="40% - Accent5 14 4 3 3" xfId="38773" xr:uid="{00000000-0005-0000-0000-000016990000}"/>
    <cellStyle name="40% - Accent5 14 4 4" xfId="7467" xr:uid="{00000000-0005-0000-0000-000017990000}"/>
    <cellStyle name="40% - Accent5 14 4 4 2" xfId="33461" xr:uid="{00000000-0005-0000-0000-000018990000}"/>
    <cellStyle name="40% - Accent5 14 4 5" xfId="15255" xr:uid="{00000000-0005-0000-0000-000019990000}"/>
    <cellStyle name="40% - Accent5 14 4 5 2" xfId="41249" xr:uid="{00000000-0005-0000-0000-00001A990000}"/>
    <cellStyle name="40% - Accent5 14 4 6" xfId="23006" xr:uid="{00000000-0005-0000-0000-00001B990000}"/>
    <cellStyle name="40% - Accent5 14 4 6 2" xfId="48995" xr:uid="{00000000-0005-0000-0000-00001C990000}"/>
    <cellStyle name="40% - Accent5 14 4 7" xfId="28160" xr:uid="{00000000-0005-0000-0000-00001D990000}"/>
    <cellStyle name="40% - Accent5 14 5" xfId="2722" xr:uid="{00000000-0005-0000-0000-00001E990000}"/>
    <cellStyle name="40% - Accent5 14 5 2" xfId="5408" xr:uid="{00000000-0005-0000-0000-00001F990000}"/>
    <cellStyle name="40% - Accent5 14 5 2 2" xfId="10705" xr:uid="{00000000-0005-0000-0000-000020990000}"/>
    <cellStyle name="40% - Accent5 14 5 2 2 2" xfId="36706" xr:uid="{00000000-0005-0000-0000-000021990000}"/>
    <cellStyle name="40% - Accent5 14 5 2 3" xfId="18500" xr:uid="{00000000-0005-0000-0000-000022990000}"/>
    <cellStyle name="40% - Accent5 14 5 2 3 2" xfId="44494" xr:uid="{00000000-0005-0000-0000-000023990000}"/>
    <cellStyle name="40% - Accent5 14 5 2 4" xfId="26251" xr:uid="{00000000-0005-0000-0000-000024990000}"/>
    <cellStyle name="40% - Accent5 14 5 2 4 2" xfId="52240" xr:uid="{00000000-0005-0000-0000-000025990000}"/>
    <cellStyle name="40% - Accent5 14 5 2 5" xfId="31405" xr:uid="{00000000-0005-0000-0000-000026990000}"/>
    <cellStyle name="40% - Accent5 14 5 3" xfId="13309" xr:uid="{00000000-0005-0000-0000-000027990000}"/>
    <cellStyle name="40% - Accent5 14 5 3 2" xfId="21104" xr:uid="{00000000-0005-0000-0000-000028990000}"/>
    <cellStyle name="40% - Accent5 14 5 3 2 2" xfId="47098" xr:uid="{00000000-0005-0000-0000-000029990000}"/>
    <cellStyle name="40% - Accent5 14 5 3 3" xfId="39310" xr:uid="{00000000-0005-0000-0000-00002A990000}"/>
    <cellStyle name="40% - Accent5 14 5 4" xfId="8021" xr:uid="{00000000-0005-0000-0000-00002B990000}"/>
    <cellStyle name="40% - Accent5 14 5 4 2" xfId="34017" xr:uid="{00000000-0005-0000-0000-00002C990000}"/>
    <cellStyle name="40% - Accent5 14 5 5" xfId="15811" xr:uid="{00000000-0005-0000-0000-00002D990000}"/>
    <cellStyle name="40% - Accent5 14 5 5 2" xfId="41805" xr:uid="{00000000-0005-0000-0000-00002E990000}"/>
    <cellStyle name="40% - Accent5 14 5 6" xfId="23562" xr:uid="{00000000-0005-0000-0000-00002F990000}"/>
    <cellStyle name="40% - Accent5 14 5 6 2" xfId="49551" xr:uid="{00000000-0005-0000-0000-000030990000}"/>
    <cellStyle name="40% - Accent5 14 5 7" xfId="28716" xr:uid="{00000000-0005-0000-0000-000031990000}"/>
    <cellStyle name="40% - Accent5 14 6" xfId="3740" xr:uid="{00000000-0005-0000-0000-000032990000}"/>
    <cellStyle name="40% - Accent5 14 6 2" xfId="9038" xr:uid="{00000000-0005-0000-0000-000033990000}"/>
    <cellStyle name="40% - Accent5 14 6 2 2" xfId="35038" xr:uid="{00000000-0005-0000-0000-000034990000}"/>
    <cellStyle name="40% - Accent5 14 6 3" xfId="16832" xr:uid="{00000000-0005-0000-0000-000035990000}"/>
    <cellStyle name="40% - Accent5 14 6 3 2" xfId="42826" xr:uid="{00000000-0005-0000-0000-000036990000}"/>
    <cellStyle name="40% - Accent5 14 6 4" xfId="24583" xr:uid="{00000000-0005-0000-0000-000037990000}"/>
    <cellStyle name="40% - Accent5 14 6 4 2" xfId="50572" xr:uid="{00000000-0005-0000-0000-000038990000}"/>
    <cellStyle name="40% - Accent5 14 6 5" xfId="29737" xr:uid="{00000000-0005-0000-0000-000039990000}"/>
    <cellStyle name="40% - Accent5 14 7" xfId="11232" xr:uid="{00000000-0005-0000-0000-00003A990000}"/>
    <cellStyle name="40% - Accent5 14 7 2" xfId="19027" xr:uid="{00000000-0005-0000-0000-00003B990000}"/>
    <cellStyle name="40% - Accent5 14 7 2 2" xfId="45021" xr:uid="{00000000-0005-0000-0000-00003C990000}"/>
    <cellStyle name="40% - Accent5 14 7 3" xfId="37233" xr:uid="{00000000-0005-0000-0000-00003D990000}"/>
    <cellStyle name="40% - Accent5 14 8" xfId="11732" xr:uid="{00000000-0005-0000-0000-00003E990000}"/>
    <cellStyle name="40% - Accent5 14 8 2" xfId="19527" xr:uid="{00000000-0005-0000-0000-00003F990000}"/>
    <cellStyle name="40% - Accent5 14 8 2 2" xfId="45521" xr:uid="{00000000-0005-0000-0000-000040990000}"/>
    <cellStyle name="40% - Accent5 14 8 3" xfId="37733" xr:uid="{00000000-0005-0000-0000-000041990000}"/>
    <cellStyle name="40% - Accent5 14 9" xfId="6362" xr:uid="{00000000-0005-0000-0000-000042990000}"/>
    <cellStyle name="40% - Accent5 14 9 2" xfId="32349" xr:uid="{00000000-0005-0000-0000-000043990000}"/>
    <cellStyle name="40% - Accent5 15" xfId="1069" xr:uid="{00000000-0005-0000-0000-000044990000}"/>
    <cellStyle name="40% - Accent5 15 10" xfId="14161" xr:uid="{00000000-0005-0000-0000-000045990000}"/>
    <cellStyle name="40% - Accent5 15 10 2" xfId="40155" xr:uid="{00000000-0005-0000-0000-000046990000}"/>
    <cellStyle name="40% - Accent5 15 11" xfId="21912" xr:uid="{00000000-0005-0000-0000-000047990000}"/>
    <cellStyle name="40% - Accent5 15 11 2" xfId="47901" xr:uid="{00000000-0005-0000-0000-000048990000}"/>
    <cellStyle name="40% - Accent5 15 12" xfId="27066" xr:uid="{00000000-0005-0000-0000-000049990000}"/>
    <cellStyle name="40% - Accent5 15 2" xfId="1347" xr:uid="{00000000-0005-0000-0000-00004A990000}"/>
    <cellStyle name="40% - Accent5 15 2 10" xfId="22189" xr:uid="{00000000-0005-0000-0000-00004B990000}"/>
    <cellStyle name="40% - Accent5 15 2 10 2" xfId="48178" xr:uid="{00000000-0005-0000-0000-00004C990000}"/>
    <cellStyle name="40% - Accent5 15 2 11" xfId="27343" xr:uid="{00000000-0005-0000-0000-00004D990000}"/>
    <cellStyle name="40% - Accent5 15 2 2" xfId="1905" xr:uid="{00000000-0005-0000-0000-00004E990000}"/>
    <cellStyle name="40% - Accent5 15 2 2 2" xfId="4591" xr:uid="{00000000-0005-0000-0000-00004F990000}"/>
    <cellStyle name="40% - Accent5 15 2 2 2 2" xfId="9888" xr:uid="{00000000-0005-0000-0000-000050990000}"/>
    <cellStyle name="40% - Accent5 15 2 2 2 2 2" xfId="35889" xr:uid="{00000000-0005-0000-0000-000051990000}"/>
    <cellStyle name="40% - Accent5 15 2 2 2 3" xfId="17683" xr:uid="{00000000-0005-0000-0000-000052990000}"/>
    <cellStyle name="40% - Accent5 15 2 2 2 3 2" xfId="43677" xr:uid="{00000000-0005-0000-0000-000053990000}"/>
    <cellStyle name="40% - Accent5 15 2 2 2 4" xfId="25434" xr:uid="{00000000-0005-0000-0000-000054990000}"/>
    <cellStyle name="40% - Accent5 15 2 2 2 4 2" xfId="51423" xr:uid="{00000000-0005-0000-0000-000055990000}"/>
    <cellStyle name="40% - Accent5 15 2 2 2 5" xfId="30588" xr:uid="{00000000-0005-0000-0000-000056990000}"/>
    <cellStyle name="40% - Accent5 15 2 2 3" xfId="12530" xr:uid="{00000000-0005-0000-0000-000057990000}"/>
    <cellStyle name="40% - Accent5 15 2 2 3 2" xfId="20325" xr:uid="{00000000-0005-0000-0000-000058990000}"/>
    <cellStyle name="40% - Accent5 15 2 2 3 2 2" xfId="46319" xr:uid="{00000000-0005-0000-0000-000059990000}"/>
    <cellStyle name="40% - Accent5 15 2 2 3 3" xfId="38531" xr:uid="{00000000-0005-0000-0000-00005A990000}"/>
    <cellStyle name="40% - Accent5 15 2 2 4" xfId="7208" xr:uid="{00000000-0005-0000-0000-00005B990000}"/>
    <cellStyle name="40% - Accent5 15 2 2 4 2" xfId="33200" xr:uid="{00000000-0005-0000-0000-00005C990000}"/>
    <cellStyle name="40% - Accent5 15 2 2 5" xfId="14994" xr:uid="{00000000-0005-0000-0000-00005D990000}"/>
    <cellStyle name="40% - Accent5 15 2 2 5 2" xfId="40988" xr:uid="{00000000-0005-0000-0000-00005E990000}"/>
    <cellStyle name="40% - Accent5 15 2 2 6" xfId="22745" xr:uid="{00000000-0005-0000-0000-00005F990000}"/>
    <cellStyle name="40% - Accent5 15 2 2 6 2" xfId="48734" xr:uid="{00000000-0005-0000-0000-000060990000}"/>
    <cellStyle name="40% - Accent5 15 2 2 7" xfId="27899" xr:uid="{00000000-0005-0000-0000-000061990000}"/>
    <cellStyle name="40% - Accent5 15 2 3" xfId="2461" xr:uid="{00000000-0005-0000-0000-000062990000}"/>
    <cellStyle name="40% - Accent5 15 2 3 2" xfId="5147" xr:uid="{00000000-0005-0000-0000-000063990000}"/>
    <cellStyle name="40% - Accent5 15 2 3 2 2" xfId="10444" xr:uid="{00000000-0005-0000-0000-000064990000}"/>
    <cellStyle name="40% - Accent5 15 2 3 2 2 2" xfId="36445" xr:uid="{00000000-0005-0000-0000-000065990000}"/>
    <cellStyle name="40% - Accent5 15 2 3 2 3" xfId="18239" xr:uid="{00000000-0005-0000-0000-000066990000}"/>
    <cellStyle name="40% - Accent5 15 2 3 2 3 2" xfId="44233" xr:uid="{00000000-0005-0000-0000-000067990000}"/>
    <cellStyle name="40% - Accent5 15 2 3 2 4" xfId="25990" xr:uid="{00000000-0005-0000-0000-000068990000}"/>
    <cellStyle name="40% - Accent5 15 2 3 2 4 2" xfId="51979" xr:uid="{00000000-0005-0000-0000-000069990000}"/>
    <cellStyle name="40% - Accent5 15 2 3 2 5" xfId="31144" xr:uid="{00000000-0005-0000-0000-00006A990000}"/>
    <cellStyle name="40% - Accent5 15 2 3 3" xfId="13065" xr:uid="{00000000-0005-0000-0000-00006B990000}"/>
    <cellStyle name="40% - Accent5 15 2 3 3 2" xfId="20860" xr:uid="{00000000-0005-0000-0000-00006C990000}"/>
    <cellStyle name="40% - Accent5 15 2 3 3 2 2" xfId="46854" xr:uid="{00000000-0005-0000-0000-00006D990000}"/>
    <cellStyle name="40% - Accent5 15 2 3 3 3" xfId="39066" xr:uid="{00000000-0005-0000-0000-00006E990000}"/>
    <cellStyle name="40% - Accent5 15 2 3 4" xfId="7760" xr:uid="{00000000-0005-0000-0000-00006F990000}"/>
    <cellStyle name="40% - Accent5 15 2 3 4 2" xfId="33756" xr:uid="{00000000-0005-0000-0000-000070990000}"/>
    <cellStyle name="40% - Accent5 15 2 3 5" xfId="15550" xr:uid="{00000000-0005-0000-0000-000071990000}"/>
    <cellStyle name="40% - Accent5 15 2 3 5 2" xfId="41544" xr:uid="{00000000-0005-0000-0000-000072990000}"/>
    <cellStyle name="40% - Accent5 15 2 3 6" xfId="23301" xr:uid="{00000000-0005-0000-0000-000073990000}"/>
    <cellStyle name="40% - Accent5 15 2 3 6 2" xfId="49290" xr:uid="{00000000-0005-0000-0000-000074990000}"/>
    <cellStyle name="40% - Accent5 15 2 3 7" xfId="28455" xr:uid="{00000000-0005-0000-0000-000075990000}"/>
    <cellStyle name="40% - Accent5 15 2 4" xfId="3017" xr:uid="{00000000-0005-0000-0000-000076990000}"/>
    <cellStyle name="40% - Accent5 15 2 4 2" xfId="5703" xr:uid="{00000000-0005-0000-0000-000077990000}"/>
    <cellStyle name="40% - Accent5 15 2 4 2 2" xfId="11000" xr:uid="{00000000-0005-0000-0000-000078990000}"/>
    <cellStyle name="40% - Accent5 15 2 4 2 2 2" xfId="37001" xr:uid="{00000000-0005-0000-0000-000079990000}"/>
    <cellStyle name="40% - Accent5 15 2 4 2 3" xfId="18795" xr:uid="{00000000-0005-0000-0000-00007A990000}"/>
    <cellStyle name="40% - Accent5 15 2 4 2 3 2" xfId="44789" xr:uid="{00000000-0005-0000-0000-00007B990000}"/>
    <cellStyle name="40% - Accent5 15 2 4 2 4" xfId="26546" xr:uid="{00000000-0005-0000-0000-00007C990000}"/>
    <cellStyle name="40% - Accent5 15 2 4 2 4 2" xfId="52535" xr:uid="{00000000-0005-0000-0000-00007D990000}"/>
    <cellStyle name="40% - Accent5 15 2 4 2 5" xfId="31700" xr:uid="{00000000-0005-0000-0000-00007E990000}"/>
    <cellStyle name="40% - Accent5 15 2 4 3" xfId="13604" xr:uid="{00000000-0005-0000-0000-00007F990000}"/>
    <cellStyle name="40% - Accent5 15 2 4 3 2" xfId="21399" xr:uid="{00000000-0005-0000-0000-000080990000}"/>
    <cellStyle name="40% - Accent5 15 2 4 3 2 2" xfId="47393" xr:uid="{00000000-0005-0000-0000-000081990000}"/>
    <cellStyle name="40% - Accent5 15 2 4 3 3" xfId="39605" xr:uid="{00000000-0005-0000-0000-000082990000}"/>
    <cellStyle name="40% - Accent5 15 2 4 4" xfId="8316" xr:uid="{00000000-0005-0000-0000-000083990000}"/>
    <cellStyle name="40% - Accent5 15 2 4 4 2" xfId="34312" xr:uid="{00000000-0005-0000-0000-000084990000}"/>
    <cellStyle name="40% - Accent5 15 2 4 5" xfId="16106" xr:uid="{00000000-0005-0000-0000-000085990000}"/>
    <cellStyle name="40% - Accent5 15 2 4 5 2" xfId="42100" xr:uid="{00000000-0005-0000-0000-000086990000}"/>
    <cellStyle name="40% - Accent5 15 2 4 6" xfId="23857" xr:uid="{00000000-0005-0000-0000-000087990000}"/>
    <cellStyle name="40% - Accent5 15 2 4 6 2" xfId="49846" xr:uid="{00000000-0005-0000-0000-000088990000}"/>
    <cellStyle name="40% - Accent5 15 2 4 7" xfId="29011" xr:uid="{00000000-0005-0000-0000-000089990000}"/>
    <cellStyle name="40% - Accent5 15 2 5" xfId="4035" xr:uid="{00000000-0005-0000-0000-00008A990000}"/>
    <cellStyle name="40% - Accent5 15 2 5 2" xfId="9333" xr:uid="{00000000-0005-0000-0000-00008B990000}"/>
    <cellStyle name="40% - Accent5 15 2 5 2 2" xfId="35333" xr:uid="{00000000-0005-0000-0000-00008C990000}"/>
    <cellStyle name="40% - Accent5 15 2 5 3" xfId="17127" xr:uid="{00000000-0005-0000-0000-00008D990000}"/>
    <cellStyle name="40% - Accent5 15 2 5 3 2" xfId="43121" xr:uid="{00000000-0005-0000-0000-00008E990000}"/>
    <cellStyle name="40% - Accent5 15 2 5 4" xfId="24878" xr:uid="{00000000-0005-0000-0000-00008F990000}"/>
    <cellStyle name="40% - Accent5 15 2 5 4 2" xfId="50867" xr:uid="{00000000-0005-0000-0000-000090990000}"/>
    <cellStyle name="40% - Accent5 15 2 5 5" xfId="30032" xr:uid="{00000000-0005-0000-0000-000091990000}"/>
    <cellStyle name="40% - Accent5 15 2 6" xfId="11505" xr:uid="{00000000-0005-0000-0000-000092990000}"/>
    <cellStyle name="40% - Accent5 15 2 6 2" xfId="19300" xr:uid="{00000000-0005-0000-0000-000093990000}"/>
    <cellStyle name="40% - Accent5 15 2 6 2 2" xfId="45294" xr:uid="{00000000-0005-0000-0000-000094990000}"/>
    <cellStyle name="40% - Accent5 15 2 6 3" xfId="37506" xr:uid="{00000000-0005-0000-0000-000095990000}"/>
    <cellStyle name="40% - Accent5 15 2 7" xfId="12011" xr:uid="{00000000-0005-0000-0000-000096990000}"/>
    <cellStyle name="40% - Accent5 15 2 7 2" xfId="19806" xr:uid="{00000000-0005-0000-0000-000097990000}"/>
    <cellStyle name="40% - Accent5 15 2 7 2 2" xfId="45800" xr:uid="{00000000-0005-0000-0000-000098990000}"/>
    <cellStyle name="40% - Accent5 15 2 7 3" xfId="38012" xr:uid="{00000000-0005-0000-0000-000099990000}"/>
    <cellStyle name="40% - Accent5 15 2 8" xfId="6657" xr:uid="{00000000-0005-0000-0000-00009A990000}"/>
    <cellStyle name="40% - Accent5 15 2 8 2" xfId="32644" xr:uid="{00000000-0005-0000-0000-00009B990000}"/>
    <cellStyle name="40% - Accent5 15 2 9" xfId="14438" xr:uid="{00000000-0005-0000-0000-00009C990000}"/>
    <cellStyle name="40% - Accent5 15 2 9 2" xfId="40432" xr:uid="{00000000-0005-0000-0000-00009D990000}"/>
    <cellStyle name="40% - Accent5 15 3" xfId="1628" xr:uid="{00000000-0005-0000-0000-00009E990000}"/>
    <cellStyle name="40% - Accent5 15 3 2" xfId="4314" xr:uid="{00000000-0005-0000-0000-00009F990000}"/>
    <cellStyle name="40% - Accent5 15 3 2 2" xfId="9611" xr:uid="{00000000-0005-0000-0000-0000A0990000}"/>
    <cellStyle name="40% - Accent5 15 3 2 2 2" xfId="35612" xr:uid="{00000000-0005-0000-0000-0000A1990000}"/>
    <cellStyle name="40% - Accent5 15 3 2 3" xfId="17406" xr:uid="{00000000-0005-0000-0000-0000A2990000}"/>
    <cellStyle name="40% - Accent5 15 3 2 3 2" xfId="43400" xr:uid="{00000000-0005-0000-0000-0000A3990000}"/>
    <cellStyle name="40% - Accent5 15 3 2 4" xfId="25157" xr:uid="{00000000-0005-0000-0000-0000A4990000}"/>
    <cellStyle name="40% - Accent5 15 3 2 4 2" xfId="51146" xr:uid="{00000000-0005-0000-0000-0000A5990000}"/>
    <cellStyle name="40% - Accent5 15 3 2 5" xfId="30311" xr:uid="{00000000-0005-0000-0000-0000A6990000}"/>
    <cellStyle name="40% - Accent5 15 3 3" xfId="12271" xr:uid="{00000000-0005-0000-0000-0000A7990000}"/>
    <cellStyle name="40% - Accent5 15 3 3 2" xfId="20066" xr:uid="{00000000-0005-0000-0000-0000A8990000}"/>
    <cellStyle name="40% - Accent5 15 3 3 2 2" xfId="46060" xr:uid="{00000000-0005-0000-0000-0000A9990000}"/>
    <cellStyle name="40% - Accent5 15 3 3 3" xfId="38272" xr:uid="{00000000-0005-0000-0000-0000AA990000}"/>
    <cellStyle name="40% - Accent5 15 3 4" xfId="6933" xr:uid="{00000000-0005-0000-0000-0000AB990000}"/>
    <cellStyle name="40% - Accent5 15 3 4 2" xfId="32923" xr:uid="{00000000-0005-0000-0000-0000AC990000}"/>
    <cellStyle name="40% - Accent5 15 3 5" xfId="14717" xr:uid="{00000000-0005-0000-0000-0000AD990000}"/>
    <cellStyle name="40% - Accent5 15 3 5 2" xfId="40711" xr:uid="{00000000-0005-0000-0000-0000AE990000}"/>
    <cellStyle name="40% - Accent5 15 3 6" xfId="22468" xr:uid="{00000000-0005-0000-0000-0000AF990000}"/>
    <cellStyle name="40% - Accent5 15 3 6 2" xfId="48457" xr:uid="{00000000-0005-0000-0000-0000B0990000}"/>
    <cellStyle name="40% - Accent5 15 3 7" xfId="27622" xr:uid="{00000000-0005-0000-0000-0000B1990000}"/>
    <cellStyle name="40% - Accent5 15 4" xfId="2184" xr:uid="{00000000-0005-0000-0000-0000B2990000}"/>
    <cellStyle name="40% - Accent5 15 4 2" xfId="4870" xr:uid="{00000000-0005-0000-0000-0000B3990000}"/>
    <cellStyle name="40% - Accent5 15 4 2 2" xfId="10167" xr:uid="{00000000-0005-0000-0000-0000B4990000}"/>
    <cellStyle name="40% - Accent5 15 4 2 2 2" xfId="36168" xr:uid="{00000000-0005-0000-0000-0000B5990000}"/>
    <cellStyle name="40% - Accent5 15 4 2 3" xfId="17962" xr:uid="{00000000-0005-0000-0000-0000B6990000}"/>
    <cellStyle name="40% - Accent5 15 4 2 3 2" xfId="43956" xr:uid="{00000000-0005-0000-0000-0000B7990000}"/>
    <cellStyle name="40% - Accent5 15 4 2 4" xfId="25713" xr:uid="{00000000-0005-0000-0000-0000B8990000}"/>
    <cellStyle name="40% - Accent5 15 4 2 4 2" xfId="51702" xr:uid="{00000000-0005-0000-0000-0000B9990000}"/>
    <cellStyle name="40% - Accent5 15 4 2 5" xfId="30867" xr:uid="{00000000-0005-0000-0000-0000BA990000}"/>
    <cellStyle name="40% - Accent5 15 4 3" xfId="12790" xr:uid="{00000000-0005-0000-0000-0000BB990000}"/>
    <cellStyle name="40% - Accent5 15 4 3 2" xfId="20585" xr:uid="{00000000-0005-0000-0000-0000BC990000}"/>
    <cellStyle name="40% - Accent5 15 4 3 2 2" xfId="46579" xr:uid="{00000000-0005-0000-0000-0000BD990000}"/>
    <cellStyle name="40% - Accent5 15 4 3 3" xfId="38791" xr:uid="{00000000-0005-0000-0000-0000BE990000}"/>
    <cellStyle name="40% - Accent5 15 4 4" xfId="7485" xr:uid="{00000000-0005-0000-0000-0000BF990000}"/>
    <cellStyle name="40% - Accent5 15 4 4 2" xfId="33479" xr:uid="{00000000-0005-0000-0000-0000C0990000}"/>
    <cellStyle name="40% - Accent5 15 4 5" xfId="15273" xr:uid="{00000000-0005-0000-0000-0000C1990000}"/>
    <cellStyle name="40% - Accent5 15 4 5 2" xfId="41267" xr:uid="{00000000-0005-0000-0000-0000C2990000}"/>
    <cellStyle name="40% - Accent5 15 4 6" xfId="23024" xr:uid="{00000000-0005-0000-0000-0000C3990000}"/>
    <cellStyle name="40% - Accent5 15 4 6 2" xfId="49013" xr:uid="{00000000-0005-0000-0000-0000C4990000}"/>
    <cellStyle name="40% - Accent5 15 4 7" xfId="28178" xr:uid="{00000000-0005-0000-0000-0000C5990000}"/>
    <cellStyle name="40% - Accent5 15 5" xfId="2740" xr:uid="{00000000-0005-0000-0000-0000C6990000}"/>
    <cellStyle name="40% - Accent5 15 5 2" xfId="5426" xr:uid="{00000000-0005-0000-0000-0000C7990000}"/>
    <cellStyle name="40% - Accent5 15 5 2 2" xfId="10723" xr:uid="{00000000-0005-0000-0000-0000C8990000}"/>
    <cellStyle name="40% - Accent5 15 5 2 2 2" xfId="36724" xr:uid="{00000000-0005-0000-0000-0000C9990000}"/>
    <cellStyle name="40% - Accent5 15 5 2 3" xfId="18518" xr:uid="{00000000-0005-0000-0000-0000CA990000}"/>
    <cellStyle name="40% - Accent5 15 5 2 3 2" xfId="44512" xr:uid="{00000000-0005-0000-0000-0000CB990000}"/>
    <cellStyle name="40% - Accent5 15 5 2 4" xfId="26269" xr:uid="{00000000-0005-0000-0000-0000CC990000}"/>
    <cellStyle name="40% - Accent5 15 5 2 4 2" xfId="52258" xr:uid="{00000000-0005-0000-0000-0000CD990000}"/>
    <cellStyle name="40% - Accent5 15 5 2 5" xfId="31423" xr:uid="{00000000-0005-0000-0000-0000CE990000}"/>
    <cellStyle name="40% - Accent5 15 5 3" xfId="13327" xr:uid="{00000000-0005-0000-0000-0000CF990000}"/>
    <cellStyle name="40% - Accent5 15 5 3 2" xfId="21122" xr:uid="{00000000-0005-0000-0000-0000D0990000}"/>
    <cellStyle name="40% - Accent5 15 5 3 2 2" xfId="47116" xr:uid="{00000000-0005-0000-0000-0000D1990000}"/>
    <cellStyle name="40% - Accent5 15 5 3 3" xfId="39328" xr:uid="{00000000-0005-0000-0000-0000D2990000}"/>
    <cellStyle name="40% - Accent5 15 5 4" xfId="8039" xr:uid="{00000000-0005-0000-0000-0000D3990000}"/>
    <cellStyle name="40% - Accent5 15 5 4 2" xfId="34035" xr:uid="{00000000-0005-0000-0000-0000D4990000}"/>
    <cellStyle name="40% - Accent5 15 5 5" xfId="15829" xr:uid="{00000000-0005-0000-0000-0000D5990000}"/>
    <cellStyle name="40% - Accent5 15 5 5 2" xfId="41823" xr:uid="{00000000-0005-0000-0000-0000D6990000}"/>
    <cellStyle name="40% - Accent5 15 5 6" xfId="23580" xr:uid="{00000000-0005-0000-0000-0000D7990000}"/>
    <cellStyle name="40% - Accent5 15 5 6 2" xfId="49569" xr:uid="{00000000-0005-0000-0000-0000D8990000}"/>
    <cellStyle name="40% - Accent5 15 5 7" xfId="28734" xr:uid="{00000000-0005-0000-0000-0000D9990000}"/>
    <cellStyle name="40% - Accent5 15 6" xfId="3758" xr:uid="{00000000-0005-0000-0000-0000DA990000}"/>
    <cellStyle name="40% - Accent5 15 6 2" xfId="9056" xr:uid="{00000000-0005-0000-0000-0000DB990000}"/>
    <cellStyle name="40% - Accent5 15 6 2 2" xfId="35056" xr:uid="{00000000-0005-0000-0000-0000DC990000}"/>
    <cellStyle name="40% - Accent5 15 6 3" xfId="16850" xr:uid="{00000000-0005-0000-0000-0000DD990000}"/>
    <cellStyle name="40% - Accent5 15 6 3 2" xfId="42844" xr:uid="{00000000-0005-0000-0000-0000DE990000}"/>
    <cellStyle name="40% - Accent5 15 6 4" xfId="24601" xr:uid="{00000000-0005-0000-0000-0000DF990000}"/>
    <cellStyle name="40% - Accent5 15 6 4 2" xfId="50590" xr:uid="{00000000-0005-0000-0000-0000E0990000}"/>
    <cellStyle name="40% - Accent5 15 6 5" xfId="29755" xr:uid="{00000000-0005-0000-0000-0000E1990000}"/>
    <cellStyle name="40% - Accent5 15 7" xfId="11250" xr:uid="{00000000-0005-0000-0000-0000E2990000}"/>
    <cellStyle name="40% - Accent5 15 7 2" xfId="19045" xr:uid="{00000000-0005-0000-0000-0000E3990000}"/>
    <cellStyle name="40% - Accent5 15 7 2 2" xfId="45039" xr:uid="{00000000-0005-0000-0000-0000E4990000}"/>
    <cellStyle name="40% - Accent5 15 7 3" xfId="37251" xr:uid="{00000000-0005-0000-0000-0000E5990000}"/>
    <cellStyle name="40% - Accent5 15 8" xfId="11750" xr:uid="{00000000-0005-0000-0000-0000E6990000}"/>
    <cellStyle name="40% - Accent5 15 8 2" xfId="19545" xr:uid="{00000000-0005-0000-0000-0000E7990000}"/>
    <cellStyle name="40% - Accent5 15 8 2 2" xfId="45539" xr:uid="{00000000-0005-0000-0000-0000E8990000}"/>
    <cellStyle name="40% - Accent5 15 8 3" xfId="37751" xr:uid="{00000000-0005-0000-0000-0000E9990000}"/>
    <cellStyle name="40% - Accent5 15 9" xfId="6380" xr:uid="{00000000-0005-0000-0000-0000EA990000}"/>
    <cellStyle name="40% - Accent5 15 9 2" xfId="32367" xr:uid="{00000000-0005-0000-0000-0000EB990000}"/>
    <cellStyle name="40% - Accent5 16" xfId="1077" xr:uid="{00000000-0005-0000-0000-0000EC990000}"/>
    <cellStyle name="40% - Accent5 16 10" xfId="14169" xr:uid="{00000000-0005-0000-0000-0000ED990000}"/>
    <cellStyle name="40% - Accent5 16 10 2" xfId="40163" xr:uid="{00000000-0005-0000-0000-0000EE990000}"/>
    <cellStyle name="40% - Accent5 16 11" xfId="21920" xr:uid="{00000000-0005-0000-0000-0000EF990000}"/>
    <cellStyle name="40% - Accent5 16 11 2" xfId="47909" xr:uid="{00000000-0005-0000-0000-0000F0990000}"/>
    <cellStyle name="40% - Accent5 16 12" xfId="27074" xr:uid="{00000000-0005-0000-0000-0000F1990000}"/>
    <cellStyle name="40% - Accent5 16 2" xfId="1355" xr:uid="{00000000-0005-0000-0000-0000F2990000}"/>
    <cellStyle name="40% - Accent5 16 2 10" xfId="22197" xr:uid="{00000000-0005-0000-0000-0000F3990000}"/>
    <cellStyle name="40% - Accent5 16 2 10 2" xfId="48186" xr:uid="{00000000-0005-0000-0000-0000F4990000}"/>
    <cellStyle name="40% - Accent5 16 2 11" xfId="27351" xr:uid="{00000000-0005-0000-0000-0000F5990000}"/>
    <cellStyle name="40% - Accent5 16 2 2" xfId="1913" xr:uid="{00000000-0005-0000-0000-0000F6990000}"/>
    <cellStyle name="40% - Accent5 16 2 2 2" xfId="4599" xr:uid="{00000000-0005-0000-0000-0000F7990000}"/>
    <cellStyle name="40% - Accent5 16 2 2 2 2" xfId="9896" xr:uid="{00000000-0005-0000-0000-0000F8990000}"/>
    <cellStyle name="40% - Accent5 16 2 2 2 2 2" xfId="35897" xr:uid="{00000000-0005-0000-0000-0000F9990000}"/>
    <cellStyle name="40% - Accent5 16 2 2 2 3" xfId="17691" xr:uid="{00000000-0005-0000-0000-0000FA990000}"/>
    <cellStyle name="40% - Accent5 16 2 2 2 3 2" xfId="43685" xr:uid="{00000000-0005-0000-0000-0000FB990000}"/>
    <cellStyle name="40% - Accent5 16 2 2 2 4" xfId="25442" xr:uid="{00000000-0005-0000-0000-0000FC990000}"/>
    <cellStyle name="40% - Accent5 16 2 2 2 4 2" xfId="51431" xr:uid="{00000000-0005-0000-0000-0000FD990000}"/>
    <cellStyle name="40% - Accent5 16 2 2 2 5" xfId="30596" xr:uid="{00000000-0005-0000-0000-0000FE990000}"/>
    <cellStyle name="40% - Accent5 16 2 2 3" xfId="12538" xr:uid="{00000000-0005-0000-0000-0000FF990000}"/>
    <cellStyle name="40% - Accent5 16 2 2 3 2" xfId="20333" xr:uid="{00000000-0005-0000-0000-0000009A0000}"/>
    <cellStyle name="40% - Accent5 16 2 2 3 2 2" xfId="46327" xr:uid="{00000000-0005-0000-0000-0000019A0000}"/>
    <cellStyle name="40% - Accent5 16 2 2 3 3" xfId="38539" xr:uid="{00000000-0005-0000-0000-0000029A0000}"/>
    <cellStyle name="40% - Accent5 16 2 2 4" xfId="7216" xr:uid="{00000000-0005-0000-0000-0000039A0000}"/>
    <cellStyle name="40% - Accent5 16 2 2 4 2" xfId="33208" xr:uid="{00000000-0005-0000-0000-0000049A0000}"/>
    <cellStyle name="40% - Accent5 16 2 2 5" xfId="15002" xr:uid="{00000000-0005-0000-0000-0000059A0000}"/>
    <cellStyle name="40% - Accent5 16 2 2 5 2" xfId="40996" xr:uid="{00000000-0005-0000-0000-0000069A0000}"/>
    <cellStyle name="40% - Accent5 16 2 2 6" xfId="22753" xr:uid="{00000000-0005-0000-0000-0000079A0000}"/>
    <cellStyle name="40% - Accent5 16 2 2 6 2" xfId="48742" xr:uid="{00000000-0005-0000-0000-0000089A0000}"/>
    <cellStyle name="40% - Accent5 16 2 2 7" xfId="27907" xr:uid="{00000000-0005-0000-0000-0000099A0000}"/>
    <cellStyle name="40% - Accent5 16 2 3" xfId="2469" xr:uid="{00000000-0005-0000-0000-00000A9A0000}"/>
    <cellStyle name="40% - Accent5 16 2 3 2" xfId="5155" xr:uid="{00000000-0005-0000-0000-00000B9A0000}"/>
    <cellStyle name="40% - Accent5 16 2 3 2 2" xfId="10452" xr:uid="{00000000-0005-0000-0000-00000C9A0000}"/>
    <cellStyle name="40% - Accent5 16 2 3 2 2 2" xfId="36453" xr:uid="{00000000-0005-0000-0000-00000D9A0000}"/>
    <cellStyle name="40% - Accent5 16 2 3 2 3" xfId="18247" xr:uid="{00000000-0005-0000-0000-00000E9A0000}"/>
    <cellStyle name="40% - Accent5 16 2 3 2 3 2" xfId="44241" xr:uid="{00000000-0005-0000-0000-00000F9A0000}"/>
    <cellStyle name="40% - Accent5 16 2 3 2 4" xfId="25998" xr:uid="{00000000-0005-0000-0000-0000109A0000}"/>
    <cellStyle name="40% - Accent5 16 2 3 2 4 2" xfId="51987" xr:uid="{00000000-0005-0000-0000-0000119A0000}"/>
    <cellStyle name="40% - Accent5 16 2 3 2 5" xfId="31152" xr:uid="{00000000-0005-0000-0000-0000129A0000}"/>
    <cellStyle name="40% - Accent5 16 2 3 3" xfId="13073" xr:uid="{00000000-0005-0000-0000-0000139A0000}"/>
    <cellStyle name="40% - Accent5 16 2 3 3 2" xfId="20868" xr:uid="{00000000-0005-0000-0000-0000149A0000}"/>
    <cellStyle name="40% - Accent5 16 2 3 3 2 2" xfId="46862" xr:uid="{00000000-0005-0000-0000-0000159A0000}"/>
    <cellStyle name="40% - Accent5 16 2 3 3 3" xfId="39074" xr:uid="{00000000-0005-0000-0000-0000169A0000}"/>
    <cellStyle name="40% - Accent5 16 2 3 4" xfId="7768" xr:uid="{00000000-0005-0000-0000-0000179A0000}"/>
    <cellStyle name="40% - Accent5 16 2 3 4 2" xfId="33764" xr:uid="{00000000-0005-0000-0000-0000189A0000}"/>
    <cellStyle name="40% - Accent5 16 2 3 5" xfId="15558" xr:uid="{00000000-0005-0000-0000-0000199A0000}"/>
    <cellStyle name="40% - Accent5 16 2 3 5 2" xfId="41552" xr:uid="{00000000-0005-0000-0000-00001A9A0000}"/>
    <cellStyle name="40% - Accent5 16 2 3 6" xfId="23309" xr:uid="{00000000-0005-0000-0000-00001B9A0000}"/>
    <cellStyle name="40% - Accent5 16 2 3 6 2" xfId="49298" xr:uid="{00000000-0005-0000-0000-00001C9A0000}"/>
    <cellStyle name="40% - Accent5 16 2 3 7" xfId="28463" xr:uid="{00000000-0005-0000-0000-00001D9A0000}"/>
    <cellStyle name="40% - Accent5 16 2 4" xfId="3025" xr:uid="{00000000-0005-0000-0000-00001E9A0000}"/>
    <cellStyle name="40% - Accent5 16 2 4 2" xfId="5711" xr:uid="{00000000-0005-0000-0000-00001F9A0000}"/>
    <cellStyle name="40% - Accent5 16 2 4 2 2" xfId="11008" xr:uid="{00000000-0005-0000-0000-0000209A0000}"/>
    <cellStyle name="40% - Accent5 16 2 4 2 2 2" xfId="37009" xr:uid="{00000000-0005-0000-0000-0000219A0000}"/>
    <cellStyle name="40% - Accent5 16 2 4 2 3" xfId="18803" xr:uid="{00000000-0005-0000-0000-0000229A0000}"/>
    <cellStyle name="40% - Accent5 16 2 4 2 3 2" xfId="44797" xr:uid="{00000000-0005-0000-0000-0000239A0000}"/>
    <cellStyle name="40% - Accent5 16 2 4 2 4" xfId="26554" xr:uid="{00000000-0005-0000-0000-0000249A0000}"/>
    <cellStyle name="40% - Accent5 16 2 4 2 4 2" xfId="52543" xr:uid="{00000000-0005-0000-0000-0000259A0000}"/>
    <cellStyle name="40% - Accent5 16 2 4 2 5" xfId="31708" xr:uid="{00000000-0005-0000-0000-0000269A0000}"/>
    <cellStyle name="40% - Accent5 16 2 4 3" xfId="13612" xr:uid="{00000000-0005-0000-0000-0000279A0000}"/>
    <cellStyle name="40% - Accent5 16 2 4 3 2" xfId="21407" xr:uid="{00000000-0005-0000-0000-0000289A0000}"/>
    <cellStyle name="40% - Accent5 16 2 4 3 2 2" xfId="47401" xr:uid="{00000000-0005-0000-0000-0000299A0000}"/>
    <cellStyle name="40% - Accent5 16 2 4 3 3" xfId="39613" xr:uid="{00000000-0005-0000-0000-00002A9A0000}"/>
    <cellStyle name="40% - Accent5 16 2 4 4" xfId="8324" xr:uid="{00000000-0005-0000-0000-00002B9A0000}"/>
    <cellStyle name="40% - Accent5 16 2 4 4 2" xfId="34320" xr:uid="{00000000-0005-0000-0000-00002C9A0000}"/>
    <cellStyle name="40% - Accent5 16 2 4 5" xfId="16114" xr:uid="{00000000-0005-0000-0000-00002D9A0000}"/>
    <cellStyle name="40% - Accent5 16 2 4 5 2" xfId="42108" xr:uid="{00000000-0005-0000-0000-00002E9A0000}"/>
    <cellStyle name="40% - Accent5 16 2 4 6" xfId="23865" xr:uid="{00000000-0005-0000-0000-00002F9A0000}"/>
    <cellStyle name="40% - Accent5 16 2 4 6 2" xfId="49854" xr:uid="{00000000-0005-0000-0000-0000309A0000}"/>
    <cellStyle name="40% - Accent5 16 2 4 7" xfId="29019" xr:uid="{00000000-0005-0000-0000-0000319A0000}"/>
    <cellStyle name="40% - Accent5 16 2 5" xfId="4043" xr:uid="{00000000-0005-0000-0000-0000329A0000}"/>
    <cellStyle name="40% - Accent5 16 2 5 2" xfId="9341" xr:uid="{00000000-0005-0000-0000-0000339A0000}"/>
    <cellStyle name="40% - Accent5 16 2 5 2 2" xfId="35341" xr:uid="{00000000-0005-0000-0000-0000349A0000}"/>
    <cellStyle name="40% - Accent5 16 2 5 3" xfId="17135" xr:uid="{00000000-0005-0000-0000-0000359A0000}"/>
    <cellStyle name="40% - Accent5 16 2 5 3 2" xfId="43129" xr:uid="{00000000-0005-0000-0000-0000369A0000}"/>
    <cellStyle name="40% - Accent5 16 2 5 4" xfId="24886" xr:uid="{00000000-0005-0000-0000-0000379A0000}"/>
    <cellStyle name="40% - Accent5 16 2 5 4 2" xfId="50875" xr:uid="{00000000-0005-0000-0000-0000389A0000}"/>
    <cellStyle name="40% - Accent5 16 2 5 5" xfId="30040" xr:uid="{00000000-0005-0000-0000-0000399A0000}"/>
    <cellStyle name="40% - Accent5 16 2 6" xfId="11513" xr:uid="{00000000-0005-0000-0000-00003A9A0000}"/>
    <cellStyle name="40% - Accent5 16 2 6 2" xfId="19308" xr:uid="{00000000-0005-0000-0000-00003B9A0000}"/>
    <cellStyle name="40% - Accent5 16 2 6 2 2" xfId="45302" xr:uid="{00000000-0005-0000-0000-00003C9A0000}"/>
    <cellStyle name="40% - Accent5 16 2 6 3" xfId="37514" xr:uid="{00000000-0005-0000-0000-00003D9A0000}"/>
    <cellStyle name="40% - Accent5 16 2 7" xfId="12019" xr:uid="{00000000-0005-0000-0000-00003E9A0000}"/>
    <cellStyle name="40% - Accent5 16 2 7 2" xfId="19814" xr:uid="{00000000-0005-0000-0000-00003F9A0000}"/>
    <cellStyle name="40% - Accent5 16 2 7 2 2" xfId="45808" xr:uid="{00000000-0005-0000-0000-0000409A0000}"/>
    <cellStyle name="40% - Accent5 16 2 7 3" xfId="38020" xr:uid="{00000000-0005-0000-0000-0000419A0000}"/>
    <cellStyle name="40% - Accent5 16 2 8" xfId="6665" xr:uid="{00000000-0005-0000-0000-0000429A0000}"/>
    <cellStyle name="40% - Accent5 16 2 8 2" xfId="32652" xr:uid="{00000000-0005-0000-0000-0000439A0000}"/>
    <cellStyle name="40% - Accent5 16 2 9" xfId="14446" xr:uid="{00000000-0005-0000-0000-0000449A0000}"/>
    <cellStyle name="40% - Accent5 16 2 9 2" xfId="40440" xr:uid="{00000000-0005-0000-0000-0000459A0000}"/>
    <cellStyle name="40% - Accent5 16 3" xfId="1636" xr:uid="{00000000-0005-0000-0000-0000469A0000}"/>
    <cellStyle name="40% - Accent5 16 3 2" xfId="4322" xr:uid="{00000000-0005-0000-0000-0000479A0000}"/>
    <cellStyle name="40% - Accent5 16 3 2 2" xfId="9619" xr:uid="{00000000-0005-0000-0000-0000489A0000}"/>
    <cellStyle name="40% - Accent5 16 3 2 2 2" xfId="35620" xr:uid="{00000000-0005-0000-0000-0000499A0000}"/>
    <cellStyle name="40% - Accent5 16 3 2 3" xfId="17414" xr:uid="{00000000-0005-0000-0000-00004A9A0000}"/>
    <cellStyle name="40% - Accent5 16 3 2 3 2" xfId="43408" xr:uid="{00000000-0005-0000-0000-00004B9A0000}"/>
    <cellStyle name="40% - Accent5 16 3 2 4" xfId="25165" xr:uid="{00000000-0005-0000-0000-00004C9A0000}"/>
    <cellStyle name="40% - Accent5 16 3 2 4 2" xfId="51154" xr:uid="{00000000-0005-0000-0000-00004D9A0000}"/>
    <cellStyle name="40% - Accent5 16 3 2 5" xfId="30319" xr:uid="{00000000-0005-0000-0000-00004E9A0000}"/>
    <cellStyle name="40% - Accent5 16 3 3" xfId="12279" xr:uid="{00000000-0005-0000-0000-00004F9A0000}"/>
    <cellStyle name="40% - Accent5 16 3 3 2" xfId="20074" xr:uid="{00000000-0005-0000-0000-0000509A0000}"/>
    <cellStyle name="40% - Accent5 16 3 3 2 2" xfId="46068" xr:uid="{00000000-0005-0000-0000-0000519A0000}"/>
    <cellStyle name="40% - Accent5 16 3 3 3" xfId="38280" xr:uid="{00000000-0005-0000-0000-0000529A0000}"/>
    <cellStyle name="40% - Accent5 16 3 4" xfId="6941" xr:uid="{00000000-0005-0000-0000-0000539A0000}"/>
    <cellStyle name="40% - Accent5 16 3 4 2" xfId="32931" xr:uid="{00000000-0005-0000-0000-0000549A0000}"/>
    <cellStyle name="40% - Accent5 16 3 5" xfId="14725" xr:uid="{00000000-0005-0000-0000-0000559A0000}"/>
    <cellStyle name="40% - Accent5 16 3 5 2" xfId="40719" xr:uid="{00000000-0005-0000-0000-0000569A0000}"/>
    <cellStyle name="40% - Accent5 16 3 6" xfId="22476" xr:uid="{00000000-0005-0000-0000-0000579A0000}"/>
    <cellStyle name="40% - Accent5 16 3 6 2" xfId="48465" xr:uid="{00000000-0005-0000-0000-0000589A0000}"/>
    <cellStyle name="40% - Accent5 16 3 7" xfId="27630" xr:uid="{00000000-0005-0000-0000-0000599A0000}"/>
    <cellStyle name="40% - Accent5 16 4" xfId="2192" xr:uid="{00000000-0005-0000-0000-00005A9A0000}"/>
    <cellStyle name="40% - Accent5 16 4 2" xfId="4878" xr:uid="{00000000-0005-0000-0000-00005B9A0000}"/>
    <cellStyle name="40% - Accent5 16 4 2 2" xfId="10175" xr:uid="{00000000-0005-0000-0000-00005C9A0000}"/>
    <cellStyle name="40% - Accent5 16 4 2 2 2" xfId="36176" xr:uid="{00000000-0005-0000-0000-00005D9A0000}"/>
    <cellStyle name="40% - Accent5 16 4 2 3" xfId="17970" xr:uid="{00000000-0005-0000-0000-00005E9A0000}"/>
    <cellStyle name="40% - Accent5 16 4 2 3 2" xfId="43964" xr:uid="{00000000-0005-0000-0000-00005F9A0000}"/>
    <cellStyle name="40% - Accent5 16 4 2 4" xfId="25721" xr:uid="{00000000-0005-0000-0000-0000609A0000}"/>
    <cellStyle name="40% - Accent5 16 4 2 4 2" xfId="51710" xr:uid="{00000000-0005-0000-0000-0000619A0000}"/>
    <cellStyle name="40% - Accent5 16 4 2 5" xfId="30875" xr:uid="{00000000-0005-0000-0000-0000629A0000}"/>
    <cellStyle name="40% - Accent5 16 4 3" xfId="12798" xr:uid="{00000000-0005-0000-0000-0000639A0000}"/>
    <cellStyle name="40% - Accent5 16 4 3 2" xfId="20593" xr:uid="{00000000-0005-0000-0000-0000649A0000}"/>
    <cellStyle name="40% - Accent5 16 4 3 2 2" xfId="46587" xr:uid="{00000000-0005-0000-0000-0000659A0000}"/>
    <cellStyle name="40% - Accent5 16 4 3 3" xfId="38799" xr:uid="{00000000-0005-0000-0000-0000669A0000}"/>
    <cellStyle name="40% - Accent5 16 4 4" xfId="7493" xr:uid="{00000000-0005-0000-0000-0000679A0000}"/>
    <cellStyle name="40% - Accent5 16 4 4 2" xfId="33487" xr:uid="{00000000-0005-0000-0000-0000689A0000}"/>
    <cellStyle name="40% - Accent5 16 4 5" xfId="15281" xr:uid="{00000000-0005-0000-0000-0000699A0000}"/>
    <cellStyle name="40% - Accent5 16 4 5 2" xfId="41275" xr:uid="{00000000-0005-0000-0000-00006A9A0000}"/>
    <cellStyle name="40% - Accent5 16 4 6" xfId="23032" xr:uid="{00000000-0005-0000-0000-00006B9A0000}"/>
    <cellStyle name="40% - Accent5 16 4 6 2" xfId="49021" xr:uid="{00000000-0005-0000-0000-00006C9A0000}"/>
    <cellStyle name="40% - Accent5 16 4 7" xfId="28186" xr:uid="{00000000-0005-0000-0000-00006D9A0000}"/>
    <cellStyle name="40% - Accent5 16 5" xfId="2748" xr:uid="{00000000-0005-0000-0000-00006E9A0000}"/>
    <cellStyle name="40% - Accent5 16 5 2" xfId="5434" xr:uid="{00000000-0005-0000-0000-00006F9A0000}"/>
    <cellStyle name="40% - Accent5 16 5 2 2" xfId="10731" xr:uid="{00000000-0005-0000-0000-0000709A0000}"/>
    <cellStyle name="40% - Accent5 16 5 2 2 2" xfId="36732" xr:uid="{00000000-0005-0000-0000-0000719A0000}"/>
    <cellStyle name="40% - Accent5 16 5 2 3" xfId="18526" xr:uid="{00000000-0005-0000-0000-0000729A0000}"/>
    <cellStyle name="40% - Accent5 16 5 2 3 2" xfId="44520" xr:uid="{00000000-0005-0000-0000-0000739A0000}"/>
    <cellStyle name="40% - Accent5 16 5 2 4" xfId="26277" xr:uid="{00000000-0005-0000-0000-0000749A0000}"/>
    <cellStyle name="40% - Accent5 16 5 2 4 2" xfId="52266" xr:uid="{00000000-0005-0000-0000-0000759A0000}"/>
    <cellStyle name="40% - Accent5 16 5 2 5" xfId="31431" xr:uid="{00000000-0005-0000-0000-0000769A0000}"/>
    <cellStyle name="40% - Accent5 16 5 3" xfId="13335" xr:uid="{00000000-0005-0000-0000-0000779A0000}"/>
    <cellStyle name="40% - Accent5 16 5 3 2" xfId="21130" xr:uid="{00000000-0005-0000-0000-0000789A0000}"/>
    <cellStyle name="40% - Accent5 16 5 3 2 2" xfId="47124" xr:uid="{00000000-0005-0000-0000-0000799A0000}"/>
    <cellStyle name="40% - Accent5 16 5 3 3" xfId="39336" xr:uid="{00000000-0005-0000-0000-00007A9A0000}"/>
    <cellStyle name="40% - Accent5 16 5 4" xfId="8047" xr:uid="{00000000-0005-0000-0000-00007B9A0000}"/>
    <cellStyle name="40% - Accent5 16 5 4 2" xfId="34043" xr:uid="{00000000-0005-0000-0000-00007C9A0000}"/>
    <cellStyle name="40% - Accent5 16 5 5" xfId="15837" xr:uid="{00000000-0005-0000-0000-00007D9A0000}"/>
    <cellStyle name="40% - Accent5 16 5 5 2" xfId="41831" xr:uid="{00000000-0005-0000-0000-00007E9A0000}"/>
    <cellStyle name="40% - Accent5 16 5 6" xfId="23588" xr:uid="{00000000-0005-0000-0000-00007F9A0000}"/>
    <cellStyle name="40% - Accent5 16 5 6 2" xfId="49577" xr:uid="{00000000-0005-0000-0000-0000809A0000}"/>
    <cellStyle name="40% - Accent5 16 5 7" xfId="28742" xr:uid="{00000000-0005-0000-0000-0000819A0000}"/>
    <cellStyle name="40% - Accent5 16 6" xfId="3766" xr:uid="{00000000-0005-0000-0000-0000829A0000}"/>
    <cellStyle name="40% - Accent5 16 6 2" xfId="9064" xr:uid="{00000000-0005-0000-0000-0000839A0000}"/>
    <cellStyle name="40% - Accent5 16 6 2 2" xfId="35064" xr:uid="{00000000-0005-0000-0000-0000849A0000}"/>
    <cellStyle name="40% - Accent5 16 6 3" xfId="16858" xr:uid="{00000000-0005-0000-0000-0000859A0000}"/>
    <cellStyle name="40% - Accent5 16 6 3 2" xfId="42852" xr:uid="{00000000-0005-0000-0000-0000869A0000}"/>
    <cellStyle name="40% - Accent5 16 6 4" xfId="24609" xr:uid="{00000000-0005-0000-0000-0000879A0000}"/>
    <cellStyle name="40% - Accent5 16 6 4 2" xfId="50598" xr:uid="{00000000-0005-0000-0000-0000889A0000}"/>
    <cellStyle name="40% - Accent5 16 6 5" xfId="29763" xr:uid="{00000000-0005-0000-0000-0000899A0000}"/>
    <cellStyle name="40% - Accent5 16 7" xfId="11258" xr:uid="{00000000-0005-0000-0000-00008A9A0000}"/>
    <cellStyle name="40% - Accent5 16 7 2" xfId="19053" xr:uid="{00000000-0005-0000-0000-00008B9A0000}"/>
    <cellStyle name="40% - Accent5 16 7 2 2" xfId="45047" xr:uid="{00000000-0005-0000-0000-00008C9A0000}"/>
    <cellStyle name="40% - Accent5 16 7 3" xfId="37259" xr:uid="{00000000-0005-0000-0000-00008D9A0000}"/>
    <cellStyle name="40% - Accent5 16 8" xfId="11758" xr:uid="{00000000-0005-0000-0000-00008E9A0000}"/>
    <cellStyle name="40% - Accent5 16 8 2" xfId="19553" xr:uid="{00000000-0005-0000-0000-00008F9A0000}"/>
    <cellStyle name="40% - Accent5 16 8 2 2" xfId="45547" xr:uid="{00000000-0005-0000-0000-0000909A0000}"/>
    <cellStyle name="40% - Accent5 16 8 3" xfId="37759" xr:uid="{00000000-0005-0000-0000-0000919A0000}"/>
    <cellStyle name="40% - Accent5 16 9" xfId="6388" xr:uid="{00000000-0005-0000-0000-0000929A0000}"/>
    <cellStyle name="40% - Accent5 16 9 2" xfId="32375" xr:uid="{00000000-0005-0000-0000-0000939A0000}"/>
    <cellStyle name="40% - Accent5 17" xfId="1095" xr:uid="{00000000-0005-0000-0000-0000949A0000}"/>
    <cellStyle name="40% - Accent5 17 10" xfId="14187" xr:uid="{00000000-0005-0000-0000-0000959A0000}"/>
    <cellStyle name="40% - Accent5 17 10 2" xfId="40181" xr:uid="{00000000-0005-0000-0000-0000969A0000}"/>
    <cellStyle name="40% - Accent5 17 11" xfId="21938" xr:uid="{00000000-0005-0000-0000-0000979A0000}"/>
    <cellStyle name="40% - Accent5 17 11 2" xfId="47927" xr:uid="{00000000-0005-0000-0000-0000989A0000}"/>
    <cellStyle name="40% - Accent5 17 12" xfId="27092" xr:uid="{00000000-0005-0000-0000-0000999A0000}"/>
    <cellStyle name="40% - Accent5 17 2" xfId="1373" xr:uid="{00000000-0005-0000-0000-00009A9A0000}"/>
    <cellStyle name="40% - Accent5 17 2 10" xfId="22215" xr:uid="{00000000-0005-0000-0000-00009B9A0000}"/>
    <cellStyle name="40% - Accent5 17 2 10 2" xfId="48204" xr:uid="{00000000-0005-0000-0000-00009C9A0000}"/>
    <cellStyle name="40% - Accent5 17 2 11" xfId="27369" xr:uid="{00000000-0005-0000-0000-00009D9A0000}"/>
    <cellStyle name="40% - Accent5 17 2 2" xfId="1931" xr:uid="{00000000-0005-0000-0000-00009E9A0000}"/>
    <cellStyle name="40% - Accent5 17 2 2 2" xfId="4617" xr:uid="{00000000-0005-0000-0000-00009F9A0000}"/>
    <cellStyle name="40% - Accent5 17 2 2 2 2" xfId="9914" xr:uid="{00000000-0005-0000-0000-0000A09A0000}"/>
    <cellStyle name="40% - Accent5 17 2 2 2 2 2" xfId="35915" xr:uid="{00000000-0005-0000-0000-0000A19A0000}"/>
    <cellStyle name="40% - Accent5 17 2 2 2 3" xfId="17709" xr:uid="{00000000-0005-0000-0000-0000A29A0000}"/>
    <cellStyle name="40% - Accent5 17 2 2 2 3 2" xfId="43703" xr:uid="{00000000-0005-0000-0000-0000A39A0000}"/>
    <cellStyle name="40% - Accent5 17 2 2 2 4" xfId="25460" xr:uid="{00000000-0005-0000-0000-0000A49A0000}"/>
    <cellStyle name="40% - Accent5 17 2 2 2 4 2" xfId="51449" xr:uid="{00000000-0005-0000-0000-0000A59A0000}"/>
    <cellStyle name="40% - Accent5 17 2 2 2 5" xfId="30614" xr:uid="{00000000-0005-0000-0000-0000A69A0000}"/>
    <cellStyle name="40% - Accent5 17 2 2 3" xfId="12556" xr:uid="{00000000-0005-0000-0000-0000A79A0000}"/>
    <cellStyle name="40% - Accent5 17 2 2 3 2" xfId="20351" xr:uid="{00000000-0005-0000-0000-0000A89A0000}"/>
    <cellStyle name="40% - Accent5 17 2 2 3 2 2" xfId="46345" xr:uid="{00000000-0005-0000-0000-0000A99A0000}"/>
    <cellStyle name="40% - Accent5 17 2 2 3 3" xfId="38557" xr:uid="{00000000-0005-0000-0000-0000AA9A0000}"/>
    <cellStyle name="40% - Accent5 17 2 2 4" xfId="7234" xr:uid="{00000000-0005-0000-0000-0000AB9A0000}"/>
    <cellStyle name="40% - Accent5 17 2 2 4 2" xfId="33226" xr:uid="{00000000-0005-0000-0000-0000AC9A0000}"/>
    <cellStyle name="40% - Accent5 17 2 2 5" xfId="15020" xr:uid="{00000000-0005-0000-0000-0000AD9A0000}"/>
    <cellStyle name="40% - Accent5 17 2 2 5 2" xfId="41014" xr:uid="{00000000-0005-0000-0000-0000AE9A0000}"/>
    <cellStyle name="40% - Accent5 17 2 2 6" xfId="22771" xr:uid="{00000000-0005-0000-0000-0000AF9A0000}"/>
    <cellStyle name="40% - Accent5 17 2 2 6 2" xfId="48760" xr:uid="{00000000-0005-0000-0000-0000B09A0000}"/>
    <cellStyle name="40% - Accent5 17 2 2 7" xfId="27925" xr:uid="{00000000-0005-0000-0000-0000B19A0000}"/>
    <cellStyle name="40% - Accent5 17 2 3" xfId="2487" xr:uid="{00000000-0005-0000-0000-0000B29A0000}"/>
    <cellStyle name="40% - Accent5 17 2 3 2" xfId="5173" xr:uid="{00000000-0005-0000-0000-0000B39A0000}"/>
    <cellStyle name="40% - Accent5 17 2 3 2 2" xfId="10470" xr:uid="{00000000-0005-0000-0000-0000B49A0000}"/>
    <cellStyle name="40% - Accent5 17 2 3 2 2 2" xfId="36471" xr:uid="{00000000-0005-0000-0000-0000B59A0000}"/>
    <cellStyle name="40% - Accent5 17 2 3 2 3" xfId="18265" xr:uid="{00000000-0005-0000-0000-0000B69A0000}"/>
    <cellStyle name="40% - Accent5 17 2 3 2 3 2" xfId="44259" xr:uid="{00000000-0005-0000-0000-0000B79A0000}"/>
    <cellStyle name="40% - Accent5 17 2 3 2 4" xfId="26016" xr:uid="{00000000-0005-0000-0000-0000B89A0000}"/>
    <cellStyle name="40% - Accent5 17 2 3 2 4 2" xfId="52005" xr:uid="{00000000-0005-0000-0000-0000B99A0000}"/>
    <cellStyle name="40% - Accent5 17 2 3 2 5" xfId="31170" xr:uid="{00000000-0005-0000-0000-0000BA9A0000}"/>
    <cellStyle name="40% - Accent5 17 2 3 3" xfId="13091" xr:uid="{00000000-0005-0000-0000-0000BB9A0000}"/>
    <cellStyle name="40% - Accent5 17 2 3 3 2" xfId="20886" xr:uid="{00000000-0005-0000-0000-0000BC9A0000}"/>
    <cellStyle name="40% - Accent5 17 2 3 3 2 2" xfId="46880" xr:uid="{00000000-0005-0000-0000-0000BD9A0000}"/>
    <cellStyle name="40% - Accent5 17 2 3 3 3" xfId="39092" xr:uid="{00000000-0005-0000-0000-0000BE9A0000}"/>
    <cellStyle name="40% - Accent5 17 2 3 4" xfId="7786" xr:uid="{00000000-0005-0000-0000-0000BF9A0000}"/>
    <cellStyle name="40% - Accent5 17 2 3 4 2" xfId="33782" xr:uid="{00000000-0005-0000-0000-0000C09A0000}"/>
    <cellStyle name="40% - Accent5 17 2 3 5" xfId="15576" xr:uid="{00000000-0005-0000-0000-0000C19A0000}"/>
    <cellStyle name="40% - Accent5 17 2 3 5 2" xfId="41570" xr:uid="{00000000-0005-0000-0000-0000C29A0000}"/>
    <cellStyle name="40% - Accent5 17 2 3 6" xfId="23327" xr:uid="{00000000-0005-0000-0000-0000C39A0000}"/>
    <cellStyle name="40% - Accent5 17 2 3 6 2" xfId="49316" xr:uid="{00000000-0005-0000-0000-0000C49A0000}"/>
    <cellStyle name="40% - Accent5 17 2 3 7" xfId="28481" xr:uid="{00000000-0005-0000-0000-0000C59A0000}"/>
    <cellStyle name="40% - Accent5 17 2 4" xfId="3043" xr:uid="{00000000-0005-0000-0000-0000C69A0000}"/>
    <cellStyle name="40% - Accent5 17 2 4 2" xfId="5729" xr:uid="{00000000-0005-0000-0000-0000C79A0000}"/>
    <cellStyle name="40% - Accent5 17 2 4 2 2" xfId="11026" xr:uid="{00000000-0005-0000-0000-0000C89A0000}"/>
    <cellStyle name="40% - Accent5 17 2 4 2 2 2" xfId="37027" xr:uid="{00000000-0005-0000-0000-0000C99A0000}"/>
    <cellStyle name="40% - Accent5 17 2 4 2 3" xfId="18821" xr:uid="{00000000-0005-0000-0000-0000CA9A0000}"/>
    <cellStyle name="40% - Accent5 17 2 4 2 3 2" xfId="44815" xr:uid="{00000000-0005-0000-0000-0000CB9A0000}"/>
    <cellStyle name="40% - Accent5 17 2 4 2 4" xfId="26572" xr:uid="{00000000-0005-0000-0000-0000CC9A0000}"/>
    <cellStyle name="40% - Accent5 17 2 4 2 4 2" xfId="52561" xr:uid="{00000000-0005-0000-0000-0000CD9A0000}"/>
    <cellStyle name="40% - Accent5 17 2 4 2 5" xfId="31726" xr:uid="{00000000-0005-0000-0000-0000CE9A0000}"/>
    <cellStyle name="40% - Accent5 17 2 4 3" xfId="13630" xr:uid="{00000000-0005-0000-0000-0000CF9A0000}"/>
    <cellStyle name="40% - Accent5 17 2 4 3 2" xfId="21425" xr:uid="{00000000-0005-0000-0000-0000D09A0000}"/>
    <cellStyle name="40% - Accent5 17 2 4 3 2 2" xfId="47419" xr:uid="{00000000-0005-0000-0000-0000D19A0000}"/>
    <cellStyle name="40% - Accent5 17 2 4 3 3" xfId="39631" xr:uid="{00000000-0005-0000-0000-0000D29A0000}"/>
    <cellStyle name="40% - Accent5 17 2 4 4" xfId="8342" xr:uid="{00000000-0005-0000-0000-0000D39A0000}"/>
    <cellStyle name="40% - Accent5 17 2 4 4 2" xfId="34338" xr:uid="{00000000-0005-0000-0000-0000D49A0000}"/>
    <cellStyle name="40% - Accent5 17 2 4 5" xfId="16132" xr:uid="{00000000-0005-0000-0000-0000D59A0000}"/>
    <cellStyle name="40% - Accent5 17 2 4 5 2" xfId="42126" xr:uid="{00000000-0005-0000-0000-0000D69A0000}"/>
    <cellStyle name="40% - Accent5 17 2 4 6" xfId="23883" xr:uid="{00000000-0005-0000-0000-0000D79A0000}"/>
    <cellStyle name="40% - Accent5 17 2 4 6 2" xfId="49872" xr:uid="{00000000-0005-0000-0000-0000D89A0000}"/>
    <cellStyle name="40% - Accent5 17 2 4 7" xfId="29037" xr:uid="{00000000-0005-0000-0000-0000D99A0000}"/>
    <cellStyle name="40% - Accent5 17 2 5" xfId="4061" xr:uid="{00000000-0005-0000-0000-0000DA9A0000}"/>
    <cellStyle name="40% - Accent5 17 2 5 2" xfId="9359" xr:uid="{00000000-0005-0000-0000-0000DB9A0000}"/>
    <cellStyle name="40% - Accent5 17 2 5 2 2" xfId="35359" xr:uid="{00000000-0005-0000-0000-0000DC9A0000}"/>
    <cellStyle name="40% - Accent5 17 2 5 3" xfId="17153" xr:uid="{00000000-0005-0000-0000-0000DD9A0000}"/>
    <cellStyle name="40% - Accent5 17 2 5 3 2" xfId="43147" xr:uid="{00000000-0005-0000-0000-0000DE9A0000}"/>
    <cellStyle name="40% - Accent5 17 2 5 4" xfId="24904" xr:uid="{00000000-0005-0000-0000-0000DF9A0000}"/>
    <cellStyle name="40% - Accent5 17 2 5 4 2" xfId="50893" xr:uid="{00000000-0005-0000-0000-0000E09A0000}"/>
    <cellStyle name="40% - Accent5 17 2 5 5" xfId="30058" xr:uid="{00000000-0005-0000-0000-0000E19A0000}"/>
    <cellStyle name="40% - Accent5 17 2 6" xfId="11531" xr:uid="{00000000-0005-0000-0000-0000E29A0000}"/>
    <cellStyle name="40% - Accent5 17 2 6 2" xfId="19326" xr:uid="{00000000-0005-0000-0000-0000E39A0000}"/>
    <cellStyle name="40% - Accent5 17 2 6 2 2" xfId="45320" xr:uid="{00000000-0005-0000-0000-0000E49A0000}"/>
    <cellStyle name="40% - Accent5 17 2 6 3" xfId="37532" xr:uid="{00000000-0005-0000-0000-0000E59A0000}"/>
    <cellStyle name="40% - Accent5 17 2 7" xfId="12037" xr:uid="{00000000-0005-0000-0000-0000E69A0000}"/>
    <cellStyle name="40% - Accent5 17 2 7 2" xfId="19832" xr:uid="{00000000-0005-0000-0000-0000E79A0000}"/>
    <cellStyle name="40% - Accent5 17 2 7 2 2" xfId="45826" xr:uid="{00000000-0005-0000-0000-0000E89A0000}"/>
    <cellStyle name="40% - Accent5 17 2 7 3" xfId="38038" xr:uid="{00000000-0005-0000-0000-0000E99A0000}"/>
    <cellStyle name="40% - Accent5 17 2 8" xfId="6683" xr:uid="{00000000-0005-0000-0000-0000EA9A0000}"/>
    <cellStyle name="40% - Accent5 17 2 8 2" xfId="32670" xr:uid="{00000000-0005-0000-0000-0000EB9A0000}"/>
    <cellStyle name="40% - Accent5 17 2 9" xfId="14464" xr:uid="{00000000-0005-0000-0000-0000EC9A0000}"/>
    <cellStyle name="40% - Accent5 17 2 9 2" xfId="40458" xr:uid="{00000000-0005-0000-0000-0000ED9A0000}"/>
    <cellStyle name="40% - Accent5 17 3" xfId="1654" xr:uid="{00000000-0005-0000-0000-0000EE9A0000}"/>
    <cellStyle name="40% - Accent5 17 3 2" xfId="4340" xr:uid="{00000000-0005-0000-0000-0000EF9A0000}"/>
    <cellStyle name="40% - Accent5 17 3 2 2" xfId="9637" xr:uid="{00000000-0005-0000-0000-0000F09A0000}"/>
    <cellStyle name="40% - Accent5 17 3 2 2 2" xfId="35638" xr:uid="{00000000-0005-0000-0000-0000F19A0000}"/>
    <cellStyle name="40% - Accent5 17 3 2 3" xfId="17432" xr:uid="{00000000-0005-0000-0000-0000F29A0000}"/>
    <cellStyle name="40% - Accent5 17 3 2 3 2" xfId="43426" xr:uid="{00000000-0005-0000-0000-0000F39A0000}"/>
    <cellStyle name="40% - Accent5 17 3 2 4" xfId="25183" xr:uid="{00000000-0005-0000-0000-0000F49A0000}"/>
    <cellStyle name="40% - Accent5 17 3 2 4 2" xfId="51172" xr:uid="{00000000-0005-0000-0000-0000F59A0000}"/>
    <cellStyle name="40% - Accent5 17 3 2 5" xfId="30337" xr:uid="{00000000-0005-0000-0000-0000F69A0000}"/>
    <cellStyle name="40% - Accent5 17 3 3" xfId="12297" xr:uid="{00000000-0005-0000-0000-0000F79A0000}"/>
    <cellStyle name="40% - Accent5 17 3 3 2" xfId="20092" xr:uid="{00000000-0005-0000-0000-0000F89A0000}"/>
    <cellStyle name="40% - Accent5 17 3 3 2 2" xfId="46086" xr:uid="{00000000-0005-0000-0000-0000F99A0000}"/>
    <cellStyle name="40% - Accent5 17 3 3 3" xfId="38298" xr:uid="{00000000-0005-0000-0000-0000FA9A0000}"/>
    <cellStyle name="40% - Accent5 17 3 4" xfId="6959" xr:uid="{00000000-0005-0000-0000-0000FB9A0000}"/>
    <cellStyle name="40% - Accent5 17 3 4 2" xfId="32949" xr:uid="{00000000-0005-0000-0000-0000FC9A0000}"/>
    <cellStyle name="40% - Accent5 17 3 5" xfId="14743" xr:uid="{00000000-0005-0000-0000-0000FD9A0000}"/>
    <cellStyle name="40% - Accent5 17 3 5 2" xfId="40737" xr:uid="{00000000-0005-0000-0000-0000FE9A0000}"/>
    <cellStyle name="40% - Accent5 17 3 6" xfId="22494" xr:uid="{00000000-0005-0000-0000-0000FF9A0000}"/>
    <cellStyle name="40% - Accent5 17 3 6 2" xfId="48483" xr:uid="{00000000-0005-0000-0000-0000009B0000}"/>
    <cellStyle name="40% - Accent5 17 3 7" xfId="27648" xr:uid="{00000000-0005-0000-0000-0000019B0000}"/>
    <cellStyle name="40% - Accent5 17 4" xfId="2210" xr:uid="{00000000-0005-0000-0000-0000029B0000}"/>
    <cellStyle name="40% - Accent5 17 4 2" xfId="4896" xr:uid="{00000000-0005-0000-0000-0000039B0000}"/>
    <cellStyle name="40% - Accent5 17 4 2 2" xfId="10193" xr:uid="{00000000-0005-0000-0000-0000049B0000}"/>
    <cellStyle name="40% - Accent5 17 4 2 2 2" xfId="36194" xr:uid="{00000000-0005-0000-0000-0000059B0000}"/>
    <cellStyle name="40% - Accent5 17 4 2 3" xfId="17988" xr:uid="{00000000-0005-0000-0000-0000069B0000}"/>
    <cellStyle name="40% - Accent5 17 4 2 3 2" xfId="43982" xr:uid="{00000000-0005-0000-0000-0000079B0000}"/>
    <cellStyle name="40% - Accent5 17 4 2 4" xfId="25739" xr:uid="{00000000-0005-0000-0000-0000089B0000}"/>
    <cellStyle name="40% - Accent5 17 4 2 4 2" xfId="51728" xr:uid="{00000000-0005-0000-0000-0000099B0000}"/>
    <cellStyle name="40% - Accent5 17 4 2 5" xfId="30893" xr:uid="{00000000-0005-0000-0000-00000A9B0000}"/>
    <cellStyle name="40% - Accent5 17 4 3" xfId="12816" xr:uid="{00000000-0005-0000-0000-00000B9B0000}"/>
    <cellStyle name="40% - Accent5 17 4 3 2" xfId="20611" xr:uid="{00000000-0005-0000-0000-00000C9B0000}"/>
    <cellStyle name="40% - Accent5 17 4 3 2 2" xfId="46605" xr:uid="{00000000-0005-0000-0000-00000D9B0000}"/>
    <cellStyle name="40% - Accent5 17 4 3 3" xfId="38817" xr:uid="{00000000-0005-0000-0000-00000E9B0000}"/>
    <cellStyle name="40% - Accent5 17 4 4" xfId="7511" xr:uid="{00000000-0005-0000-0000-00000F9B0000}"/>
    <cellStyle name="40% - Accent5 17 4 4 2" xfId="33505" xr:uid="{00000000-0005-0000-0000-0000109B0000}"/>
    <cellStyle name="40% - Accent5 17 4 5" xfId="15299" xr:uid="{00000000-0005-0000-0000-0000119B0000}"/>
    <cellStyle name="40% - Accent5 17 4 5 2" xfId="41293" xr:uid="{00000000-0005-0000-0000-0000129B0000}"/>
    <cellStyle name="40% - Accent5 17 4 6" xfId="23050" xr:uid="{00000000-0005-0000-0000-0000139B0000}"/>
    <cellStyle name="40% - Accent5 17 4 6 2" xfId="49039" xr:uid="{00000000-0005-0000-0000-0000149B0000}"/>
    <cellStyle name="40% - Accent5 17 4 7" xfId="28204" xr:uid="{00000000-0005-0000-0000-0000159B0000}"/>
    <cellStyle name="40% - Accent5 17 5" xfId="2766" xr:uid="{00000000-0005-0000-0000-0000169B0000}"/>
    <cellStyle name="40% - Accent5 17 5 2" xfId="5452" xr:uid="{00000000-0005-0000-0000-0000179B0000}"/>
    <cellStyle name="40% - Accent5 17 5 2 2" xfId="10749" xr:uid="{00000000-0005-0000-0000-0000189B0000}"/>
    <cellStyle name="40% - Accent5 17 5 2 2 2" xfId="36750" xr:uid="{00000000-0005-0000-0000-0000199B0000}"/>
    <cellStyle name="40% - Accent5 17 5 2 3" xfId="18544" xr:uid="{00000000-0005-0000-0000-00001A9B0000}"/>
    <cellStyle name="40% - Accent5 17 5 2 3 2" xfId="44538" xr:uid="{00000000-0005-0000-0000-00001B9B0000}"/>
    <cellStyle name="40% - Accent5 17 5 2 4" xfId="26295" xr:uid="{00000000-0005-0000-0000-00001C9B0000}"/>
    <cellStyle name="40% - Accent5 17 5 2 4 2" xfId="52284" xr:uid="{00000000-0005-0000-0000-00001D9B0000}"/>
    <cellStyle name="40% - Accent5 17 5 2 5" xfId="31449" xr:uid="{00000000-0005-0000-0000-00001E9B0000}"/>
    <cellStyle name="40% - Accent5 17 5 3" xfId="13353" xr:uid="{00000000-0005-0000-0000-00001F9B0000}"/>
    <cellStyle name="40% - Accent5 17 5 3 2" xfId="21148" xr:uid="{00000000-0005-0000-0000-0000209B0000}"/>
    <cellStyle name="40% - Accent5 17 5 3 2 2" xfId="47142" xr:uid="{00000000-0005-0000-0000-0000219B0000}"/>
    <cellStyle name="40% - Accent5 17 5 3 3" xfId="39354" xr:uid="{00000000-0005-0000-0000-0000229B0000}"/>
    <cellStyle name="40% - Accent5 17 5 4" xfId="8065" xr:uid="{00000000-0005-0000-0000-0000239B0000}"/>
    <cellStyle name="40% - Accent5 17 5 4 2" xfId="34061" xr:uid="{00000000-0005-0000-0000-0000249B0000}"/>
    <cellStyle name="40% - Accent5 17 5 5" xfId="15855" xr:uid="{00000000-0005-0000-0000-0000259B0000}"/>
    <cellStyle name="40% - Accent5 17 5 5 2" xfId="41849" xr:uid="{00000000-0005-0000-0000-0000269B0000}"/>
    <cellStyle name="40% - Accent5 17 5 6" xfId="23606" xr:uid="{00000000-0005-0000-0000-0000279B0000}"/>
    <cellStyle name="40% - Accent5 17 5 6 2" xfId="49595" xr:uid="{00000000-0005-0000-0000-0000289B0000}"/>
    <cellStyle name="40% - Accent5 17 5 7" xfId="28760" xr:uid="{00000000-0005-0000-0000-0000299B0000}"/>
    <cellStyle name="40% - Accent5 17 6" xfId="3784" xr:uid="{00000000-0005-0000-0000-00002A9B0000}"/>
    <cellStyle name="40% - Accent5 17 6 2" xfId="9082" xr:uid="{00000000-0005-0000-0000-00002B9B0000}"/>
    <cellStyle name="40% - Accent5 17 6 2 2" xfId="35082" xr:uid="{00000000-0005-0000-0000-00002C9B0000}"/>
    <cellStyle name="40% - Accent5 17 6 3" xfId="16876" xr:uid="{00000000-0005-0000-0000-00002D9B0000}"/>
    <cellStyle name="40% - Accent5 17 6 3 2" xfId="42870" xr:uid="{00000000-0005-0000-0000-00002E9B0000}"/>
    <cellStyle name="40% - Accent5 17 6 4" xfId="24627" xr:uid="{00000000-0005-0000-0000-00002F9B0000}"/>
    <cellStyle name="40% - Accent5 17 6 4 2" xfId="50616" xr:uid="{00000000-0005-0000-0000-0000309B0000}"/>
    <cellStyle name="40% - Accent5 17 6 5" xfId="29781" xr:uid="{00000000-0005-0000-0000-0000319B0000}"/>
    <cellStyle name="40% - Accent5 17 7" xfId="11276" xr:uid="{00000000-0005-0000-0000-0000329B0000}"/>
    <cellStyle name="40% - Accent5 17 7 2" xfId="19071" xr:uid="{00000000-0005-0000-0000-0000339B0000}"/>
    <cellStyle name="40% - Accent5 17 7 2 2" xfId="45065" xr:uid="{00000000-0005-0000-0000-0000349B0000}"/>
    <cellStyle name="40% - Accent5 17 7 3" xfId="37277" xr:uid="{00000000-0005-0000-0000-0000359B0000}"/>
    <cellStyle name="40% - Accent5 17 8" xfId="11776" xr:uid="{00000000-0005-0000-0000-0000369B0000}"/>
    <cellStyle name="40% - Accent5 17 8 2" xfId="19571" xr:uid="{00000000-0005-0000-0000-0000379B0000}"/>
    <cellStyle name="40% - Accent5 17 8 2 2" xfId="45565" xr:uid="{00000000-0005-0000-0000-0000389B0000}"/>
    <cellStyle name="40% - Accent5 17 8 3" xfId="37777" xr:uid="{00000000-0005-0000-0000-0000399B0000}"/>
    <cellStyle name="40% - Accent5 17 9" xfId="6406" xr:uid="{00000000-0005-0000-0000-00003A9B0000}"/>
    <cellStyle name="40% - Accent5 17 9 2" xfId="32393" xr:uid="{00000000-0005-0000-0000-00003B9B0000}"/>
    <cellStyle name="40% - Accent5 18" xfId="1103" xr:uid="{00000000-0005-0000-0000-00003C9B0000}"/>
    <cellStyle name="40% - Accent5 18 10" xfId="14195" xr:uid="{00000000-0005-0000-0000-00003D9B0000}"/>
    <cellStyle name="40% - Accent5 18 10 2" xfId="40189" xr:uid="{00000000-0005-0000-0000-00003E9B0000}"/>
    <cellStyle name="40% - Accent5 18 11" xfId="21946" xr:uid="{00000000-0005-0000-0000-00003F9B0000}"/>
    <cellStyle name="40% - Accent5 18 11 2" xfId="47935" xr:uid="{00000000-0005-0000-0000-0000409B0000}"/>
    <cellStyle name="40% - Accent5 18 12" xfId="27100" xr:uid="{00000000-0005-0000-0000-0000419B0000}"/>
    <cellStyle name="40% - Accent5 18 2" xfId="1381" xr:uid="{00000000-0005-0000-0000-0000429B0000}"/>
    <cellStyle name="40% - Accent5 18 2 10" xfId="22223" xr:uid="{00000000-0005-0000-0000-0000439B0000}"/>
    <cellStyle name="40% - Accent5 18 2 10 2" xfId="48212" xr:uid="{00000000-0005-0000-0000-0000449B0000}"/>
    <cellStyle name="40% - Accent5 18 2 11" xfId="27377" xr:uid="{00000000-0005-0000-0000-0000459B0000}"/>
    <cellStyle name="40% - Accent5 18 2 2" xfId="1939" xr:uid="{00000000-0005-0000-0000-0000469B0000}"/>
    <cellStyle name="40% - Accent5 18 2 2 2" xfId="4625" xr:uid="{00000000-0005-0000-0000-0000479B0000}"/>
    <cellStyle name="40% - Accent5 18 2 2 2 2" xfId="9922" xr:uid="{00000000-0005-0000-0000-0000489B0000}"/>
    <cellStyle name="40% - Accent5 18 2 2 2 2 2" xfId="35923" xr:uid="{00000000-0005-0000-0000-0000499B0000}"/>
    <cellStyle name="40% - Accent5 18 2 2 2 3" xfId="17717" xr:uid="{00000000-0005-0000-0000-00004A9B0000}"/>
    <cellStyle name="40% - Accent5 18 2 2 2 3 2" xfId="43711" xr:uid="{00000000-0005-0000-0000-00004B9B0000}"/>
    <cellStyle name="40% - Accent5 18 2 2 2 4" xfId="25468" xr:uid="{00000000-0005-0000-0000-00004C9B0000}"/>
    <cellStyle name="40% - Accent5 18 2 2 2 4 2" xfId="51457" xr:uid="{00000000-0005-0000-0000-00004D9B0000}"/>
    <cellStyle name="40% - Accent5 18 2 2 2 5" xfId="30622" xr:uid="{00000000-0005-0000-0000-00004E9B0000}"/>
    <cellStyle name="40% - Accent5 18 2 2 3" xfId="12564" xr:uid="{00000000-0005-0000-0000-00004F9B0000}"/>
    <cellStyle name="40% - Accent5 18 2 2 3 2" xfId="20359" xr:uid="{00000000-0005-0000-0000-0000509B0000}"/>
    <cellStyle name="40% - Accent5 18 2 2 3 2 2" xfId="46353" xr:uid="{00000000-0005-0000-0000-0000519B0000}"/>
    <cellStyle name="40% - Accent5 18 2 2 3 3" xfId="38565" xr:uid="{00000000-0005-0000-0000-0000529B0000}"/>
    <cellStyle name="40% - Accent5 18 2 2 4" xfId="7242" xr:uid="{00000000-0005-0000-0000-0000539B0000}"/>
    <cellStyle name="40% - Accent5 18 2 2 4 2" xfId="33234" xr:uid="{00000000-0005-0000-0000-0000549B0000}"/>
    <cellStyle name="40% - Accent5 18 2 2 5" xfId="15028" xr:uid="{00000000-0005-0000-0000-0000559B0000}"/>
    <cellStyle name="40% - Accent5 18 2 2 5 2" xfId="41022" xr:uid="{00000000-0005-0000-0000-0000569B0000}"/>
    <cellStyle name="40% - Accent5 18 2 2 6" xfId="22779" xr:uid="{00000000-0005-0000-0000-0000579B0000}"/>
    <cellStyle name="40% - Accent5 18 2 2 6 2" xfId="48768" xr:uid="{00000000-0005-0000-0000-0000589B0000}"/>
    <cellStyle name="40% - Accent5 18 2 2 7" xfId="27933" xr:uid="{00000000-0005-0000-0000-0000599B0000}"/>
    <cellStyle name="40% - Accent5 18 2 3" xfId="2495" xr:uid="{00000000-0005-0000-0000-00005A9B0000}"/>
    <cellStyle name="40% - Accent5 18 2 3 2" xfId="5181" xr:uid="{00000000-0005-0000-0000-00005B9B0000}"/>
    <cellStyle name="40% - Accent5 18 2 3 2 2" xfId="10478" xr:uid="{00000000-0005-0000-0000-00005C9B0000}"/>
    <cellStyle name="40% - Accent5 18 2 3 2 2 2" xfId="36479" xr:uid="{00000000-0005-0000-0000-00005D9B0000}"/>
    <cellStyle name="40% - Accent5 18 2 3 2 3" xfId="18273" xr:uid="{00000000-0005-0000-0000-00005E9B0000}"/>
    <cellStyle name="40% - Accent5 18 2 3 2 3 2" xfId="44267" xr:uid="{00000000-0005-0000-0000-00005F9B0000}"/>
    <cellStyle name="40% - Accent5 18 2 3 2 4" xfId="26024" xr:uid="{00000000-0005-0000-0000-0000609B0000}"/>
    <cellStyle name="40% - Accent5 18 2 3 2 4 2" xfId="52013" xr:uid="{00000000-0005-0000-0000-0000619B0000}"/>
    <cellStyle name="40% - Accent5 18 2 3 2 5" xfId="31178" xr:uid="{00000000-0005-0000-0000-0000629B0000}"/>
    <cellStyle name="40% - Accent5 18 2 3 3" xfId="13099" xr:uid="{00000000-0005-0000-0000-0000639B0000}"/>
    <cellStyle name="40% - Accent5 18 2 3 3 2" xfId="20894" xr:uid="{00000000-0005-0000-0000-0000649B0000}"/>
    <cellStyle name="40% - Accent5 18 2 3 3 2 2" xfId="46888" xr:uid="{00000000-0005-0000-0000-0000659B0000}"/>
    <cellStyle name="40% - Accent5 18 2 3 3 3" xfId="39100" xr:uid="{00000000-0005-0000-0000-0000669B0000}"/>
    <cellStyle name="40% - Accent5 18 2 3 4" xfId="7794" xr:uid="{00000000-0005-0000-0000-0000679B0000}"/>
    <cellStyle name="40% - Accent5 18 2 3 4 2" xfId="33790" xr:uid="{00000000-0005-0000-0000-0000689B0000}"/>
    <cellStyle name="40% - Accent5 18 2 3 5" xfId="15584" xr:uid="{00000000-0005-0000-0000-0000699B0000}"/>
    <cellStyle name="40% - Accent5 18 2 3 5 2" xfId="41578" xr:uid="{00000000-0005-0000-0000-00006A9B0000}"/>
    <cellStyle name="40% - Accent5 18 2 3 6" xfId="23335" xr:uid="{00000000-0005-0000-0000-00006B9B0000}"/>
    <cellStyle name="40% - Accent5 18 2 3 6 2" xfId="49324" xr:uid="{00000000-0005-0000-0000-00006C9B0000}"/>
    <cellStyle name="40% - Accent5 18 2 3 7" xfId="28489" xr:uid="{00000000-0005-0000-0000-00006D9B0000}"/>
    <cellStyle name="40% - Accent5 18 2 4" xfId="3051" xr:uid="{00000000-0005-0000-0000-00006E9B0000}"/>
    <cellStyle name="40% - Accent5 18 2 4 2" xfId="5737" xr:uid="{00000000-0005-0000-0000-00006F9B0000}"/>
    <cellStyle name="40% - Accent5 18 2 4 2 2" xfId="11034" xr:uid="{00000000-0005-0000-0000-0000709B0000}"/>
    <cellStyle name="40% - Accent5 18 2 4 2 2 2" xfId="37035" xr:uid="{00000000-0005-0000-0000-0000719B0000}"/>
    <cellStyle name="40% - Accent5 18 2 4 2 3" xfId="18829" xr:uid="{00000000-0005-0000-0000-0000729B0000}"/>
    <cellStyle name="40% - Accent5 18 2 4 2 3 2" xfId="44823" xr:uid="{00000000-0005-0000-0000-0000739B0000}"/>
    <cellStyle name="40% - Accent5 18 2 4 2 4" xfId="26580" xr:uid="{00000000-0005-0000-0000-0000749B0000}"/>
    <cellStyle name="40% - Accent5 18 2 4 2 4 2" xfId="52569" xr:uid="{00000000-0005-0000-0000-0000759B0000}"/>
    <cellStyle name="40% - Accent5 18 2 4 2 5" xfId="31734" xr:uid="{00000000-0005-0000-0000-0000769B0000}"/>
    <cellStyle name="40% - Accent5 18 2 4 3" xfId="13638" xr:uid="{00000000-0005-0000-0000-0000779B0000}"/>
    <cellStyle name="40% - Accent5 18 2 4 3 2" xfId="21433" xr:uid="{00000000-0005-0000-0000-0000789B0000}"/>
    <cellStyle name="40% - Accent5 18 2 4 3 2 2" xfId="47427" xr:uid="{00000000-0005-0000-0000-0000799B0000}"/>
    <cellStyle name="40% - Accent5 18 2 4 3 3" xfId="39639" xr:uid="{00000000-0005-0000-0000-00007A9B0000}"/>
    <cellStyle name="40% - Accent5 18 2 4 4" xfId="8350" xr:uid="{00000000-0005-0000-0000-00007B9B0000}"/>
    <cellStyle name="40% - Accent5 18 2 4 4 2" xfId="34346" xr:uid="{00000000-0005-0000-0000-00007C9B0000}"/>
    <cellStyle name="40% - Accent5 18 2 4 5" xfId="16140" xr:uid="{00000000-0005-0000-0000-00007D9B0000}"/>
    <cellStyle name="40% - Accent5 18 2 4 5 2" xfId="42134" xr:uid="{00000000-0005-0000-0000-00007E9B0000}"/>
    <cellStyle name="40% - Accent5 18 2 4 6" xfId="23891" xr:uid="{00000000-0005-0000-0000-00007F9B0000}"/>
    <cellStyle name="40% - Accent5 18 2 4 6 2" xfId="49880" xr:uid="{00000000-0005-0000-0000-0000809B0000}"/>
    <cellStyle name="40% - Accent5 18 2 4 7" xfId="29045" xr:uid="{00000000-0005-0000-0000-0000819B0000}"/>
    <cellStyle name="40% - Accent5 18 2 5" xfId="4069" xr:uid="{00000000-0005-0000-0000-0000829B0000}"/>
    <cellStyle name="40% - Accent5 18 2 5 2" xfId="9367" xr:uid="{00000000-0005-0000-0000-0000839B0000}"/>
    <cellStyle name="40% - Accent5 18 2 5 2 2" xfId="35367" xr:uid="{00000000-0005-0000-0000-0000849B0000}"/>
    <cellStyle name="40% - Accent5 18 2 5 3" xfId="17161" xr:uid="{00000000-0005-0000-0000-0000859B0000}"/>
    <cellStyle name="40% - Accent5 18 2 5 3 2" xfId="43155" xr:uid="{00000000-0005-0000-0000-0000869B0000}"/>
    <cellStyle name="40% - Accent5 18 2 5 4" xfId="24912" xr:uid="{00000000-0005-0000-0000-0000879B0000}"/>
    <cellStyle name="40% - Accent5 18 2 5 4 2" xfId="50901" xr:uid="{00000000-0005-0000-0000-0000889B0000}"/>
    <cellStyle name="40% - Accent5 18 2 5 5" xfId="30066" xr:uid="{00000000-0005-0000-0000-0000899B0000}"/>
    <cellStyle name="40% - Accent5 18 2 6" xfId="11539" xr:uid="{00000000-0005-0000-0000-00008A9B0000}"/>
    <cellStyle name="40% - Accent5 18 2 6 2" xfId="19334" xr:uid="{00000000-0005-0000-0000-00008B9B0000}"/>
    <cellStyle name="40% - Accent5 18 2 6 2 2" xfId="45328" xr:uid="{00000000-0005-0000-0000-00008C9B0000}"/>
    <cellStyle name="40% - Accent5 18 2 6 3" xfId="37540" xr:uid="{00000000-0005-0000-0000-00008D9B0000}"/>
    <cellStyle name="40% - Accent5 18 2 7" xfId="12045" xr:uid="{00000000-0005-0000-0000-00008E9B0000}"/>
    <cellStyle name="40% - Accent5 18 2 7 2" xfId="19840" xr:uid="{00000000-0005-0000-0000-00008F9B0000}"/>
    <cellStyle name="40% - Accent5 18 2 7 2 2" xfId="45834" xr:uid="{00000000-0005-0000-0000-0000909B0000}"/>
    <cellStyle name="40% - Accent5 18 2 7 3" xfId="38046" xr:uid="{00000000-0005-0000-0000-0000919B0000}"/>
    <cellStyle name="40% - Accent5 18 2 8" xfId="6691" xr:uid="{00000000-0005-0000-0000-0000929B0000}"/>
    <cellStyle name="40% - Accent5 18 2 8 2" xfId="32678" xr:uid="{00000000-0005-0000-0000-0000939B0000}"/>
    <cellStyle name="40% - Accent5 18 2 9" xfId="14472" xr:uid="{00000000-0005-0000-0000-0000949B0000}"/>
    <cellStyle name="40% - Accent5 18 2 9 2" xfId="40466" xr:uid="{00000000-0005-0000-0000-0000959B0000}"/>
    <cellStyle name="40% - Accent5 18 3" xfId="1662" xr:uid="{00000000-0005-0000-0000-0000969B0000}"/>
    <cellStyle name="40% - Accent5 18 3 2" xfId="4348" xr:uid="{00000000-0005-0000-0000-0000979B0000}"/>
    <cellStyle name="40% - Accent5 18 3 2 2" xfId="9645" xr:uid="{00000000-0005-0000-0000-0000989B0000}"/>
    <cellStyle name="40% - Accent5 18 3 2 2 2" xfId="35646" xr:uid="{00000000-0005-0000-0000-0000999B0000}"/>
    <cellStyle name="40% - Accent5 18 3 2 3" xfId="17440" xr:uid="{00000000-0005-0000-0000-00009A9B0000}"/>
    <cellStyle name="40% - Accent5 18 3 2 3 2" xfId="43434" xr:uid="{00000000-0005-0000-0000-00009B9B0000}"/>
    <cellStyle name="40% - Accent5 18 3 2 4" xfId="25191" xr:uid="{00000000-0005-0000-0000-00009C9B0000}"/>
    <cellStyle name="40% - Accent5 18 3 2 4 2" xfId="51180" xr:uid="{00000000-0005-0000-0000-00009D9B0000}"/>
    <cellStyle name="40% - Accent5 18 3 2 5" xfId="30345" xr:uid="{00000000-0005-0000-0000-00009E9B0000}"/>
    <cellStyle name="40% - Accent5 18 3 3" xfId="12305" xr:uid="{00000000-0005-0000-0000-00009F9B0000}"/>
    <cellStyle name="40% - Accent5 18 3 3 2" xfId="20100" xr:uid="{00000000-0005-0000-0000-0000A09B0000}"/>
    <cellStyle name="40% - Accent5 18 3 3 2 2" xfId="46094" xr:uid="{00000000-0005-0000-0000-0000A19B0000}"/>
    <cellStyle name="40% - Accent5 18 3 3 3" xfId="38306" xr:uid="{00000000-0005-0000-0000-0000A29B0000}"/>
    <cellStyle name="40% - Accent5 18 3 4" xfId="6967" xr:uid="{00000000-0005-0000-0000-0000A39B0000}"/>
    <cellStyle name="40% - Accent5 18 3 4 2" xfId="32957" xr:uid="{00000000-0005-0000-0000-0000A49B0000}"/>
    <cellStyle name="40% - Accent5 18 3 5" xfId="14751" xr:uid="{00000000-0005-0000-0000-0000A59B0000}"/>
    <cellStyle name="40% - Accent5 18 3 5 2" xfId="40745" xr:uid="{00000000-0005-0000-0000-0000A69B0000}"/>
    <cellStyle name="40% - Accent5 18 3 6" xfId="22502" xr:uid="{00000000-0005-0000-0000-0000A79B0000}"/>
    <cellStyle name="40% - Accent5 18 3 6 2" xfId="48491" xr:uid="{00000000-0005-0000-0000-0000A89B0000}"/>
    <cellStyle name="40% - Accent5 18 3 7" xfId="27656" xr:uid="{00000000-0005-0000-0000-0000A99B0000}"/>
    <cellStyle name="40% - Accent5 18 4" xfId="2218" xr:uid="{00000000-0005-0000-0000-0000AA9B0000}"/>
    <cellStyle name="40% - Accent5 18 4 2" xfId="4904" xr:uid="{00000000-0005-0000-0000-0000AB9B0000}"/>
    <cellStyle name="40% - Accent5 18 4 2 2" xfId="10201" xr:uid="{00000000-0005-0000-0000-0000AC9B0000}"/>
    <cellStyle name="40% - Accent5 18 4 2 2 2" xfId="36202" xr:uid="{00000000-0005-0000-0000-0000AD9B0000}"/>
    <cellStyle name="40% - Accent5 18 4 2 3" xfId="17996" xr:uid="{00000000-0005-0000-0000-0000AE9B0000}"/>
    <cellStyle name="40% - Accent5 18 4 2 3 2" xfId="43990" xr:uid="{00000000-0005-0000-0000-0000AF9B0000}"/>
    <cellStyle name="40% - Accent5 18 4 2 4" xfId="25747" xr:uid="{00000000-0005-0000-0000-0000B09B0000}"/>
    <cellStyle name="40% - Accent5 18 4 2 4 2" xfId="51736" xr:uid="{00000000-0005-0000-0000-0000B19B0000}"/>
    <cellStyle name="40% - Accent5 18 4 2 5" xfId="30901" xr:uid="{00000000-0005-0000-0000-0000B29B0000}"/>
    <cellStyle name="40% - Accent5 18 4 3" xfId="12824" xr:uid="{00000000-0005-0000-0000-0000B39B0000}"/>
    <cellStyle name="40% - Accent5 18 4 3 2" xfId="20619" xr:uid="{00000000-0005-0000-0000-0000B49B0000}"/>
    <cellStyle name="40% - Accent5 18 4 3 2 2" xfId="46613" xr:uid="{00000000-0005-0000-0000-0000B59B0000}"/>
    <cellStyle name="40% - Accent5 18 4 3 3" xfId="38825" xr:uid="{00000000-0005-0000-0000-0000B69B0000}"/>
    <cellStyle name="40% - Accent5 18 4 4" xfId="7519" xr:uid="{00000000-0005-0000-0000-0000B79B0000}"/>
    <cellStyle name="40% - Accent5 18 4 4 2" xfId="33513" xr:uid="{00000000-0005-0000-0000-0000B89B0000}"/>
    <cellStyle name="40% - Accent5 18 4 5" xfId="15307" xr:uid="{00000000-0005-0000-0000-0000B99B0000}"/>
    <cellStyle name="40% - Accent5 18 4 5 2" xfId="41301" xr:uid="{00000000-0005-0000-0000-0000BA9B0000}"/>
    <cellStyle name="40% - Accent5 18 4 6" xfId="23058" xr:uid="{00000000-0005-0000-0000-0000BB9B0000}"/>
    <cellStyle name="40% - Accent5 18 4 6 2" xfId="49047" xr:uid="{00000000-0005-0000-0000-0000BC9B0000}"/>
    <cellStyle name="40% - Accent5 18 4 7" xfId="28212" xr:uid="{00000000-0005-0000-0000-0000BD9B0000}"/>
    <cellStyle name="40% - Accent5 18 5" xfId="2774" xr:uid="{00000000-0005-0000-0000-0000BE9B0000}"/>
    <cellStyle name="40% - Accent5 18 5 2" xfId="5460" xr:uid="{00000000-0005-0000-0000-0000BF9B0000}"/>
    <cellStyle name="40% - Accent5 18 5 2 2" xfId="10757" xr:uid="{00000000-0005-0000-0000-0000C09B0000}"/>
    <cellStyle name="40% - Accent5 18 5 2 2 2" xfId="36758" xr:uid="{00000000-0005-0000-0000-0000C19B0000}"/>
    <cellStyle name="40% - Accent5 18 5 2 3" xfId="18552" xr:uid="{00000000-0005-0000-0000-0000C29B0000}"/>
    <cellStyle name="40% - Accent5 18 5 2 3 2" xfId="44546" xr:uid="{00000000-0005-0000-0000-0000C39B0000}"/>
    <cellStyle name="40% - Accent5 18 5 2 4" xfId="26303" xr:uid="{00000000-0005-0000-0000-0000C49B0000}"/>
    <cellStyle name="40% - Accent5 18 5 2 4 2" xfId="52292" xr:uid="{00000000-0005-0000-0000-0000C59B0000}"/>
    <cellStyle name="40% - Accent5 18 5 2 5" xfId="31457" xr:uid="{00000000-0005-0000-0000-0000C69B0000}"/>
    <cellStyle name="40% - Accent5 18 5 3" xfId="13361" xr:uid="{00000000-0005-0000-0000-0000C79B0000}"/>
    <cellStyle name="40% - Accent5 18 5 3 2" xfId="21156" xr:uid="{00000000-0005-0000-0000-0000C89B0000}"/>
    <cellStyle name="40% - Accent5 18 5 3 2 2" xfId="47150" xr:uid="{00000000-0005-0000-0000-0000C99B0000}"/>
    <cellStyle name="40% - Accent5 18 5 3 3" xfId="39362" xr:uid="{00000000-0005-0000-0000-0000CA9B0000}"/>
    <cellStyle name="40% - Accent5 18 5 4" xfId="8073" xr:uid="{00000000-0005-0000-0000-0000CB9B0000}"/>
    <cellStyle name="40% - Accent5 18 5 4 2" xfId="34069" xr:uid="{00000000-0005-0000-0000-0000CC9B0000}"/>
    <cellStyle name="40% - Accent5 18 5 5" xfId="15863" xr:uid="{00000000-0005-0000-0000-0000CD9B0000}"/>
    <cellStyle name="40% - Accent5 18 5 5 2" xfId="41857" xr:uid="{00000000-0005-0000-0000-0000CE9B0000}"/>
    <cellStyle name="40% - Accent5 18 5 6" xfId="23614" xr:uid="{00000000-0005-0000-0000-0000CF9B0000}"/>
    <cellStyle name="40% - Accent5 18 5 6 2" xfId="49603" xr:uid="{00000000-0005-0000-0000-0000D09B0000}"/>
    <cellStyle name="40% - Accent5 18 5 7" xfId="28768" xr:uid="{00000000-0005-0000-0000-0000D19B0000}"/>
    <cellStyle name="40% - Accent5 18 6" xfId="3792" xr:uid="{00000000-0005-0000-0000-0000D29B0000}"/>
    <cellStyle name="40% - Accent5 18 6 2" xfId="9090" xr:uid="{00000000-0005-0000-0000-0000D39B0000}"/>
    <cellStyle name="40% - Accent5 18 6 2 2" xfId="35090" xr:uid="{00000000-0005-0000-0000-0000D49B0000}"/>
    <cellStyle name="40% - Accent5 18 6 3" xfId="16884" xr:uid="{00000000-0005-0000-0000-0000D59B0000}"/>
    <cellStyle name="40% - Accent5 18 6 3 2" xfId="42878" xr:uid="{00000000-0005-0000-0000-0000D69B0000}"/>
    <cellStyle name="40% - Accent5 18 6 4" xfId="24635" xr:uid="{00000000-0005-0000-0000-0000D79B0000}"/>
    <cellStyle name="40% - Accent5 18 6 4 2" xfId="50624" xr:uid="{00000000-0005-0000-0000-0000D89B0000}"/>
    <cellStyle name="40% - Accent5 18 6 5" xfId="29789" xr:uid="{00000000-0005-0000-0000-0000D99B0000}"/>
    <cellStyle name="40% - Accent5 18 7" xfId="11284" xr:uid="{00000000-0005-0000-0000-0000DA9B0000}"/>
    <cellStyle name="40% - Accent5 18 7 2" xfId="19079" xr:uid="{00000000-0005-0000-0000-0000DB9B0000}"/>
    <cellStyle name="40% - Accent5 18 7 2 2" xfId="45073" xr:uid="{00000000-0005-0000-0000-0000DC9B0000}"/>
    <cellStyle name="40% - Accent5 18 7 3" xfId="37285" xr:uid="{00000000-0005-0000-0000-0000DD9B0000}"/>
    <cellStyle name="40% - Accent5 18 8" xfId="11784" xr:uid="{00000000-0005-0000-0000-0000DE9B0000}"/>
    <cellStyle name="40% - Accent5 18 8 2" xfId="19579" xr:uid="{00000000-0005-0000-0000-0000DF9B0000}"/>
    <cellStyle name="40% - Accent5 18 8 2 2" xfId="45573" xr:uid="{00000000-0005-0000-0000-0000E09B0000}"/>
    <cellStyle name="40% - Accent5 18 8 3" xfId="37785" xr:uid="{00000000-0005-0000-0000-0000E19B0000}"/>
    <cellStyle name="40% - Accent5 18 9" xfId="6414" xr:uid="{00000000-0005-0000-0000-0000E29B0000}"/>
    <cellStyle name="40% - Accent5 18 9 2" xfId="32401" xr:uid="{00000000-0005-0000-0000-0000E39B0000}"/>
    <cellStyle name="40% - Accent5 19" xfId="1116" xr:uid="{00000000-0005-0000-0000-0000E49B0000}"/>
    <cellStyle name="40% - Accent5 19 10" xfId="14208" xr:uid="{00000000-0005-0000-0000-0000E59B0000}"/>
    <cellStyle name="40% - Accent5 19 10 2" xfId="40202" xr:uid="{00000000-0005-0000-0000-0000E69B0000}"/>
    <cellStyle name="40% - Accent5 19 11" xfId="21959" xr:uid="{00000000-0005-0000-0000-0000E79B0000}"/>
    <cellStyle name="40% - Accent5 19 11 2" xfId="47948" xr:uid="{00000000-0005-0000-0000-0000E89B0000}"/>
    <cellStyle name="40% - Accent5 19 12" xfId="27113" xr:uid="{00000000-0005-0000-0000-0000E99B0000}"/>
    <cellStyle name="40% - Accent5 19 2" xfId="1394" xr:uid="{00000000-0005-0000-0000-0000EA9B0000}"/>
    <cellStyle name="40% - Accent5 19 2 10" xfId="22236" xr:uid="{00000000-0005-0000-0000-0000EB9B0000}"/>
    <cellStyle name="40% - Accent5 19 2 10 2" xfId="48225" xr:uid="{00000000-0005-0000-0000-0000EC9B0000}"/>
    <cellStyle name="40% - Accent5 19 2 11" xfId="27390" xr:uid="{00000000-0005-0000-0000-0000ED9B0000}"/>
    <cellStyle name="40% - Accent5 19 2 2" xfId="1952" xr:uid="{00000000-0005-0000-0000-0000EE9B0000}"/>
    <cellStyle name="40% - Accent5 19 2 2 2" xfId="4638" xr:uid="{00000000-0005-0000-0000-0000EF9B0000}"/>
    <cellStyle name="40% - Accent5 19 2 2 2 2" xfId="9935" xr:uid="{00000000-0005-0000-0000-0000F09B0000}"/>
    <cellStyle name="40% - Accent5 19 2 2 2 2 2" xfId="35936" xr:uid="{00000000-0005-0000-0000-0000F19B0000}"/>
    <cellStyle name="40% - Accent5 19 2 2 2 3" xfId="17730" xr:uid="{00000000-0005-0000-0000-0000F29B0000}"/>
    <cellStyle name="40% - Accent5 19 2 2 2 3 2" xfId="43724" xr:uid="{00000000-0005-0000-0000-0000F39B0000}"/>
    <cellStyle name="40% - Accent5 19 2 2 2 4" xfId="25481" xr:uid="{00000000-0005-0000-0000-0000F49B0000}"/>
    <cellStyle name="40% - Accent5 19 2 2 2 4 2" xfId="51470" xr:uid="{00000000-0005-0000-0000-0000F59B0000}"/>
    <cellStyle name="40% - Accent5 19 2 2 2 5" xfId="30635" xr:uid="{00000000-0005-0000-0000-0000F69B0000}"/>
    <cellStyle name="40% - Accent5 19 2 2 3" xfId="12577" xr:uid="{00000000-0005-0000-0000-0000F79B0000}"/>
    <cellStyle name="40% - Accent5 19 2 2 3 2" xfId="20372" xr:uid="{00000000-0005-0000-0000-0000F89B0000}"/>
    <cellStyle name="40% - Accent5 19 2 2 3 2 2" xfId="46366" xr:uid="{00000000-0005-0000-0000-0000F99B0000}"/>
    <cellStyle name="40% - Accent5 19 2 2 3 3" xfId="38578" xr:uid="{00000000-0005-0000-0000-0000FA9B0000}"/>
    <cellStyle name="40% - Accent5 19 2 2 4" xfId="7255" xr:uid="{00000000-0005-0000-0000-0000FB9B0000}"/>
    <cellStyle name="40% - Accent5 19 2 2 4 2" xfId="33247" xr:uid="{00000000-0005-0000-0000-0000FC9B0000}"/>
    <cellStyle name="40% - Accent5 19 2 2 5" xfId="15041" xr:uid="{00000000-0005-0000-0000-0000FD9B0000}"/>
    <cellStyle name="40% - Accent5 19 2 2 5 2" xfId="41035" xr:uid="{00000000-0005-0000-0000-0000FE9B0000}"/>
    <cellStyle name="40% - Accent5 19 2 2 6" xfId="22792" xr:uid="{00000000-0005-0000-0000-0000FF9B0000}"/>
    <cellStyle name="40% - Accent5 19 2 2 6 2" xfId="48781" xr:uid="{00000000-0005-0000-0000-0000009C0000}"/>
    <cellStyle name="40% - Accent5 19 2 2 7" xfId="27946" xr:uid="{00000000-0005-0000-0000-0000019C0000}"/>
    <cellStyle name="40% - Accent5 19 2 3" xfId="2508" xr:uid="{00000000-0005-0000-0000-0000029C0000}"/>
    <cellStyle name="40% - Accent5 19 2 3 2" xfId="5194" xr:uid="{00000000-0005-0000-0000-0000039C0000}"/>
    <cellStyle name="40% - Accent5 19 2 3 2 2" xfId="10491" xr:uid="{00000000-0005-0000-0000-0000049C0000}"/>
    <cellStyle name="40% - Accent5 19 2 3 2 2 2" xfId="36492" xr:uid="{00000000-0005-0000-0000-0000059C0000}"/>
    <cellStyle name="40% - Accent5 19 2 3 2 3" xfId="18286" xr:uid="{00000000-0005-0000-0000-0000069C0000}"/>
    <cellStyle name="40% - Accent5 19 2 3 2 3 2" xfId="44280" xr:uid="{00000000-0005-0000-0000-0000079C0000}"/>
    <cellStyle name="40% - Accent5 19 2 3 2 4" xfId="26037" xr:uid="{00000000-0005-0000-0000-0000089C0000}"/>
    <cellStyle name="40% - Accent5 19 2 3 2 4 2" xfId="52026" xr:uid="{00000000-0005-0000-0000-0000099C0000}"/>
    <cellStyle name="40% - Accent5 19 2 3 2 5" xfId="31191" xr:uid="{00000000-0005-0000-0000-00000A9C0000}"/>
    <cellStyle name="40% - Accent5 19 2 3 3" xfId="13112" xr:uid="{00000000-0005-0000-0000-00000B9C0000}"/>
    <cellStyle name="40% - Accent5 19 2 3 3 2" xfId="20907" xr:uid="{00000000-0005-0000-0000-00000C9C0000}"/>
    <cellStyle name="40% - Accent5 19 2 3 3 2 2" xfId="46901" xr:uid="{00000000-0005-0000-0000-00000D9C0000}"/>
    <cellStyle name="40% - Accent5 19 2 3 3 3" xfId="39113" xr:uid="{00000000-0005-0000-0000-00000E9C0000}"/>
    <cellStyle name="40% - Accent5 19 2 3 4" xfId="7807" xr:uid="{00000000-0005-0000-0000-00000F9C0000}"/>
    <cellStyle name="40% - Accent5 19 2 3 4 2" xfId="33803" xr:uid="{00000000-0005-0000-0000-0000109C0000}"/>
    <cellStyle name="40% - Accent5 19 2 3 5" xfId="15597" xr:uid="{00000000-0005-0000-0000-0000119C0000}"/>
    <cellStyle name="40% - Accent5 19 2 3 5 2" xfId="41591" xr:uid="{00000000-0005-0000-0000-0000129C0000}"/>
    <cellStyle name="40% - Accent5 19 2 3 6" xfId="23348" xr:uid="{00000000-0005-0000-0000-0000139C0000}"/>
    <cellStyle name="40% - Accent5 19 2 3 6 2" xfId="49337" xr:uid="{00000000-0005-0000-0000-0000149C0000}"/>
    <cellStyle name="40% - Accent5 19 2 3 7" xfId="28502" xr:uid="{00000000-0005-0000-0000-0000159C0000}"/>
    <cellStyle name="40% - Accent5 19 2 4" xfId="3064" xr:uid="{00000000-0005-0000-0000-0000169C0000}"/>
    <cellStyle name="40% - Accent5 19 2 4 2" xfId="5750" xr:uid="{00000000-0005-0000-0000-0000179C0000}"/>
    <cellStyle name="40% - Accent5 19 2 4 2 2" xfId="11047" xr:uid="{00000000-0005-0000-0000-0000189C0000}"/>
    <cellStyle name="40% - Accent5 19 2 4 2 2 2" xfId="37048" xr:uid="{00000000-0005-0000-0000-0000199C0000}"/>
    <cellStyle name="40% - Accent5 19 2 4 2 3" xfId="18842" xr:uid="{00000000-0005-0000-0000-00001A9C0000}"/>
    <cellStyle name="40% - Accent5 19 2 4 2 3 2" xfId="44836" xr:uid="{00000000-0005-0000-0000-00001B9C0000}"/>
    <cellStyle name="40% - Accent5 19 2 4 2 4" xfId="26593" xr:uid="{00000000-0005-0000-0000-00001C9C0000}"/>
    <cellStyle name="40% - Accent5 19 2 4 2 4 2" xfId="52582" xr:uid="{00000000-0005-0000-0000-00001D9C0000}"/>
    <cellStyle name="40% - Accent5 19 2 4 2 5" xfId="31747" xr:uid="{00000000-0005-0000-0000-00001E9C0000}"/>
    <cellStyle name="40% - Accent5 19 2 4 3" xfId="13651" xr:uid="{00000000-0005-0000-0000-00001F9C0000}"/>
    <cellStyle name="40% - Accent5 19 2 4 3 2" xfId="21446" xr:uid="{00000000-0005-0000-0000-0000209C0000}"/>
    <cellStyle name="40% - Accent5 19 2 4 3 2 2" xfId="47440" xr:uid="{00000000-0005-0000-0000-0000219C0000}"/>
    <cellStyle name="40% - Accent5 19 2 4 3 3" xfId="39652" xr:uid="{00000000-0005-0000-0000-0000229C0000}"/>
    <cellStyle name="40% - Accent5 19 2 4 4" xfId="8363" xr:uid="{00000000-0005-0000-0000-0000239C0000}"/>
    <cellStyle name="40% - Accent5 19 2 4 4 2" xfId="34359" xr:uid="{00000000-0005-0000-0000-0000249C0000}"/>
    <cellStyle name="40% - Accent5 19 2 4 5" xfId="16153" xr:uid="{00000000-0005-0000-0000-0000259C0000}"/>
    <cellStyle name="40% - Accent5 19 2 4 5 2" xfId="42147" xr:uid="{00000000-0005-0000-0000-0000269C0000}"/>
    <cellStyle name="40% - Accent5 19 2 4 6" xfId="23904" xr:uid="{00000000-0005-0000-0000-0000279C0000}"/>
    <cellStyle name="40% - Accent5 19 2 4 6 2" xfId="49893" xr:uid="{00000000-0005-0000-0000-0000289C0000}"/>
    <cellStyle name="40% - Accent5 19 2 4 7" xfId="29058" xr:uid="{00000000-0005-0000-0000-0000299C0000}"/>
    <cellStyle name="40% - Accent5 19 2 5" xfId="4082" xr:uid="{00000000-0005-0000-0000-00002A9C0000}"/>
    <cellStyle name="40% - Accent5 19 2 5 2" xfId="9380" xr:uid="{00000000-0005-0000-0000-00002B9C0000}"/>
    <cellStyle name="40% - Accent5 19 2 5 2 2" xfId="35380" xr:uid="{00000000-0005-0000-0000-00002C9C0000}"/>
    <cellStyle name="40% - Accent5 19 2 5 3" xfId="17174" xr:uid="{00000000-0005-0000-0000-00002D9C0000}"/>
    <cellStyle name="40% - Accent5 19 2 5 3 2" xfId="43168" xr:uid="{00000000-0005-0000-0000-00002E9C0000}"/>
    <cellStyle name="40% - Accent5 19 2 5 4" xfId="24925" xr:uid="{00000000-0005-0000-0000-00002F9C0000}"/>
    <cellStyle name="40% - Accent5 19 2 5 4 2" xfId="50914" xr:uid="{00000000-0005-0000-0000-0000309C0000}"/>
    <cellStyle name="40% - Accent5 19 2 5 5" xfId="30079" xr:uid="{00000000-0005-0000-0000-0000319C0000}"/>
    <cellStyle name="40% - Accent5 19 2 6" xfId="11552" xr:uid="{00000000-0005-0000-0000-0000329C0000}"/>
    <cellStyle name="40% - Accent5 19 2 6 2" xfId="19347" xr:uid="{00000000-0005-0000-0000-0000339C0000}"/>
    <cellStyle name="40% - Accent5 19 2 6 2 2" xfId="45341" xr:uid="{00000000-0005-0000-0000-0000349C0000}"/>
    <cellStyle name="40% - Accent5 19 2 6 3" xfId="37553" xr:uid="{00000000-0005-0000-0000-0000359C0000}"/>
    <cellStyle name="40% - Accent5 19 2 7" xfId="12058" xr:uid="{00000000-0005-0000-0000-0000369C0000}"/>
    <cellStyle name="40% - Accent5 19 2 7 2" xfId="19853" xr:uid="{00000000-0005-0000-0000-0000379C0000}"/>
    <cellStyle name="40% - Accent5 19 2 7 2 2" xfId="45847" xr:uid="{00000000-0005-0000-0000-0000389C0000}"/>
    <cellStyle name="40% - Accent5 19 2 7 3" xfId="38059" xr:uid="{00000000-0005-0000-0000-0000399C0000}"/>
    <cellStyle name="40% - Accent5 19 2 8" xfId="6704" xr:uid="{00000000-0005-0000-0000-00003A9C0000}"/>
    <cellStyle name="40% - Accent5 19 2 8 2" xfId="32691" xr:uid="{00000000-0005-0000-0000-00003B9C0000}"/>
    <cellStyle name="40% - Accent5 19 2 9" xfId="14485" xr:uid="{00000000-0005-0000-0000-00003C9C0000}"/>
    <cellStyle name="40% - Accent5 19 2 9 2" xfId="40479" xr:uid="{00000000-0005-0000-0000-00003D9C0000}"/>
    <cellStyle name="40% - Accent5 19 3" xfId="1675" xr:uid="{00000000-0005-0000-0000-00003E9C0000}"/>
    <cellStyle name="40% - Accent5 19 3 2" xfId="4361" xr:uid="{00000000-0005-0000-0000-00003F9C0000}"/>
    <cellStyle name="40% - Accent5 19 3 2 2" xfId="9658" xr:uid="{00000000-0005-0000-0000-0000409C0000}"/>
    <cellStyle name="40% - Accent5 19 3 2 2 2" xfId="35659" xr:uid="{00000000-0005-0000-0000-0000419C0000}"/>
    <cellStyle name="40% - Accent5 19 3 2 3" xfId="17453" xr:uid="{00000000-0005-0000-0000-0000429C0000}"/>
    <cellStyle name="40% - Accent5 19 3 2 3 2" xfId="43447" xr:uid="{00000000-0005-0000-0000-0000439C0000}"/>
    <cellStyle name="40% - Accent5 19 3 2 4" xfId="25204" xr:uid="{00000000-0005-0000-0000-0000449C0000}"/>
    <cellStyle name="40% - Accent5 19 3 2 4 2" xfId="51193" xr:uid="{00000000-0005-0000-0000-0000459C0000}"/>
    <cellStyle name="40% - Accent5 19 3 2 5" xfId="30358" xr:uid="{00000000-0005-0000-0000-0000469C0000}"/>
    <cellStyle name="40% - Accent5 19 3 3" xfId="12318" xr:uid="{00000000-0005-0000-0000-0000479C0000}"/>
    <cellStyle name="40% - Accent5 19 3 3 2" xfId="20113" xr:uid="{00000000-0005-0000-0000-0000489C0000}"/>
    <cellStyle name="40% - Accent5 19 3 3 2 2" xfId="46107" xr:uid="{00000000-0005-0000-0000-0000499C0000}"/>
    <cellStyle name="40% - Accent5 19 3 3 3" xfId="38319" xr:uid="{00000000-0005-0000-0000-00004A9C0000}"/>
    <cellStyle name="40% - Accent5 19 3 4" xfId="6980" xr:uid="{00000000-0005-0000-0000-00004B9C0000}"/>
    <cellStyle name="40% - Accent5 19 3 4 2" xfId="32970" xr:uid="{00000000-0005-0000-0000-00004C9C0000}"/>
    <cellStyle name="40% - Accent5 19 3 5" xfId="14764" xr:uid="{00000000-0005-0000-0000-00004D9C0000}"/>
    <cellStyle name="40% - Accent5 19 3 5 2" xfId="40758" xr:uid="{00000000-0005-0000-0000-00004E9C0000}"/>
    <cellStyle name="40% - Accent5 19 3 6" xfId="22515" xr:uid="{00000000-0005-0000-0000-00004F9C0000}"/>
    <cellStyle name="40% - Accent5 19 3 6 2" xfId="48504" xr:uid="{00000000-0005-0000-0000-0000509C0000}"/>
    <cellStyle name="40% - Accent5 19 3 7" xfId="27669" xr:uid="{00000000-0005-0000-0000-0000519C0000}"/>
    <cellStyle name="40% - Accent5 19 4" xfId="2231" xr:uid="{00000000-0005-0000-0000-0000529C0000}"/>
    <cellStyle name="40% - Accent5 19 4 2" xfId="4917" xr:uid="{00000000-0005-0000-0000-0000539C0000}"/>
    <cellStyle name="40% - Accent5 19 4 2 2" xfId="10214" xr:uid="{00000000-0005-0000-0000-0000549C0000}"/>
    <cellStyle name="40% - Accent5 19 4 2 2 2" xfId="36215" xr:uid="{00000000-0005-0000-0000-0000559C0000}"/>
    <cellStyle name="40% - Accent5 19 4 2 3" xfId="18009" xr:uid="{00000000-0005-0000-0000-0000569C0000}"/>
    <cellStyle name="40% - Accent5 19 4 2 3 2" xfId="44003" xr:uid="{00000000-0005-0000-0000-0000579C0000}"/>
    <cellStyle name="40% - Accent5 19 4 2 4" xfId="25760" xr:uid="{00000000-0005-0000-0000-0000589C0000}"/>
    <cellStyle name="40% - Accent5 19 4 2 4 2" xfId="51749" xr:uid="{00000000-0005-0000-0000-0000599C0000}"/>
    <cellStyle name="40% - Accent5 19 4 2 5" xfId="30914" xr:uid="{00000000-0005-0000-0000-00005A9C0000}"/>
    <cellStyle name="40% - Accent5 19 4 3" xfId="12837" xr:uid="{00000000-0005-0000-0000-00005B9C0000}"/>
    <cellStyle name="40% - Accent5 19 4 3 2" xfId="20632" xr:uid="{00000000-0005-0000-0000-00005C9C0000}"/>
    <cellStyle name="40% - Accent5 19 4 3 2 2" xfId="46626" xr:uid="{00000000-0005-0000-0000-00005D9C0000}"/>
    <cellStyle name="40% - Accent5 19 4 3 3" xfId="38838" xr:uid="{00000000-0005-0000-0000-00005E9C0000}"/>
    <cellStyle name="40% - Accent5 19 4 4" xfId="7532" xr:uid="{00000000-0005-0000-0000-00005F9C0000}"/>
    <cellStyle name="40% - Accent5 19 4 4 2" xfId="33526" xr:uid="{00000000-0005-0000-0000-0000609C0000}"/>
    <cellStyle name="40% - Accent5 19 4 5" xfId="15320" xr:uid="{00000000-0005-0000-0000-0000619C0000}"/>
    <cellStyle name="40% - Accent5 19 4 5 2" xfId="41314" xr:uid="{00000000-0005-0000-0000-0000629C0000}"/>
    <cellStyle name="40% - Accent5 19 4 6" xfId="23071" xr:uid="{00000000-0005-0000-0000-0000639C0000}"/>
    <cellStyle name="40% - Accent5 19 4 6 2" xfId="49060" xr:uid="{00000000-0005-0000-0000-0000649C0000}"/>
    <cellStyle name="40% - Accent5 19 4 7" xfId="28225" xr:uid="{00000000-0005-0000-0000-0000659C0000}"/>
    <cellStyle name="40% - Accent5 19 5" xfId="2787" xr:uid="{00000000-0005-0000-0000-0000669C0000}"/>
    <cellStyle name="40% - Accent5 19 5 2" xfId="5473" xr:uid="{00000000-0005-0000-0000-0000679C0000}"/>
    <cellStyle name="40% - Accent5 19 5 2 2" xfId="10770" xr:uid="{00000000-0005-0000-0000-0000689C0000}"/>
    <cellStyle name="40% - Accent5 19 5 2 2 2" xfId="36771" xr:uid="{00000000-0005-0000-0000-0000699C0000}"/>
    <cellStyle name="40% - Accent5 19 5 2 3" xfId="18565" xr:uid="{00000000-0005-0000-0000-00006A9C0000}"/>
    <cellStyle name="40% - Accent5 19 5 2 3 2" xfId="44559" xr:uid="{00000000-0005-0000-0000-00006B9C0000}"/>
    <cellStyle name="40% - Accent5 19 5 2 4" xfId="26316" xr:uid="{00000000-0005-0000-0000-00006C9C0000}"/>
    <cellStyle name="40% - Accent5 19 5 2 4 2" xfId="52305" xr:uid="{00000000-0005-0000-0000-00006D9C0000}"/>
    <cellStyle name="40% - Accent5 19 5 2 5" xfId="31470" xr:uid="{00000000-0005-0000-0000-00006E9C0000}"/>
    <cellStyle name="40% - Accent5 19 5 3" xfId="13374" xr:uid="{00000000-0005-0000-0000-00006F9C0000}"/>
    <cellStyle name="40% - Accent5 19 5 3 2" xfId="21169" xr:uid="{00000000-0005-0000-0000-0000709C0000}"/>
    <cellStyle name="40% - Accent5 19 5 3 2 2" xfId="47163" xr:uid="{00000000-0005-0000-0000-0000719C0000}"/>
    <cellStyle name="40% - Accent5 19 5 3 3" xfId="39375" xr:uid="{00000000-0005-0000-0000-0000729C0000}"/>
    <cellStyle name="40% - Accent5 19 5 4" xfId="8086" xr:uid="{00000000-0005-0000-0000-0000739C0000}"/>
    <cellStyle name="40% - Accent5 19 5 4 2" xfId="34082" xr:uid="{00000000-0005-0000-0000-0000749C0000}"/>
    <cellStyle name="40% - Accent5 19 5 5" xfId="15876" xr:uid="{00000000-0005-0000-0000-0000759C0000}"/>
    <cellStyle name="40% - Accent5 19 5 5 2" xfId="41870" xr:uid="{00000000-0005-0000-0000-0000769C0000}"/>
    <cellStyle name="40% - Accent5 19 5 6" xfId="23627" xr:uid="{00000000-0005-0000-0000-0000779C0000}"/>
    <cellStyle name="40% - Accent5 19 5 6 2" xfId="49616" xr:uid="{00000000-0005-0000-0000-0000789C0000}"/>
    <cellStyle name="40% - Accent5 19 5 7" xfId="28781" xr:uid="{00000000-0005-0000-0000-0000799C0000}"/>
    <cellStyle name="40% - Accent5 19 6" xfId="3805" xr:uid="{00000000-0005-0000-0000-00007A9C0000}"/>
    <cellStyle name="40% - Accent5 19 6 2" xfId="9103" xr:uid="{00000000-0005-0000-0000-00007B9C0000}"/>
    <cellStyle name="40% - Accent5 19 6 2 2" xfId="35103" xr:uid="{00000000-0005-0000-0000-00007C9C0000}"/>
    <cellStyle name="40% - Accent5 19 6 3" xfId="16897" xr:uid="{00000000-0005-0000-0000-00007D9C0000}"/>
    <cellStyle name="40% - Accent5 19 6 3 2" xfId="42891" xr:uid="{00000000-0005-0000-0000-00007E9C0000}"/>
    <cellStyle name="40% - Accent5 19 6 4" xfId="24648" xr:uid="{00000000-0005-0000-0000-00007F9C0000}"/>
    <cellStyle name="40% - Accent5 19 6 4 2" xfId="50637" xr:uid="{00000000-0005-0000-0000-0000809C0000}"/>
    <cellStyle name="40% - Accent5 19 6 5" xfId="29802" xr:uid="{00000000-0005-0000-0000-0000819C0000}"/>
    <cellStyle name="40% - Accent5 19 7" xfId="11297" xr:uid="{00000000-0005-0000-0000-0000829C0000}"/>
    <cellStyle name="40% - Accent5 19 7 2" xfId="19092" xr:uid="{00000000-0005-0000-0000-0000839C0000}"/>
    <cellStyle name="40% - Accent5 19 7 2 2" xfId="45086" xr:uid="{00000000-0005-0000-0000-0000849C0000}"/>
    <cellStyle name="40% - Accent5 19 7 3" xfId="37298" xr:uid="{00000000-0005-0000-0000-0000859C0000}"/>
    <cellStyle name="40% - Accent5 19 8" xfId="11797" xr:uid="{00000000-0005-0000-0000-0000869C0000}"/>
    <cellStyle name="40% - Accent5 19 8 2" xfId="19592" xr:uid="{00000000-0005-0000-0000-0000879C0000}"/>
    <cellStyle name="40% - Accent5 19 8 2 2" xfId="45586" xr:uid="{00000000-0005-0000-0000-0000889C0000}"/>
    <cellStyle name="40% - Accent5 19 8 3" xfId="37798" xr:uid="{00000000-0005-0000-0000-0000899C0000}"/>
    <cellStyle name="40% - Accent5 19 9" xfId="6427" xr:uid="{00000000-0005-0000-0000-00008A9C0000}"/>
    <cellStyle name="40% - Accent5 19 9 2" xfId="32414" xr:uid="{00000000-0005-0000-0000-00008B9C0000}"/>
    <cellStyle name="40% - Accent5 2" xfId="107" xr:uid="{00000000-0005-0000-0000-00008C9C0000}"/>
    <cellStyle name="40% - Accent5 2 10" xfId="3278" xr:uid="{00000000-0005-0000-0000-00008D9C0000}"/>
    <cellStyle name="40% - Accent5 2 10 2" xfId="8579" xr:uid="{00000000-0005-0000-0000-00008E9C0000}"/>
    <cellStyle name="40% - Accent5 2 10 2 2" xfId="34576" xr:uid="{00000000-0005-0000-0000-00008F9C0000}"/>
    <cellStyle name="40% - Accent5 2 10 3" xfId="16370" xr:uid="{00000000-0005-0000-0000-0000909C0000}"/>
    <cellStyle name="40% - Accent5 2 10 3 2" xfId="42364" xr:uid="{00000000-0005-0000-0000-0000919C0000}"/>
    <cellStyle name="40% - Accent5 2 10 4" xfId="24121" xr:uid="{00000000-0005-0000-0000-0000929C0000}"/>
    <cellStyle name="40% - Accent5 2 10 4 2" xfId="50110" xr:uid="{00000000-0005-0000-0000-0000939C0000}"/>
    <cellStyle name="40% - Accent5 2 10 5" xfId="29275" xr:uid="{00000000-0005-0000-0000-0000949C0000}"/>
    <cellStyle name="40% - Accent5 2 11" xfId="3392" xr:uid="{00000000-0005-0000-0000-0000959C0000}"/>
    <cellStyle name="40% - Accent5 2 11 2" xfId="8692" xr:uid="{00000000-0005-0000-0000-0000969C0000}"/>
    <cellStyle name="40% - Accent5 2 11 2 2" xfId="34690" xr:uid="{00000000-0005-0000-0000-0000979C0000}"/>
    <cellStyle name="40% - Accent5 2 11 3" xfId="16484" xr:uid="{00000000-0005-0000-0000-0000989C0000}"/>
    <cellStyle name="40% - Accent5 2 11 3 2" xfId="42478" xr:uid="{00000000-0005-0000-0000-0000999C0000}"/>
    <cellStyle name="40% - Accent5 2 11 4" xfId="24235" xr:uid="{00000000-0005-0000-0000-00009A9C0000}"/>
    <cellStyle name="40% - Accent5 2 11 4 2" xfId="50224" xr:uid="{00000000-0005-0000-0000-00009B9C0000}"/>
    <cellStyle name="40% - Accent5 2 11 5" xfId="29389" xr:uid="{00000000-0005-0000-0000-00009C9C0000}"/>
    <cellStyle name="40% - Accent5 2 12" xfId="3506" xr:uid="{00000000-0005-0000-0000-00009D9C0000}"/>
    <cellStyle name="40% - Accent5 2 12 2" xfId="8805" xr:uid="{00000000-0005-0000-0000-00009E9C0000}"/>
    <cellStyle name="40% - Accent5 2 12 2 2" xfId="34804" xr:uid="{00000000-0005-0000-0000-00009F9C0000}"/>
    <cellStyle name="40% - Accent5 2 12 3" xfId="16598" xr:uid="{00000000-0005-0000-0000-0000A09C0000}"/>
    <cellStyle name="40% - Accent5 2 12 3 2" xfId="42592" xr:uid="{00000000-0005-0000-0000-0000A19C0000}"/>
    <cellStyle name="40% - Accent5 2 12 4" xfId="24349" xr:uid="{00000000-0005-0000-0000-0000A29C0000}"/>
    <cellStyle name="40% - Accent5 2 12 4 2" xfId="50338" xr:uid="{00000000-0005-0000-0000-0000A39C0000}"/>
    <cellStyle name="40% - Accent5 2 12 5" xfId="29503" xr:uid="{00000000-0005-0000-0000-0000A49C0000}"/>
    <cellStyle name="40% - Accent5 2 13" xfId="3581" xr:uid="{00000000-0005-0000-0000-0000A59C0000}"/>
    <cellStyle name="40% - Accent5 2 13 2" xfId="8879" xr:uid="{00000000-0005-0000-0000-0000A69C0000}"/>
    <cellStyle name="40% - Accent5 2 13 2 2" xfId="34879" xr:uid="{00000000-0005-0000-0000-0000A79C0000}"/>
    <cellStyle name="40% - Accent5 2 13 3" xfId="16673" xr:uid="{00000000-0005-0000-0000-0000A89C0000}"/>
    <cellStyle name="40% - Accent5 2 13 3 2" xfId="42667" xr:uid="{00000000-0005-0000-0000-0000A99C0000}"/>
    <cellStyle name="40% - Accent5 2 13 4" xfId="24424" xr:uid="{00000000-0005-0000-0000-0000AA9C0000}"/>
    <cellStyle name="40% - Accent5 2 13 4 2" xfId="50413" xr:uid="{00000000-0005-0000-0000-0000AB9C0000}"/>
    <cellStyle name="40% - Accent5 2 13 5" xfId="29578" xr:uid="{00000000-0005-0000-0000-0000AC9C0000}"/>
    <cellStyle name="40% - Accent5 2 14" xfId="5864" xr:uid="{00000000-0005-0000-0000-0000AD9C0000}"/>
    <cellStyle name="40% - Accent5 2 14 2" xfId="31862" xr:uid="{00000000-0005-0000-0000-0000AE9C0000}"/>
    <cellStyle name="40% - Accent5 2 15" xfId="5999" xr:uid="{00000000-0005-0000-0000-0000AF9C0000}"/>
    <cellStyle name="40% - Accent5 2 15 2" xfId="31985" xr:uid="{00000000-0005-0000-0000-0000B09C0000}"/>
    <cellStyle name="40% - Accent5 2 16" xfId="13773" xr:uid="{00000000-0005-0000-0000-0000B19C0000}"/>
    <cellStyle name="40% - Accent5 2 16 2" xfId="39767" xr:uid="{00000000-0005-0000-0000-0000B29C0000}"/>
    <cellStyle name="40% - Accent5 2 17" xfId="21555" xr:uid="{00000000-0005-0000-0000-0000B39C0000}"/>
    <cellStyle name="40% - Accent5 2 17 2" xfId="47544" xr:uid="{00000000-0005-0000-0000-0000B49C0000}"/>
    <cellStyle name="40% - Accent5 2 18" xfId="26709" xr:uid="{00000000-0005-0000-0000-0000B59C0000}"/>
    <cellStyle name="40% - Accent5 2 2" xfId="108" xr:uid="{00000000-0005-0000-0000-0000B69C0000}"/>
    <cellStyle name="40% - Accent5 2 2 10" xfId="3858" xr:uid="{00000000-0005-0000-0000-0000B79C0000}"/>
    <cellStyle name="40% - Accent5 2 2 10 2" xfId="9156" xr:uid="{00000000-0005-0000-0000-0000B89C0000}"/>
    <cellStyle name="40% - Accent5 2 2 10 2 2" xfId="35156" xr:uid="{00000000-0005-0000-0000-0000B99C0000}"/>
    <cellStyle name="40% - Accent5 2 2 10 3" xfId="16950" xr:uid="{00000000-0005-0000-0000-0000BA9C0000}"/>
    <cellStyle name="40% - Accent5 2 2 10 3 2" xfId="42944" xr:uid="{00000000-0005-0000-0000-0000BB9C0000}"/>
    <cellStyle name="40% - Accent5 2 2 10 4" xfId="24701" xr:uid="{00000000-0005-0000-0000-0000BC9C0000}"/>
    <cellStyle name="40% - Accent5 2 2 10 4 2" xfId="50690" xr:uid="{00000000-0005-0000-0000-0000BD9C0000}"/>
    <cellStyle name="40% - Accent5 2 2 10 5" xfId="29855" xr:uid="{00000000-0005-0000-0000-0000BE9C0000}"/>
    <cellStyle name="40% - Accent5 2 2 11" xfId="5865" xr:uid="{00000000-0005-0000-0000-0000BF9C0000}"/>
    <cellStyle name="40% - Accent5 2 2 11 2" xfId="31863" xr:uid="{00000000-0005-0000-0000-0000C09C0000}"/>
    <cellStyle name="40% - Accent5 2 2 12" xfId="6000" xr:uid="{00000000-0005-0000-0000-0000C19C0000}"/>
    <cellStyle name="40% - Accent5 2 2 12 2" xfId="31986" xr:uid="{00000000-0005-0000-0000-0000C29C0000}"/>
    <cellStyle name="40% - Accent5 2 2 13" xfId="13774" xr:uid="{00000000-0005-0000-0000-0000C39C0000}"/>
    <cellStyle name="40% - Accent5 2 2 13 2" xfId="39768" xr:uid="{00000000-0005-0000-0000-0000C49C0000}"/>
    <cellStyle name="40% - Accent5 2 2 14" xfId="21556" xr:uid="{00000000-0005-0000-0000-0000C59C0000}"/>
    <cellStyle name="40% - Accent5 2 2 14 2" xfId="47545" xr:uid="{00000000-0005-0000-0000-0000C69C0000}"/>
    <cellStyle name="40% - Accent5 2 2 15" xfId="26710" xr:uid="{00000000-0005-0000-0000-0000C79C0000}"/>
    <cellStyle name="40% - Accent5 2 2 2" xfId="817" xr:uid="{00000000-0005-0000-0000-0000C89C0000}"/>
    <cellStyle name="40% - Accent5 2 2 2 2" xfId="1728" xr:uid="{00000000-0005-0000-0000-0000C99C0000}"/>
    <cellStyle name="40% - Accent5 2 2 2 2 2" xfId="7033" xr:uid="{00000000-0005-0000-0000-0000CA9C0000}"/>
    <cellStyle name="40% - Accent5 2 2 2 2 2 2" xfId="33023" xr:uid="{00000000-0005-0000-0000-0000CB9C0000}"/>
    <cellStyle name="40% - Accent5 2 2 2 2 3" xfId="14817" xr:uid="{00000000-0005-0000-0000-0000CC9C0000}"/>
    <cellStyle name="40% - Accent5 2 2 2 2 3 2" xfId="40811" xr:uid="{00000000-0005-0000-0000-0000CD9C0000}"/>
    <cellStyle name="40% - Accent5 2 2 2 2 4" xfId="22568" xr:uid="{00000000-0005-0000-0000-0000CE9C0000}"/>
    <cellStyle name="40% - Accent5 2 2 2 2 4 2" xfId="48557" xr:uid="{00000000-0005-0000-0000-0000CF9C0000}"/>
    <cellStyle name="40% - Accent5 2 2 2 2 5" xfId="27722" xr:uid="{00000000-0005-0000-0000-0000D09C0000}"/>
    <cellStyle name="40% - Accent5 2 2 2 3" xfId="4414" xr:uid="{00000000-0005-0000-0000-0000D19C0000}"/>
    <cellStyle name="40% - Accent5 2 2 2 3 2" xfId="9711" xr:uid="{00000000-0005-0000-0000-0000D29C0000}"/>
    <cellStyle name="40% - Accent5 2 2 2 3 2 2" xfId="35712" xr:uid="{00000000-0005-0000-0000-0000D39C0000}"/>
    <cellStyle name="40% - Accent5 2 2 2 3 3" xfId="17506" xr:uid="{00000000-0005-0000-0000-0000D49C0000}"/>
    <cellStyle name="40% - Accent5 2 2 2 3 3 2" xfId="43500" xr:uid="{00000000-0005-0000-0000-0000D59C0000}"/>
    <cellStyle name="40% - Accent5 2 2 2 3 4" xfId="25257" xr:uid="{00000000-0005-0000-0000-0000D69C0000}"/>
    <cellStyle name="40% - Accent5 2 2 2 3 4 2" xfId="51246" xr:uid="{00000000-0005-0000-0000-0000D79C0000}"/>
    <cellStyle name="40% - Accent5 2 2 2 3 5" xfId="30411" xr:uid="{00000000-0005-0000-0000-0000D89C0000}"/>
    <cellStyle name="40% - Accent5 2 2 2 4" xfId="6145" xr:uid="{00000000-0005-0000-0000-0000D99C0000}"/>
    <cellStyle name="40% - Accent5 2 2 2 4 2" xfId="32126" xr:uid="{00000000-0005-0000-0000-0000DA9C0000}"/>
    <cellStyle name="40% - Accent5 2 2 2 5" xfId="13920" xr:uid="{00000000-0005-0000-0000-0000DB9C0000}"/>
    <cellStyle name="40% - Accent5 2 2 2 5 2" xfId="39914" xr:uid="{00000000-0005-0000-0000-0000DC9C0000}"/>
    <cellStyle name="40% - Accent5 2 2 2 6" xfId="21670" xr:uid="{00000000-0005-0000-0000-0000DD9C0000}"/>
    <cellStyle name="40% - Accent5 2 2 2 6 2" xfId="47659" xr:uid="{00000000-0005-0000-0000-0000DE9C0000}"/>
    <cellStyle name="40% - Accent5 2 2 2 7" xfId="26824" xr:uid="{00000000-0005-0000-0000-0000DF9C0000}"/>
    <cellStyle name="40% - Accent5 2 2 3" xfId="2284" xr:uid="{00000000-0005-0000-0000-0000E09C0000}"/>
    <cellStyle name="40% - Accent5 2 2 3 2" xfId="4970" xr:uid="{00000000-0005-0000-0000-0000E19C0000}"/>
    <cellStyle name="40% - Accent5 2 2 3 2 2" xfId="10267" xr:uid="{00000000-0005-0000-0000-0000E29C0000}"/>
    <cellStyle name="40% - Accent5 2 2 3 2 2 2" xfId="36268" xr:uid="{00000000-0005-0000-0000-0000E39C0000}"/>
    <cellStyle name="40% - Accent5 2 2 3 2 3" xfId="18062" xr:uid="{00000000-0005-0000-0000-0000E49C0000}"/>
    <cellStyle name="40% - Accent5 2 2 3 2 3 2" xfId="44056" xr:uid="{00000000-0005-0000-0000-0000E59C0000}"/>
    <cellStyle name="40% - Accent5 2 2 3 2 4" xfId="25813" xr:uid="{00000000-0005-0000-0000-0000E69C0000}"/>
    <cellStyle name="40% - Accent5 2 2 3 2 4 2" xfId="51802" xr:uid="{00000000-0005-0000-0000-0000E79C0000}"/>
    <cellStyle name="40% - Accent5 2 2 3 2 5" xfId="30967" xr:uid="{00000000-0005-0000-0000-0000E89C0000}"/>
    <cellStyle name="40% - Accent5 2 2 3 3" xfId="12890" xr:uid="{00000000-0005-0000-0000-0000E99C0000}"/>
    <cellStyle name="40% - Accent5 2 2 3 3 2" xfId="20685" xr:uid="{00000000-0005-0000-0000-0000EA9C0000}"/>
    <cellStyle name="40% - Accent5 2 2 3 3 2 2" xfId="46679" xr:uid="{00000000-0005-0000-0000-0000EB9C0000}"/>
    <cellStyle name="40% - Accent5 2 2 3 3 3" xfId="38891" xr:uid="{00000000-0005-0000-0000-0000EC9C0000}"/>
    <cellStyle name="40% - Accent5 2 2 3 4" xfId="7585" xr:uid="{00000000-0005-0000-0000-0000ED9C0000}"/>
    <cellStyle name="40% - Accent5 2 2 3 4 2" xfId="33579" xr:uid="{00000000-0005-0000-0000-0000EE9C0000}"/>
    <cellStyle name="40% - Accent5 2 2 3 5" xfId="15373" xr:uid="{00000000-0005-0000-0000-0000EF9C0000}"/>
    <cellStyle name="40% - Accent5 2 2 3 5 2" xfId="41367" xr:uid="{00000000-0005-0000-0000-0000F09C0000}"/>
    <cellStyle name="40% - Accent5 2 2 3 6" xfId="23124" xr:uid="{00000000-0005-0000-0000-0000F19C0000}"/>
    <cellStyle name="40% - Accent5 2 2 3 6 2" xfId="49113" xr:uid="{00000000-0005-0000-0000-0000F29C0000}"/>
    <cellStyle name="40% - Accent5 2 2 3 7" xfId="28278" xr:uid="{00000000-0005-0000-0000-0000F39C0000}"/>
    <cellStyle name="40% - Accent5 2 2 4" xfId="2840" xr:uid="{00000000-0005-0000-0000-0000F49C0000}"/>
    <cellStyle name="40% - Accent5 2 2 4 2" xfId="5526" xr:uid="{00000000-0005-0000-0000-0000F59C0000}"/>
    <cellStyle name="40% - Accent5 2 2 4 2 2" xfId="10823" xr:uid="{00000000-0005-0000-0000-0000F69C0000}"/>
    <cellStyle name="40% - Accent5 2 2 4 2 2 2" xfId="36824" xr:uid="{00000000-0005-0000-0000-0000F79C0000}"/>
    <cellStyle name="40% - Accent5 2 2 4 2 3" xfId="18618" xr:uid="{00000000-0005-0000-0000-0000F89C0000}"/>
    <cellStyle name="40% - Accent5 2 2 4 2 3 2" xfId="44612" xr:uid="{00000000-0005-0000-0000-0000F99C0000}"/>
    <cellStyle name="40% - Accent5 2 2 4 2 4" xfId="26369" xr:uid="{00000000-0005-0000-0000-0000FA9C0000}"/>
    <cellStyle name="40% - Accent5 2 2 4 2 4 2" xfId="52358" xr:uid="{00000000-0005-0000-0000-0000FB9C0000}"/>
    <cellStyle name="40% - Accent5 2 2 4 2 5" xfId="31523" xr:uid="{00000000-0005-0000-0000-0000FC9C0000}"/>
    <cellStyle name="40% - Accent5 2 2 4 3" xfId="13427" xr:uid="{00000000-0005-0000-0000-0000FD9C0000}"/>
    <cellStyle name="40% - Accent5 2 2 4 3 2" xfId="21222" xr:uid="{00000000-0005-0000-0000-0000FE9C0000}"/>
    <cellStyle name="40% - Accent5 2 2 4 3 2 2" xfId="47216" xr:uid="{00000000-0005-0000-0000-0000FF9C0000}"/>
    <cellStyle name="40% - Accent5 2 2 4 3 3" xfId="39428" xr:uid="{00000000-0005-0000-0000-0000009D0000}"/>
    <cellStyle name="40% - Accent5 2 2 4 4" xfId="8139" xr:uid="{00000000-0005-0000-0000-0000019D0000}"/>
    <cellStyle name="40% - Accent5 2 2 4 4 2" xfId="34135" xr:uid="{00000000-0005-0000-0000-0000029D0000}"/>
    <cellStyle name="40% - Accent5 2 2 4 5" xfId="15929" xr:uid="{00000000-0005-0000-0000-0000039D0000}"/>
    <cellStyle name="40% - Accent5 2 2 4 5 2" xfId="41923" xr:uid="{00000000-0005-0000-0000-0000049D0000}"/>
    <cellStyle name="40% - Accent5 2 2 4 6" xfId="23680" xr:uid="{00000000-0005-0000-0000-0000059D0000}"/>
    <cellStyle name="40% - Accent5 2 2 4 6 2" xfId="49669" xr:uid="{00000000-0005-0000-0000-0000069D0000}"/>
    <cellStyle name="40% - Accent5 2 2 4 7" xfId="28834" xr:uid="{00000000-0005-0000-0000-0000079D0000}"/>
    <cellStyle name="40% - Accent5 2 2 5" xfId="1170" xr:uid="{00000000-0005-0000-0000-0000089D0000}"/>
    <cellStyle name="40% - Accent5 2 2 5 2" xfId="6480" xr:uid="{00000000-0005-0000-0000-0000099D0000}"/>
    <cellStyle name="40% - Accent5 2 2 5 2 2" xfId="32467" xr:uid="{00000000-0005-0000-0000-00000A9D0000}"/>
    <cellStyle name="40% - Accent5 2 2 5 3" xfId="14261" xr:uid="{00000000-0005-0000-0000-00000B9D0000}"/>
    <cellStyle name="40% - Accent5 2 2 5 3 2" xfId="40255" xr:uid="{00000000-0005-0000-0000-00000C9D0000}"/>
    <cellStyle name="40% - Accent5 2 2 5 4" xfId="22012" xr:uid="{00000000-0005-0000-0000-00000D9D0000}"/>
    <cellStyle name="40% - Accent5 2 2 5 4 2" xfId="48001" xr:uid="{00000000-0005-0000-0000-00000E9D0000}"/>
    <cellStyle name="40% - Accent5 2 2 5 5" xfId="27166" xr:uid="{00000000-0005-0000-0000-00000F9D0000}"/>
    <cellStyle name="40% - Accent5 2 2 6" xfId="3168" xr:uid="{00000000-0005-0000-0000-0000109D0000}"/>
    <cellStyle name="40% - Accent5 2 2 6 2" xfId="8467" xr:uid="{00000000-0005-0000-0000-0000119D0000}"/>
    <cellStyle name="40% - Accent5 2 2 6 2 2" xfId="34463" xr:uid="{00000000-0005-0000-0000-0000129D0000}"/>
    <cellStyle name="40% - Accent5 2 2 6 3" xfId="16257" xr:uid="{00000000-0005-0000-0000-0000139D0000}"/>
    <cellStyle name="40% - Accent5 2 2 6 3 2" xfId="42251" xr:uid="{00000000-0005-0000-0000-0000149D0000}"/>
    <cellStyle name="40% - Accent5 2 2 6 4" xfId="24008" xr:uid="{00000000-0005-0000-0000-0000159D0000}"/>
    <cellStyle name="40% - Accent5 2 2 6 4 2" xfId="49997" xr:uid="{00000000-0005-0000-0000-0000169D0000}"/>
    <cellStyle name="40% - Accent5 2 2 6 5" xfId="29162" xr:uid="{00000000-0005-0000-0000-0000179D0000}"/>
    <cellStyle name="40% - Accent5 2 2 7" xfId="3279" xr:uid="{00000000-0005-0000-0000-0000189D0000}"/>
    <cellStyle name="40% - Accent5 2 2 7 2" xfId="8580" xr:uid="{00000000-0005-0000-0000-0000199D0000}"/>
    <cellStyle name="40% - Accent5 2 2 7 2 2" xfId="34577" xr:uid="{00000000-0005-0000-0000-00001A9D0000}"/>
    <cellStyle name="40% - Accent5 2 2 7 3" xfId="16371" xr:uid="{00000000-0005-0000-0000-00001B9D0000}"/>
    <cellStyle name="40% - Accent5 2 2 7 3 2" xfId="42365" xr:uid="{00000000-0005-0000-0000-00001C9D0000}"/>
    <cellStyle name="40% - Accent5 2 2 7 4" xfId="24122" xr:uid="{00000000-0005-0000-0000-00001D9D0000}"/>
    <cellStyle name="40% - Accent5 2 2 7 4 2" xfId="50111" xr:uid="{00000000-0005-0000-0000-00001E9D0000}"/>
    <cellStyle name="40% - Accent5 2 2 7 5" xfId="29276" xr:uid="{00000000-0005-0000-0000-00001F9D0000}"/>
    <cellStyle name="40% - Accent5 2 2 8" xfId="3393" xr:uid="{00000000-0005-0000-0000-0000209D0000}"/>
    <cellStyle name="40% - Accent5 2 2 8 2" xfId="8693" xr:uid="{00000000-0005-0000-0000-0000219D0000}"/>
    <cellStyle name="40% - Accent5 2 2 8 2 2" xfId="34691" xr:uid="{00000000-0005-0000-0000-0000229D0000}"/>
    <cellStyle name="40% - Accent5 2 2 8 3" xfId="16485" xr:uid="{00000000-0005-0000-0000-0000239D0000}"/>
    <cellStyle name="40% - Accent5 2 2 8 3 2" xfId="42479" xr:uid="{00000000-0005-0000-0000-0000249D0000}"/>
    <cellStyle name="40% - Accent5 2 2 8 4" xfId="24236" xr:uid="{00000000-0005-0000-0000-0000259D0000}"/>
    <cellStyle name="40% - Accent5 2 2 8 4 2" xfId="50225" xr:uid="{00000000-0005-0000-0000-0000269D0000}"/>
    <cellStyle name="40% - Accent5 2 2 8 5" xfId="29390" xr:uid="{00000000-0005-0000-0000-0000279D0000}"/>
    <cellStyle name="40% - Accent5 2 2 9" xfId="3507" xr:uid="{00000000-0005-0000-0000-0000289D0000}"/>
    <cellStyle name="40% - Accent5 2 2 9 2" xfId="8806" xr:uid="{00000000-0005-0000-0000-0000299D0000}"/>
    <cellStyle name="40% - Accent5 2 2 9 2 2" xfId="34805" xr:uid="{00000000-0005-0000-0000-00002A9D0000}"/>
    <cellStyle name="40% - Accent5 2 2 9 3" xfId="16599" xr:uid="{00000000-0005-0000-0000-00002B9D0000}"/>
    <cellStyle name="40% - Accent5 2 2 9 3 2" xfId="42593" xr:uid="{00000000-0005-0000-0000-00002C9D0000}"/>
    <cellStyle name="40% - Accent5 2 2 9 4" xfId="24350" xr:uid="{00000000-0005-0000-0000-00002D9D0000}"/>
    <cellStyle name="40% - Accent5 2 2 9 4 2" xfId="50339" xr:uid="{00000000-0005-0000-0000-00002E9D0000}"/>
    <cellStyle name="40% - Accent5 2 2 9 5" xfId="29504" xr:uid="{00000000-0005-0000-0000-00002F9D0000}"/>
    <cellStyle name="40% - Accent5 2 3" xfId="109" xr:uid="{00000000-0005-0000-0000-0000309D0000}"/>
    <cellStyle name="40% - Accent5 2 3 10" xfId="6001" xr:uid="{00000000-0005-0000-0000-0000319D0000}"/>
    <cellStyle name="40% - Accent5 2 3 10 2" xfId="31987" xr:uid="{00000000-0005-0000-0000-0000329D0000}"/>
    <cellStyle name="40% - Accent5 2 3 11" xfId="13775" xr:uid="{00000000-0005-0000-0000-0000339D0000}"/>
    <cellStyle name="40% - Accent5 2 3 11 2" xfId="39769" xr:uid="{00000000-0005-0000-0000-0000349D0000}"/>
    <cellStyle name="40% - Accent5 2 3 12" xfId="21557" xr:uid="{00000000-0005-0000-0000-0000359D0000}"/>
    <cellStyle name="40% - Accent5 2 3 12 2" xfId="47546" xr:uid="{00000000-0005-0000-0000-0000369D0000}"/>
    <cellStyle name="40% - Accent5 2 3 13" xfId="26711" xr:uid="{00000000-0005-0000-0000-0000379D0000}"/>
    <cellStyle name="40% - Accent5 2 3 2" xfId="818" xr:uid="{00000000-0005-0000-0000-0000389D0000}"/>
    <cellStyle name="40% - Accent5 2 3 2 2" xfId="6146" xr:uid="{00000000-0005-0000-0000-0000399D0000}"/>
    <cellStyle name="40% - Accent5 2 3 2 2 2" xfId="32127" xr:uid="{00000000-0005-0000-0000-00003A9D0000}"/>
    <cellStyle name="40% - Accent5 2 3 2 3" xfId="13921" xr:uid="{00000000-0005-0000-0000-00003B9D0000}"/>
    <cellStyle name="40% - Accent5 2 3 2 3 2" xfId="39915" xr:uid="{00000000-0005-0000-0000-00003C9D0000}"/>
    <cellStyle name="40% - Accent5 2 3 2 4" xfId="21671" xr:uid="{00000000-0005-0000-0000-00003D9D0000}"/>
    <cellStyle name="40% - Accent5 2 3 2 4 2" xfId="47660" xr:uid="{00000000-0005-0000-0000-00003E9D0000}"/>
    <cellStyle name="40% - Accent5 2 3 2 5" xfId="26825" xr:uid="{00000000-0005-0000-0000-00003F9D0000}"/>
    <cellStyle name="40% - Accent5 2 3 3" xfId="1451" xr:uid="{00000000-0005-0000-0000-0000409D0000}"/>
    <cellStyle name="40% - Accent5 2 3 3 2" xfId="6757" xr:uid="{00000000-0005-0000-0000-0000419D0000}"/>
    <cellStyle name="40% - Accent5 2 3 3 2 2" xfId="32746" xr:uid="{00000000-0005-0000-0000-0000429D0000}"/>
    <cellStyle name="40% - Accent5 2 3 3 3" xfId="14540" xr:uid="{00000000-0005-0000-0000-0000439D0000}"/>
    <cellStyle name="40% - Accent5 2 3 3 3 2" xfId="40534" xr:uid="{00000000-0005-0000-0000-0000449D0000}"/>
    <cellStyle name="40% - Accent5 2 3 3 4" xfId="22291" xr:uid="{00000000-0005-0000-0000-0000459D0000}"/>
    <cellStyle name="40% - Accent5 2 3 3 4 2" xfId="48280" xr:uid="{00000000-0005-0000-0000-0000469D0000}"/>
    <cellStyle name="40% - Accent5 2 3 3 5" xfId="27445" xr:uid="{00000000-0005-0000-0000-0000479D0000}"/>
    <cellStyle name="40% - Accent5 2 3 4" xfId="3169" xr:uid="{00000000-0005-0000-0000-0000489D0000}"/>
    <cellStyle name="40% - Accent5 2 3 4 2" xfId="8468" xr:uid="{00000000-0005-0000-0000-0000499D0000}"/>
    <cellStyle name="40% - Accent5 2 3 4 2 2" xfId="34464" xr:uid="{00000000-0005-0000-0000-00004A9D0000}"/>
    <cellStyle name="40% - Accent5 2 3 4 3" xfId="16258" xr:uid="{00000000-0005-0000-0000-00004B9D0000}"/>
    <cellStyle name="40% - Accent5 2 3 4 3 2" xfId="42252" xr:uid="{00000000-0005-0000-0000-00004C9D0000}"/>
    <cellStyle name="40% - Accent5 2 3 4 4" xfId="24009" xr:uid="{00000000-0005-0000-0000-00004D9D0000}"/>
    <cellStyle name="40% - Accent5 2 3 4 4 2" xfId="49998" xr:uid="{00000000-0005-0000-0000-00004E9D0000}"/>
    <cellStyle name="40% - Accent5 2 3 4 5" xfId="29163" xr:uid="{00000000-0005-0000-0000-00004F9D0000}"/>
    <cellStyle name="40% - Accent5 2 3 5" xfId="3280" xr:uid="{00000000-0005-0000-0000-0000509D0000}"/>
    <cellStyle name="40% - Accent5 2 3 5 2" xfId="8581" xr:uid="{00000000-0005-0000-0000-0000519D0000}"/>
    <cellStyle name="40% - Accent5 2 3 5 2 2" xfId="34578" xr:uid="{00000000-0005-0000-0000-0000529D0000}"/>
    <cellStyle name="40% - Accent5 2 3 5 3" xfId="16372" xr:uid="{00000000-0005-0000-0000-0000539D0000}"/>
    <cellStyle name="40% - Accent5 2 3 5 3 2" xfId="42366" xr:uid="{00000000-0005-0000-0000-0000549D0000}"/>
    <cellStyle name="40% - Accent5 2 3 5 4" xfId="24123" xr:uid="{00000000-0005-0000-0000-0000559D0000}"/>
    <cellStyle name="40% - Accent5 2 3 5 4 2" xfId="50112" xr:uid="{00000000-0005-0000-0000-0000569D0000}"/>
    <cellStyle name="40% - Accent5 2 3 5 5" xfId="29277" xr:uid="{00000000-0005-0000-0000-0000579D0000}"/>
    <cellStyle name="40% - Accent5 2 3 6" xfId="3394" xr:uid="{00000000-0005-0000-0000-0000589D0000}"/>
    <cellStyle name="40% - Accent5 2 3 6 2" xfId="8694" xr:uid="{00000000-0005-0000-0000-0000599D0000}"/>
    <cellStyle name="40% - Accent5 2 3 6 2 2" xfId="34692" xr:uid="{00000000-0005-0000-0000-00005A9D0000}"/>
    <cellStyle name="40% - Accent5 2 3 6 3" xfId="16486" xr:uid="{00000000-0005-0000-0000-00005B9D0000}"/>
    <cellStyle name="40% - Accent5 2 3 6 3 2" xfId="42480" xr:uid="{00000000-0005-0000-0000-00005C9D0000}"/>
    <cellStyle name="40% - Accent5 2 3 6 4" xfId="24237" xr:uid="{00000000-0005-0000-0000-00005D9D0000}"/>
    <cellStyle name="40% - Accent5 2 3 6 4 2" xfId="50226" xr:uid="{00000000-0005-0000-0000-00005E9D0000}"/>
    <cellStyle name="40% - Accent5 2 3 6 5" xfId="29391" xr:uid="{00000000-0005-0000-0000-00005F9D0000}"/>
    <cellStyle name="40% - Accent5 2 3 7" xfId="3508" xr:uid="{00000000-0005-0000-0000-0000609D0000}"/>
    <cellStyle name="40% - Accent5 2 3 7 2" xfId="8807" xr:uid="{00000000-0005-0000-0000-0000619D0000}"/>
    <cellStyle name="40% - Accent5 2 3 7 2 2" xfId="34806" xr:uid="{00000000-0005-0000-0000-0000629D0000}"/>
    <cellStyle name="40% - Accent5 2 3 7 3" xfId="16600" xr:uid="{00000000-0005-0000-0000-0000639D0000}"/>
    <cellStyle name="40% - Accent5 2 3 7 3 2" xfId="42594" xr:uid="{00000000-0005-0000-0000-0000649D0000}"/>
    <cellStyle name="40% - Accent5 2 3 7 4" xfId="24351" xr:uid="{00000000-0005-0000-0000-0000659D0000}"/>
    <cellStyle name="40% - Accent5 2 3 7 4 2" xfId="50340" xr:uid="{00000000-0005-0000-0000-0000669D0000}"/>
    <cellStyle name="40% - Accent5 2 3 7 5" xfId="29505" xr:uid="{00000000-0005-0000-0000-0000679D0000}"/>
    <cellStyle name="40% - Accent5 2 3 8" xfId="4137" xr:uid="{00000000-0005-0000-0000-0000689D0000}"/>
    <cellStyle name="40% - Accent5 2 3 8 2" xfId="9435" xr:uid="{00000000-0005-0000-0000-0000699D0000}"/>
    <cellStyle name="40% - Accent5 2 3 8 2 2" xfId="35435" xr:uid="{00000000-0005-0000-0000-00006A9D0000}"/>
    <cellStyle name="40% - Accent5 2 3 8 3" xfId="17229" xr:uid="{00000000-0005-0000-0000-00006B9D0000}"/>
    <cellStyle name="40% - Accent5 2 3 8 3 2" xfId="43223" xr:uid="{00000000-0005-0000-0000-00006C9D0000}"/>
    <cellStyle name="40% - Accent5 2 3 8 4" xfId="24980" xr:uid="{00000000-0005-0000-0000-00006D9D0000}"/>
    <cellStyle name="40% - Accent5 2 3 8 4 2" xfId="50969" xr:uid="{00000000-0005-0000-0000-00006E9D0000}"/>
    <cellStyle name="40% - Accent5 2 3 8 5" xfId="30134" xr:uid="{00000000-0005-0000-0000-00006F9D0000}"/>
    <cellStyle name="40% - Accent5 2 3 9" xfId="5866" xr:uid="{00000000-0005-0000-0000-0000709D0000}"/>
    <cellStyle name="40% - Accent5 2 3 9 2" xfId="31864" xr:uid="{00000000-0005-0000-0000-0000719D0000}"/>
    <cellStyle name="40% - Accent5 2 4" xfId="110" xr:uid="{00000000-0005-0000-0000-0000729D0000}"/>
    <cellStyle name="40% - Accent5 2 4 10" xfId="6002" xr:uid="{00000000-0005-0000-0000-0000739D0000}"/>
    <cellStyle name="40% - Accent5 2 4 10 2" xfId="31988" xr:uid="{00000000-0005-0000-0000-0000749D0000}"/>
    <cellStyle name="40% - Accent5 2 4 11" xfId="13776" xr:uid="{00000000-0005-0000-0000-0000759D0000}"/>
    <cellStyle name="40% - Accent5 2 4 11 2" xfId="39770" xr:uid="{00000000-0005-0000-0000-0000769D0000}"/>
    <cellStyle name="40% - Accent5 2 4 12" xfId="21558" xr:uid="{00000000-0005-0000-0000-0000779D0000}"/>
    <cellStyle name="40% - Accent5 2 4 12 2" xfId="47547" xr:uid="{00000000-0005-0000-0000-0000789D0000}"/>
    <cellStyle name="40% - Accent5 2 4 13" xfId="26712" xr:uid="{00000000-0005-0000-0000-0000799D0000}"/>
    <cellStyle name="40% - Accent5 2 4 2" xfId="819" xr:uid="{00000000-0005-0000-0000-00007A9D0000}"/>
    <cellStyle name="40% - Accent5 2 4 2 2" xfId="6147" xr:uid="{00000000-0005-0000-0000-00007B9D0000}"/>
    <cellStyle name="40% - Accent5 2 4 2 2 2" xfId="32128" xr:uid="{00000000-0005-0000-0000-00007C9D0000}"/>
    <cellStyle name="40% - Accent5 2 4 2 3" xfId="13922" xr:uid="{00000000-0005-0000-0000-00007D9D0000}"/>
    <cellStyle name="40% - Accent5 2 4 2 3 2" xfId="39916" xr:uid="{00000000-0005-0000-0000-00007E9D0000}"/>
    <cellStyle name="40% - Accent5 2 4 2 4" xfId="21672" xr:uid="{00000000-0005-0000-0000-00007F9D0000}"/>
    <cellStyle name="40% - Accent5 2 4 2 4 2" xfId="47661" xr:uid="{00000000-0005-0000-0000-0000809D0000}"/>
    <cellStyle name="40% - Accent5 2 4 2 5" xfId="26826" xr:uid="{00000000-0005-0000-0000-0000819D0000}"/>
    <cellStyle name="40% - Accent5 2 4 3" xfId="2007" xr:uid="{00000000-0005-0000-0000-0000829D0000}"/>
    <cellStyle name="40% - Accent5 2 4 3 2" xfId="7309" xr:uid="{00000000-0005-0000-0000-0000839D0000}"/>
    <cellStyle name="40% - Accent5 2 4 3 2 2" xfId="33302" xr:uid="{00000000-0005-0000-0000-0000849D0000}"/>
    <cellStyle name="40% - Accent5 2 4 3 3" xfId="15096" xr:uid="{00000000-0005-0000-0000-0000859D0000}"/>
    <cellStyle name="40% - Accent5 2 4 3 3 2" xfId="41090" xr:uid="{00000000-0005-0000-0000-0000869D0000}"/>
    <cellStyle name="40% - Accent5 2 4 3 4" xfId="22847" xr:uid="{00000000-0005-0000-0000-0000879D0000}"/>
    <cellStyle name="40% - Accent5 2 4 3 4 2" xfId="48836" xr:uid="{00000000-0005-0000-0000-0000889D0000}"/>
    <cellStyle name="40% - Accent5 2 4 3 5" xfId="28001" xr:uid="{00000000-0005-0000-0000-0000899D0000}"/>
    <cellStyle name="40% - Accent5 2 4 4" xfId="3170" xr:uid="{00000000-0005-0000-0000-00008A9D0000}"/>
    <cellStyle name="40% - Accent5 2 4 4 2" xfId="8469" xr:uid="{00000000-0005-0000-0000-00008B9D0000}"/>
    <cellStyle name="40% - Accent5 2 4 4 2 2" xfId="34465" xr:uid="{00000000-0005-0000-0000-00008C9D0000}"/>
    <cellStyle name="40% - Accent5 2 4 4 3" xfId="16259" xr:uid="{00000000-0005-0000-0000-00008D9D0000}"/>
    <cellStyle name="40% - Accent5 2 4 4 3 2" xfId="42253" xr:uid="{00000000-0005-0000-0000-00008E9D0000}"/>
    <cellStyle name="40% - Accent5 2 4 4 4" xfId="24010" xr:uid="{00000000-0005-0000-0000-00008F9D0000}"/>
    <cellStyle name="40% - Accent5 2 4 4 4 2" xfId="49999" xr:uid="{00000000-0005-0000-0000-0000909D0000}"/>
    <cellStyle name="40% - Accent5 2 4 4 5" xfId="29164" xr:uid="{00000000-0005-0000-0000-0000919D0000}"/>
    <cellStyle name="40% - Accent5 2 4 5" xfId="3281" xr:uid="{00000000-0005-0000-0000-0000929D0000}"/>
    <cellStyle name="40% - Accent5 2 4 5 2" xfId="8582" xr:uid="{00000000-0005-0000-0000-0000939D0000}"/>
    <cellStyle name="40% - Accent5 2 4 5 2 2" xfId="34579" xr:uid="{00000000-0005-0000-0000-0000949D0000}"/>
    <cellStyle name="40% - Accent5 2 4 5 3" xfId="16373" xr:uid="{00000000-0005-0000-0000-0000959D0000}"/>
    <cellStyle name="40% - Accent5 2 4 5 3 2" xfId="42367" xr:uid="{00000000-0005-0000-0000-0000969D0000}"/>
    <cellStyle name="40% - Accent5 2 4 5 4" xfId="24124" xr:uid="{00000000-0005-0000-0000-0000979D0000}"/>
    <cellStyle name="40% - Accent5 2 4 5 4 2" xfId="50113" xr:uid="{00000000-0005-0000-0000-0000989D0000}"/>
    <cellStyle name="40% - Accent5 2 4 5 5" xfId="29278" xr:uid="{00000000-0005-0000-0000-0000999D0000}"/>
    <cellStyle name="40% - Accent5 2 4 6" xfId="3395" xr:uid="{00000000-0005-0000-0000-00009A9D0000}"/>
    <cellStyle name="40% - Accent5 2 4 6 2" xfId="8695" xr:uid="{00000000-0005-0000-0000-00009B9D0000}"/>
    <cellStyle name="40% - Accent5 2 4 6 2 2" xfId="34693" xr:uid="{00000000-0005-0000-0000-00009C9D0000}"/>
    <cellStyle name="40% - Accent5 2 4 6 3" xfId="16487" xr:uid="{00000000-0005-0000-0000-00009D9D0000}"/>
    <cellStyle name="40% - Accent5 2 4 6 3 2" xfId="42481" xr:uid="{00000000-0005-0000-0000-00009E9D0000}"/>
    <cellStyle name="40% - Accent5 2 4 6 4" xfId="24238" xr:uid="{00000000-0005-0000-0000-00009F9D0000}"/>
    <cellStyle name="40% - Accent5 2 4 6 4 2" xfId="50227" xr:uid="{00000000-0005-0000-0000-0000A09D0000}"/>
    <cellStyle name="40% - Accent5 2 4 6 5" xfId="29392" xr:uid="{00000000-0005-0000-0000-0000A19D0000}"/>
    <cellStyle name="40% - Accent5 2 4 7" xfId="3509" xr:uid="{00000000-0005-0000-0000-0000A29D0000}"/>
    <cellStyle name="40% - Accent5 2 4 7 2" xfId="8808" xr:uid="{00000000-0005-0000-0000-0000A39D0000}"/>
    <cellStyle name="40% - Accent5 2 4 7 2 2" xfId="34807" xr:uid="{00000000-0005-0000-0000-0000A49D0000}"/>
    <cellStyle name="40% - Accent5 2 4 7 3" xfId="16601" xr:uid="{00000000-0005-0000-0000-0000A59D0000}"/>
    <cellStyle name="40% - Accent5 2 4 7 3 2" xfId="42595" xr:uid="{00000000-0005-0000-0000-0000A69D0000}"/>
    <cellStyle name="40% - Accent5 2 4 7 4" xfId="24352" xr:uid="{00000000-0005-0000-0000-0000A79D0000}"/>
    <cellStyle name="40% - Accent5 2 4 7 4 2" xfId="50341" xr:uid="{00000000-0005-0000-0000-0000A89D0000}"/>
    <cellStyle name="40% - Accent5 2 4 7 5" xfId="29506" xr:uid="{00000000-0005-0000-0000-0000A99D0000}"/>
    <cellStyle name="40% - Accent5 2 4 8" xfId="4693" xr:uid="{00000000-0005-0000-0000-0000AA9D0000}"/>
    <cellStyle name="40% - Accent5 2 4 8 2" xfId="9990" xr:uid="{00000000-0005-0000-0000-0000AB9D0000}"/>
    <cellStyle name="40% - Accent5 2 4 8 2 2" xfId="35991" xr:uid="{00000000-0005-0000-0000-0000AC9D0000}"/>
    <cellStyle name="40% - Accent5 2 4 8 3" xfId="17785" xr:uid="{00000000-0005-0000-0000-0000AD9D0000}"/>
    <cellStyle name="40% - Accent5 2 4 8 3 2" xfId="43779" xr:uid="{00000000-0005-0000-0000-0000AE9D0000}"/>
    <cellStyle name="40% - Accent5 2 4 8 4" xfId="25536" xr:uid="{00000000-0005-0000-0000-0000AF9D0000}"/>
    <cellStyle name="40% - Accent5 2 4 8 4 2" xfId="51525" xr:uid="{00000000-0005-0000-0000-0000B09D0000}"/>
    <cellStyle name="40% - Accent5 2 4 8 5" xfId="30690" xr:uid="{00000000-0005-0000-0000-0000B19D0000}"/>
    <cellStyle name="40% - Accent5 2 4 9" xfId="5867" xr:uid="{00000000-0005-0000-0000-0000B29D0000}"/>
    <cellStyle name="40% - Accent5 2 4 9 2" xfId="31865" xr:uid="{00000000-0005-0000-0000-0000B39D0000}"/>
    <cellStyle name="40% - Accent5 2 5" xfId="111" xr:uid="{00000000-0005-0000-0000-0000B49D0000}"/>
    <cellStyle name="40% - Accent5 2 5 10" xfId="6003" xr:uid="{00000000-0005-0000-0000-0000B59D0000}"/>
    <cellStyle name="40% - Accent5 2 5 10 2" xfId="31989" xr:uid="{00000000-0005-0000-0000-0000B69D0000}"/>
    <cellStyle name="40% - Accent5 2 5 11" xfId="13777" xr:uid="{00000000-0005-0000-0000-0000B79D0000}"/>
    <cellStyle name="40% - Accent5 2 5 11 2" xfId="39771" xr:uid="{00000000-0005-0000-0000-0000B89D0000}"/>
    <cellStyle name="40% - Accent5 2 5 12" xfId="21559" xr:uid="{00000000-0005-0000-0000-0000B99D0000}"/>
    <cellStyle name="40% - Accent5 2 5 12 2" xfId="47548" xr:uid="{00000000-0005-0000-0000-0000BA9D0000}"/>
    <cellStyle name="40% - Accent5 2 5 13" xfId="26713" xr:uid="{00000000-0005-0000-0000-0000BB9D0000}"/>
    <cellStyle name="40% - Accent5 2 5 2" xfId="820" xr:uid="{00000000-0005-0000-0000-0000BC9D0000}"/>
    <cellStyle name="40% - Accent5 2 5 2 2" xfId="6148" xr:uid="{00000000-0005-0000-0000-0000BD9D0000}"/>
    <cellStyle name="40% - Accent5 2 5 2 2 2" xfId="32129" xr:uid="{00000000-0005-0000-0000-0000BE9D0000}"/>
    <cellStyle name="40% - Accent5 2 5 2 3" xfId="13923" xr:uid="{00000000-0005-0000-0000-0000BF9D0000}"/>
    <cellStyle name="40% - Accent5 2 5 2 3 2" xfId="39917" xr:uid="{00000000-0005-0000-0000-0000C09D0000}"/>
    <cellStyle name="40% - Accent5 2 5 2 4" xfId="21673" xr:uid="{00000000-0005-0000-0000-0000C19D0000}"/>
    <cellStyle name="40% - Accent5 2 5 2 4 2" xfId="47662" xr:uid="{00000000-0005-0000-0000-0000C29D0000}"/>
    <cellStyle name="40% - Accent5 2 5 2 5" xfId="26827" xr:uid="{00000000-0005-0000-0000-0000C39D0000}"/>
    <cellStyle name="40% - Accent5 2 5 3" xfId="2563" xr:uid="{00000000-0005-0000-0000-0000C49D0000}"/>
    <cellStyle name="40% - Accent5 2 5 3 2" xfId="7862" xr:uid="{00000000-0005-0000-0000-0000C59D0000}"/>
    <cellStyle name="40% - Accent5 2 5 3 2 2" xfId="33858" xr:uid="{00000000-0005-0000-0000-0000C69D0000}"/>
    <cellStyle name="40% - Accent5 2 5 3 3" xfId="15652" xr:uid="{00000000-0005-0000-0000-0000C79D0000}"/>
    <cellStyle name="40% - Accent5 2 5 3 3 2" xfId="41646" xr:uid="{00000000-0005-0000-0000-0000C89D0000}"/>
    <cellStyle name="40% - Accent5 2 5 3 4" xfId="23403" xr:uid="{00000000-0005-0000-0000-0000C99D0000}"/>
    <cellStyle name="40% - Accent5 2 5 3 4 2" xfId="49392" xr:uid="{00000000-0005-0000-0000-0000CA9D0000}"/>
    <cellStyle name="40% - Accent5 2 5 3 5" xfId="28557" xr:uid="{00000000-0005-0000-0000-0000CB9D0000}"/>
    <cellStyle name="40% - Accent5 2 5 4" xfId="3171" xr:uid="{00000000-0005-0000-0000-0000CC9D0000}"/>
    <cellStyle name="40% - Accent5 2 5 4 2" xfId="8470" xr:uid="{00000000-0005-0000-0000-0000CD9D0000}"/>
    <cellStyle name="40% - Accent5 2 5 4 2 2" xfId="34466" xr:uid="{00000000-0005-0000-0000-0000CE9D0000}"/>
    <cellStyle name="40% - Accent5 2 5 4 3" xfId="16260" xr:uid="{00000000-0005-0000-0000-0000CF9D0000}"/>
    <cellStyle name="40% - Accent5 2 5 4 3 2" xfId="42254" xr:uid="{00000000-0005-0000-0000-0000D09D0000}"/>
    <cellStyle name="40% - Accent5 2 5 4 4" xfId="24011" xr:uid="{00000000-0005-0000-0000-0000D19D0000}"/>
    <cellStyle name="40% - Accent5 2 5 4 4 2" xfId="50000" xr:uid="{00000000-0005-0000-0000-0000D29D0000}"/>
    <cellStyle name="40% - Accent5 2 5 4 5" xfId="29165" xr:uid="{00000000-0005-0000-0000-0000D39D0000}"/>
    <cellStyle name="40% - Accent5 2 5 5" xfId="3282" xr:uid="{00000000-0005-0000-0000-0000D49D0000}"/>
    <cellStyle name="40% - Accent5 2 5 5 2" xfId="8583" xr:uid="{00000000-0005-0000-0000-0000D59D0000}"/>
    <cellStyle name="40% - Accent5 2 5 5 2 2" xfId="34580" xr:uid="{00000000-0005-0000-0000-0000D69D0000}"/>
    <cellStyle name="40% - Accent5 2 5 5 3" xfId="16374" xr:uid="{00000000-0005-0000-0000-0000D79D0000}"/>
    <cellStyle name="40% - Accent5 2 5 5 3 2" xfId="42368" xr:uid="{00000000-0005-0000-0000-0000D89D0000}"/>
    <cellStyle name="40% - Accent5 2 5 5 4" xfId="24125" xr:uid="{00000000-0005-0000-0000-0000D99D0000}"/>
    <cellStyle name="40% - Accent5 2 5 5 4 2" xfId="50114" xr:uid="{00000000-0005-0000-0000-0000DA9D0000}"/>
    <cellStyle name="40% - Accent5 2 5 5 5" xfId="29279" xr:uid="{00000000-0005-0000-0000-0000DB9D0000}"/>
    <cellStyle name="40% - Accent5 2 5 6" xfId="3396" xr:uid="{00000000-0005-0000-0000-0000DC9D0000}"/>
    <cellStyle name="40% - Accent5 2 5 6 2" xfId="8696" xr:uid="{00000000-0005-0000-0000-0000DD9D0000}"/>
    <cellStyle name="40% - Accent5 2 5 6 2 2" xfId="34694" xr:uid="{00000000-0005-0000-0000-0000DE9D0000}"/>
    <cellStyle name="40% - Accent5 2 5 6 3" xfId="16488" xr:uid="{00000000-0005-0000-0000-0000DF9D0000}"/>
    <cellStyle name="40% - Accent5 2 5 6 3 2" xfId="42482" xr:uid="{00000000-0005-0000-0000-0000E09D0000}"/>
    <cellStyle name="40% - Accent5 2 5 6 4" xfId="24239" xr:uid="{00000000-0005-0000-0000-0000E19D0000}"/>
    <cellStyle name="40% - Accent5 2 5 6 4 2" xfId="50228" xr:uid="{00000000-0005-0000-0000-0000E29D0000}"/>
    <cellStyle name="40% - Accent5 2 5 6 5" xfId="29393" xr:uid="{00000000-0005-0000-0000-0000E39D0000}"/>
    <cellStyle name="40% - Accent5 2 5 7" xfId="3510" xr:uid="{00000000-0005-0000-0000-0000E49D0000}"/>
    <cellStyle name="40% - Accent5 2 5 7 2" xfId="8809" xr:uid="{00000000-0005-0000-0000-0000E59D0000}"/>
    <cellStyle name="40% - Accent5 2 5 7 2 2" xfId="34808" xr:uid="{00000000-0005-0000-0000-0000E69D0000}"/>
    <cellStyle name="40% - Accent5 2 5 7 3" xfId="16602" xr:uid="{00000000-0005-0000-0000-0000E79D0000}"/>
    <cellStyle name="40% - Accent5 2 5 7 3 2" xfId="42596" xr:uid="{00000000-0005-0000-0000-0000E89D0000}"/>
    <cellStyle name="40% - Accent5 2 5 7 4" xfId="24353" xr:uid="{00000000-0005-0000-0000-0000E99D0000}"/>
    <cellStyle name="40% - Accent5 2 5 7 4 2" xfId="50342" xr:uid="{00000000-0005-0000-0000-0000EA9D0000}"/>
    <cellStyle name="40% - Accent5 2 5 7 5" xfId="29507" xr:uid="{00000000-0005-0000-0000-0000EB9D0000}"/>
    <cellStyle name="40% - Accent5 2 5 8" xfId="5249" xr:uid="{00000000-0005-0000-0000-0000EC9D0000}"/>
    <cellStyle name="40% - Accent5 2 5 8 2" xfId="10546" xr:uid="{00000000-0005-0000-0000-0000ED9D0000}"/>
    <cellStyle name="40% - Accent5 2 5 8 2 2" xfId="36547" xr:uid="{00000000-0005-0000-0000-0000EE9D0000}"/>
    <cellStyle name="40% - Accent5 2 5 8 3" xfId="18341" xr:uid="{00000000-0005-0000-0000-0000EF9D0000}"/>
    <cellStyle name="40% - Accent5 2 5 8 3 2" xfId="44335" xr:uid="{00000000-0005-0000-0000-0000F09D0000}"/>
    <cellStyle name="40% - Accent5 2 5 8 4" xfId="26092" xr:uid="{00000000-0005-0000-0000-0000F19D0000}"/>
    <cellStyle name="40% - Accent5 2 5 8 4 2" xfId="52081" xr:uid="{00000000-0005-0000-0000-0000F29D0000}"/>
    <cellStyle name="40% - Accent5 2 5 8 5" xfId="31246" xr:uid="{00000000-0005-0000-0000-0000F39D0000}"/>
    <cellStyle name="40% - Accent5 2 5 9" xfId="5868" xr:uid="{00000000-0005-0000-0000-0000F49D0000}"/>
    <cellStyle name="40% - Accent5 2 5 9 2" xfId="31866" xr:uid="{00000000-0005-0000-0000-0000F59D0000}"/>
    <cellStyle name="40% - Accent5 2 6" xfId="112" xr:uid="{00000000-0005-0000-0000-0000F69D0000}"/>
    <cellStyle name="40% - Accent5 2 6 10" xfId="21560" xr:uid="{00000000-0005-0000-0000-0000F79D0000}"/>
    <cellStyle name="40% - Accent5 2 6 10 2" xfId="47549" xr:uid="{00000000-0005-0000-0000-0000F89D0000}"/>
    <cellStyle name="40% - Accent5 2 6 11" xfId="26714" xr:uid="{00000000-0005-0000-0000-0000F99D0000}"/>
    <cellStyle name="40% - Accent5 2 6 2" xfId="821" xr:uid="{00000000-0005-0000-0000-0000FA9D0000}"/>
    <cellStyle name="40% - Accent5 2 6 2 2" xfId="6149" xr:uid="{00000000-0005-0000-0000-0000FB9D0000}"/>
    <cellStyle name="40% - Accent5 2 6 2 2 2" xfId="32130" xr:uid="{00000000-0005-0000-0000-0000FC9D0000}"/>
    <cellStyle name="40% - Accent5 2 6 2 3" xfId="13924" xr:uid="{00000000-0005-0000-0000-0000FD9D0000}"/>
    <cellStyle name="40% - Accent5 2 6 2 3 2" xfId="39918" xr:uid="{00000000-0005-0000-0000-0000FE9D0000}"/>
    <cellStyle name="40% - Accent5 2 6 2 4" xfId="21674" xr:uid="{00000000-0005-0000-0000-0000FF9D0000}"/>
    <cellStyle name="40% - Accent5 2 6 2 4 2" xfId="47663" xr:uid="{00000000-0005-0000-0000-0000009E0000}"/>
    <cellStyle name="40% - Accent5 2 6 2 5" xfId="26828" xr:uid="{00000000-0005-0000-0000-0000019E0000}"/>
    <cellStyle name="40% - Accent5 2 6 3" xfId="3172" xr:uid="{00000000-0005-0000-0000-0000029E0000}"/>
    <cellStyle name="40% - Accent5 2 6 3 2" xfId="8471" xr:uid="{00000000-0005-0000-0000-0000039E0000}"/>
    <cellStyle name="40% - Accent5 2 6 3 2 2" xfId="34467" xr:uid="{00000000-0005-0000-0000-0000049E0000}"/>
    <cellStyle name="40% - Accent5 2 6 3 3" xfId="16261" xr:uid="{00000000-0005-0000-0000-0000059E0000}"/>
    <cellStyle name="40% - Accent5 2 6 3 3 2" xfId="42255" xr:uid="{00000000-0005-0000-0000-0000069E0000}"/>
    <cellStyle name="40% - Accent5 2 6 3 4" xfId="24012" xr:uid="{00000000-0005-0000-0000-0000079E0000}"/>
    <cellStyle name="40% - Accent5 2 6 3 4 2" xfId="50001" xr:uid="{00000000-0005-0000-0000-0000089E0000}"/>
    <cellStyle name="40% - Accent5 2 6 3 5" xfId="29166" xr:uid="{00000000-0005-0000-0000-0000099E0000}"/>
    <cellStyle name="40% - Accent5 2 6 4" xfId="3283" xr:uid="{00000000-0005-0000-0000-00000A9E0000}"/>
    <cellStyle name="40% - Accent5 2 6 4 2" xfId="8584" xr:uid="{00000000-0005-0000-0000-00000B9E0000}"/>
    <cellStyle name="40% - Accent5 2 6 4 2 2" xfId="34581" xr:uid="{00000000-0005-0000-0000-00000C9E0000}"/>
    <cellStyle name="40% - Accent5 2 6 4 3" xfId="16375" xr:uid="{00000000-0005-0000-0000-00000D9E0000}"/>
    <cellStyle name="40% - Accent5 2 6 4 3 2" xfId="42369" xr:uid="{00000000-0005-0000-0000-00000E9E0000}"/>
    <cellStyle name="40% - Accent5 2 6 4 4" xfId="24126" xr:uid="{00000000-0005-0000-0000-00000F9E0000}"/>
    <cellStyle name="40% - Accent5 2 6 4 4 2" xfId="50115" xr:uid="{00000000-0005-0000-0000-0000109E0000}"/>
    <cellStyle name="40% - Accent5 2 6 4 5" xfId="29280" xr:uid="{00000000-0005-0000-0000-0000119E0000}"/>
    <cellStyle name="40% - Accent5 2 6 5" xfId="3397" xr:uid="{00000000-0005-0000-0000-0000129E0000}"/>
    <cellStyle name="40% - Accent5 2 6 5 2" xfId="8697" xr:uid="{00000000-0005-0000-0000-0000139E0000}"/>
    <cellStyle name="40% - Accent5 2 6 5 2 2" xfId="34695" xr:uid="{00000000-0005-0000-0000-0000149E0000}"/>
    <cellStyle name="40% - Accent5 2 6 5 3" xfId="16489" xr:uid="{00000000-0005-0000-0000-0000159E0000}"/>
    <cellStyle name="40% - Accent5 2 6 5 3 2" xfId="42483" xr:uid="{00000000-0005-0000-0000-0000169E0000}"/>
    <cellStyle name="40% - Accent5 2 6 5 4" xfId="24240" xr:uid="{00000000-0005-0000-0000-0000179E0000}"/>
    <cellStyle name="40% - Accent5 2 6 5 4 2" xfId="50229" xr:uid="{00000000-0005-0000-0000-0000189E0000}"/>
    <cellStyle name="40% - Accent5 2 6 5 5" xfId="29394" xr:uid="{00000000-0005-0000-0000-0000199E0000}"/>
    <cellStyle name="40% - Accent5 2 6 6" xfId="3511" xr:uid="{00000000-0005-0000-0000-00001A9E0000}"/>
    <cellStyle name="40% - Accent5 2 6 6 2" xfId="8810" xr:uid="{00000000-0005-0000-0000-00001B9E0000}"/>
    <cellStyle name="40% - Accent5 2 6 6 2 2" xfId="34809" xr:uid="{00000000-0005-0000-0000-00001C9E0000}"/>
    <cellStyle name="40% - Accent5 2 6 6 3" xfId="16603" xr:uid="{00000000-0005-0000-0000-00001D9E0000}"/>
    <cellStyle name="40% - Accent5 2 6 6 3 2" xfId="42597" xr:uid="{00000000-0005-0000-0000-00001E9E0000}"/>
    <cellStyle name="40% - Accent5 2 6 6 4" xfId="24354" xr:uid="{00000000-0005-0000-0000-00001F9E0000}"/>
    <cellStyle name="40% - Accent5 2 6 6 4 2" xfId="50343" xr:uid="{00000000-0005-0000-0000-0000209E0000}"/>
    <cellStyle name="40% - Accent5 2 6 6 5" xfId="29508" xr:uid="{00000000-0005-0000-0000-0000219E0000}"/>
    <cellStyle name="40% - Accent5 2 6 7" xfId="5869" xr:uid="{00000000-0005-0000-0000-0000229E0000}"/>
    <cellStyle name="40% - Accent5 2 6 7 2" xfId="31867" xr:uid="{00000000-0005-0000-0000-0000239E0000}"/>
    <cellStyle name="40% - Accent5 2 6 8" xfId="6004" xr:uid="{00000000-0005-0000-0000-0000249E0000}"/>
    <cellStyle name="40% - Accent5 2 6 8 2" xfId="31990" xr:uid="{00000000-0005-0000-0000-0000259E0000}"/>
    <cellStyle name="40% - Accent5 2 6 9" xfId="13778" xr:uid="{00000000-0005-0000-0000-0000269E0000}"/>
    <cellStyle name="40% - Accent5 2 6 9 2" xfId="39772" xr:uid="{00000000-0005-0000-0000-0000279E0000}"/>
    <cellStyle name="40% - Accent5 2 7" xfId="816" xr:uid="{00000000-0005-0000-0000-0000289E0000}"/>
    <cellStyle name="40% - Accent5 2 7 2" xfId="6144" xr:uid="{00000000-0005-0000-0000-0000299E0000}"/>
    <cellStyle name="40% - Accent5 2 7 2 2" xfId="32125" xr:uid="{00000000-0005-0000-0000-00002A9E0000}"/>
    <cellStyle name="40% - Accent5 2 7 3" xfId="13919" xr:uid="{00000000-0005-0000-0000-00002B9E0000}"/>
    <cellStyle name="40% - Accent5 2 7 3 2" xfId="39913" xr:uid="{00000000-0005-0000-0000-00002C9E0000}"/>
    <cellStyle name="40% - Accent5 2 7 4" xfId="21669" xr:uid="{00000000-0005-0000-0000-00002D9E0000}"/>
    <cellStyle name="40% - Accent5 2 7 4 2" xfId="47658" xr:uid="{00000000-0005-0000-0000-00002E9E0000}"/>
    <cellStyle name="40% - Accent5 2 7 5" xfId="26823" xr:uid="{00000000-0005-0000-0000-00002F9E0000}"/>
    <cellStyle name="40% - Accent5 2 8" xfId="891" xr:uid="{00000000-0005-0000-0000-0000309E0000}"/>
    <cellStyle name="40% - Accent5 2 8 2" xfId="6204" xr:uid="{00000000-0005-0000-0000-0000319E0000}"/>
    <cellStyle name="40% - Accent5 2 8 2 2" xfId="32190" xr:uid="{00000000-0005-0000-0000-0000329E0000}"/>
    <cellStyle name="40% - Accent5 2 8 3" xfId="13984" xr:uid="{00000000-0005-0000-0000-0000339E0000}"/>
    <cellStyle name="40% - Accent5 2 8 3 2" xfId="39978" xr:uid="{00000000-0005-0000-0000-0000349E0000}"/>
    <cellStyle name="40% - Accent5 2 8 4" xfId="21735" xr:uid="{00000000-0005-0000-0000-0000359E0000}"/>
    <cellStyle name="40% - Accent5 2 8 4 2" xfId="47724" xr:uid="{00000000-0005-0000-0000-0000369E0000}"/>
    <cellStyle name="40% - Accent5 2 8 5" xfId="26889" xr:uid="{00000000-0005-0000-0000-0000379E0000}"/>
    <cellStyle name="40% - Accent5 2 9" xfId="3167" xr:uid="{00000000-0005-0000-0000-0000389E0000}"/>
    <cellStyle name="40% - Accent5 2 9 2" xfId="8466" xr:uid="{00000000-0005-0000-0000-0000399E0000}"/>
    <cellStyle name="40% - Accent5 2 9 2 2" xfId="34462" xr:uid="{00000000-0005-0000-0000-00003A9E0000}"/>
    <cellStyle name="40% - Accent5 2 9 3" xfId="16256" xr:uid="{00000000-0005-0000-0000-00003B9E0000}"/>
    <cellStyle name="40% - Accent5 2 9 3 2" xfId="42250" xr:uid="{00000000-0005-0000-0000-00003C9E0000}"/>
    <cellStyle name="40% - Accent5 2 9 4" xfId="24007" xr:uid="{00000000-0005-0000-0000-00003D9E0000}"/>
    <cellStyle name="40% - Accent5 2 9 4 2" xfId="49996" xr:uid="{00000000-0005-0000-0000-00003E9E0000}"/>
    <cellStyle name="40% - Accent5 2 9 5" xfId="29161" xr:uid="{00000000-0005-0000-0000-00003F9E0000}"/>
    <cellStyle name="40% - Accent5 20" xfId="1134" xr:uid="{00000000-0005-0000-0000-0000409E0000}"/>
    <cellStyle name="40% - Accent5 20 10" xfId="14226" xr:uid="{00000000-0005-0000-0000-0000419E0000}"/>
    <cellStyle name="40% - Accent5 20 10 2" xfId="40220" xr:uid="{00000000-0005-0000-0000-0000429E0000}"/>
    <cellStyle name="40% - Accent5 20 11" xfId="21977" xr:uid="{00000000-0005-0000-0000-0000439E0000}"/>
    <cellStyle name="40% - Accent5 20 11 2" xfId="47966" xr:uid="{00000000-0005-0000-0000-0000449E0000}"/>
    <cellStyle name="40% - Accent5 20 12" xfId="27131" xr:uid="{00000000-0005-0000-0000-0000459E0000}"/>
    <cellStyle name="40% - Accent5 20 2" xfId="1412" xr:uid="{00000000-0005-0000-0000-0000469E0000}"/>
    <cellStyle name="40% - Accent5 20 2 10" xfId="22254" xr:uid="{00000000-0005-0000-0000-0000479E0000}"/>
    <cellStyle name="40% - Accent5 20 2 10 2" xfId="48243" xr:uid="{00000000-0005-0000-0000-0000489E0000}"/>
    <cellStyle name="40% - Accent5 20 2 11" xfId="27408" xr:uid="{00000000-0005-0000-0000-0000499E0000}"/>
    <cellStyle name="40% - Accent5 20 2 2" xfId="1970" xr:uid="{00000000-0005-0000-0000-00004A9E0000}"/>
    <cellStyle name="40% - Accent5 20 2 2 2" xfId="4656" xr:uid="{00000000-0005-0000-0000-00004B9E0000}"/>
    <cellStyle name="40% - Accent5 20 2 2 2 2" xfId="9953" xr:uid="{00000000-0005-0000-0000-00004C9E0000}"/>
    <cellStyle name="40% - Accent5 20 2 2 2 2 2" xfId="35954" xr:uid="{00000000-0005-0000-0000-00004D9E0000}"/>
    <cellStyle name="40% - Accent5 20 2 2 2 3" xfId="17748" xr:uid="{00000000-0005-0000-0000-00004E9E0000}"/>
    <cellStyle name="40% - Accent5 20 2 2 2 3 2" xfId="43742" xr:uid="{00000000-0005-0000-0000-00004F9E0000}"/>
    <cellStyle name="40% - Accent5 20 2 2 2 4" xfId="25499" xr:uid="{00000000-0005-0000-0000-0000509E0000}"/>
    <cellStyle name="40% - Accent5 20 2 2 2 4 2" xfId="51488" xr:uid="{00000000-0005-0000-0000-0000519E0000}"/>
    <cellStyle name="40% - Accent5 20 2 2 2 5" xfId="30653" xr:uid="{00000000-0005-0000-0000-0000529E0000}"/>
    <cellStyle name="40% - Accent5 20 2 2 3" xfId="12595" xr:uid="{00000000-0005-0000-0000-0000539E0000}"/>
    <cellStyle name="40% - Accent5 20 2 2 3 2" xfId="20390" xr:uid="{00000000-0005-0000-0000-0000549E0000}"/>
    <cellStyle name="40% - Accent5 20 2 2 3 2 2" xfId="46384" xr:uid="{00000000-0005-0000-0000-0000559E0000}"/>
    <cellStyle name="40% - Accent5 20 2 2 3 3" xfId="38596" xr:uid="{00000000-0005-0000-0000-0000569E0000}"/>
    <cellStyle name="40% - Accent5 20 2 2 4" xfId="7273" xr:uid="{00000000-0005-0000-0000-0000579E0000}"/>
    <cellStyle name="40% - Accent5 20 2 2 4 2" xfId="33265" xr:uid="{00000000-0005-0000-0000-0000589E0000}"/>
    <cellStyle name="40% - Accent5 20 2 2 5" xfId="15059" xr:uid="{00000000-0005-0000-0000-0000599E0000}"/>
    <cellStyle name="40% - Accent5 20 2 2 5 2" xfId="41053" xr:uid="{00000000-0005-0000-0000-00005A9E0000}"/>
    <cellStyle name="40% - Accent5 20 2 2 6" xfId="22810" xr:uid="{00000000-0005-0000-0000-00005B9E0000}"/>
    <cellStyle name="40% - Accent5 20 2 2 6 2" xfId="48799" xr:uid="{00000000-0005-0000-0000-00005C9E0000}"/>
    <cellStyle name="40% - Accent5 20 2 2 7" xfId="27964" xr:uid="{00000000-0005-0000-0000-00005D9E0000}"/>
    <cellStyle name="40% - Accent5 20 2 3" xfId="2526" xr:uid="{00000000-0005-0000-0000-00005E9E0000}"/>
    <cellStyle name="40% - Accent5 20 2 3 2" xfId="5212" xr:uid="{00000000-0005-0000-0000-00005F9E0000}"/>
    <cellStyle name="40% - Accent5 20 2 3 2 2" xfId="10509" xr:uid="{00000000-0005-0000-0000-0000609E0000}"/>
    <cellStyle name="40% - Accent5 20 2 3 2 2 2" xfId="36510" xr:uid="{00000000-0005-0000-0000-0000619E0000}"/>
    <cellStyle name="40% - Accent5 20 2 3 2 3" xfId="18304" xr:uid="{00000000-0005-0000-0000-0000629E0000}"/>
    <cellStyle name="40% - Accent5 20 2 3 2 3 2" xfId="44298" xr:uid="{00000000-0005-0000-0000-0000639E0000}"/>
    <cellStyle name="40% - Accent5 20 2 3 2 4" xfId="26055" xr:uid="{00000000-0005-0000-0000-0000649E0000}"/>
    <cellStyle name="40% - Accent5 20 2 3 2 4 2" xfId="52044" xr:uid="{00000000-0005-0000-0000-0000659E0000}"/>
    <cellStyle name="40% - Accent5 20 2 3 2 5" xfId="31209" xr:uid="{00000000-0005-0000-0000-0000669E0000}"/>
    <cellStyle name="40% - Accent5 20 2 3 3" xfId="13130" xr:uid="{00000000-0005-0000-0000-0000679E0000}"/>
    <cellStyle name="40% - Accent5 20 2 3 3 2" xfId="20925" xr:uid="{00000000-0005-0000-0000-0000689E0000}"/>
    <cellStyle name="40% - Accent5 20 2 3 3 2 2" xfId="46919" xr:uid="{00000000-0005-0000-0000-0000699E0000}"/>
    <cellStyle name="40% - Accent5 20 2 3 3 3" xfId="39131" xr:uid="{00000000-0005-0000-0000-00006A9E0000}"/>
    <cellStyle name="40% - Accent5 20 2 3 4" xfId="7825" xr:uid="{00000000-0005-0000-0000-00006B9E0000}"/>
    <cellStyle name="40% - Accent5 20 2 3 4 2" xfId="33821" xr:uid="{00000000-0005-0000-0000-00006C9E0000}"/>
    <cellStyle name="40% - Accent5 20 2 3 5" xfId="15615" xr:uid="{00000000-0005-0000-0000-00006D9E0000}"/>
    <cellStyle name="40% - Accent5 20 2 3 5 2" xfId="41609" xr:uid="{00000000-0005-0000-0000-00006E9E0000}"/>
    <cellStyle name="40% - Accent5 20 2 3 6" xfId="23366" xr:uid="{00000000-0005-0000-0000-00006F9E0000}"/>
    <cellStyle name="40% - Accent5 20 2 3 6 2" xfId="49355" xr:uid="{00000000-0005-0000-0000-0000709E0000}"/>
    <cellStyle name="40% - Accent5 20 2 3 7" xfId="28520" xr:uid="{00000000-0005-0000-0000-0000719E0000}"/>
    <cellStyle name="40% - Accent5 20 2 4" xfId="3082" xr:uid="{00000000-0005-0000-0000-0000729E0000}"/>
    <cellStyle name="40% - Accent5 20 2 4 2" xfId="5768" xr:uid="{00000000-0005-0000-0000-0000739E0000}"/>
    <cellStyle name="40% - Accent5 20 2 4 2 2" xfId="11065" xr:uid="{00000000-0005-0000-0000-0000749E0000}"/>
    <cellStyle name="40% - Accent5 20 2 4 2 2 2" xfId="37066" xr:uid="{00000000-0005-0000-0000-0000759E0000}"/>
    <cellStyle name="40% - Accent5 20 2 4 2 3" xfId="18860" xr:uid="{00000000-0005-0000-0000-0000769E0000}"/>
    <cellStyle name="40% - Accent5 20 2 4 2 3 2" xfId="44854" xr:uid="{00000000-0005-0000-0000-0000779E0000}"/>
    <cellStyle name="40% - Accent5 20 2 4 2 4" xfId="26611" xr:uid="{00000000-0005-0000-0000-0000789E0000}"/>
    <cellStyle name="40% - Accent5 20 2 4 2 4 2" xfId="52600" xr:uid="{00000000-0005-0000-0000-0000799E0000}"/>
    <cellStyle name="40% - Accent5 20 2 4 2 5" xfId="31765" xr:uid="{00000000-0005-0000-0000-00007A9E0000}"/>
    <cellStyle name="40% - Accent5 20 2 4 3" xfId="13669" xr:uid="{00000000-0005-0000-0000-00007B9E0000}"/>
    <cellStyle name="40% - Accent5 20 2 4 3 2" xfId="21464" xr:uid="{00000000-0005-0000-0000-00007C9E0000}"/>
    <cellStyle name="40% - Accent5 20 2 4 3 2 2" xfId="47458" xr:uid="{00000000-0005-0000-0000-00007D9E0000}"/>
    <cellStyle name="40% - Accent5 20 2 4 3 3" xfId="39670" xr:uid="{00000000-0005-0000-0000-00007E9E0000}"/>
    <cellStyle name="40% - Accent5 20 2 4 4" xfId="8381" xr:uid="{00000000-0005-0000-0000-00007F9E0000}"/>
    <cellStyle name="40% - Accent5 20 2 4 4 2" xfId="34377" xr:uid="{00000000-0005-0000-0000-0000809E0000}"/>
    <cellStyle name="40% - Accent5 20 2 4 5" xfId="16171" xr:uid="{00000000-0005-0000-0000-0000819E0000}"/>
    <cellStyle name="40% - Accent5 20 2 4 5 2" xfId="42165" xr:uid="{00000000-0005-0000-0000-0000829E0000}"/>
    <cellStyle name="40% - Accent5 20 2 4 6" xfId="23922" xr:uid="{00000000-0005-0000-0000-0000839E0000}"/>
    <cellStyle name="40% - Accent5 20 2 4 6 2" xfId="49911" xr:uid="{00000000-0005-0000-0000-0000849E0000}"/>
    <cellStyle name="40% - Accent5 20 2 4 7" xfId="29076" xr:uid="{00000000-0005-0000-0000-0000859E0000}"/>
    <cellStyle name="40% - Accent5 20 2 5" xfId="4100" xr:uid="{00000000-0005-0000-0000-0000869E0000}"/>
    <cellStyle name="40% - Accent5 20 2 5 2" xfId="9398" xr:uid="{00000000-0005-0000-0000-0000879E0000}"/>
    <cellStyle name="40% - Accent5 20 2 5 2 2" xfId="35398" xr:uid="{00000000-0005-0000-0000-0000889E0000}"/>
    <cellStyle name="40% - Accent5 20 2 5 3" xfId="17192" xr:uid="{00000000-0005-0000-0000-0000899E0000}"/>
    <cellStyle name="40% - Accent5 20 2 5 3 2" xfId="43186" xr:uid="{00000000-0005-0000-0000-00008A9E0000}"/>
    <cellStyle name="40% - Accent5 20 2 5 4" xfId="24943" xr:uid="{00000000-0005-0000-0000-00008B9E0000}"/>
    <cellStyle name="40% - Accent5 20 2 5 4 2" xfId="50932" xr:uid="{00000000-0005-0000-0000-00008C9E0000}"/>
    <cellStyle name="40% - Accent5 20 2 5 5" xfId="30097" xr:uid="{00000000-0005-0000-0000-00008D9E0000}"/>
    <cellStyle name="40% - Accent5 20 2 6" xfId="11570" xr:uid="{00000000-0005-0000-0000-00008E9E0000}"/>
    <cellStyle name="40% - Accent5 20 2 6 2" xfId="19365" xr:uid="{00000000-0005-0000-0000-00008F9E0000}"/>
    <cellStyle name="40% - Accent5 20 2 6 2 2" xfId="45359" xr:uid="{00000000-0005-0000-0000-0000909E0000}"/>
    <cellStyle name="40% - Accent5 20 2 6 3" xfId="37571" xr:uid="{00000000-0005-0000-0000-0000919E0000}"/>
    <cellStyle name="40% - Accent5 20 2 7" xfId="12076" xr:uid="{00000000-0005-0000-0000-0000929E0000}"/>
    <cellStyle name="40% - Accent5 20 2 7 2" xfId="19871" xr:uid="{00000000-0005-0000-0000-0000939E0000}"/>
    <cellStyle name="40% - Accent5 20 2 7 2 2" xfId="45865" xr:uid="{00000000-0005-0000-0000-0000949E0000}"/>
    <cellStyle name="40% - Accent5 20 2 7 3" xfId="38077" xr:uid="{00000000-0005-0000-0000-0000959E0000}"/>
    <cellStyle name="40% - Accent5 20 2 8" xfId="6722" xr:uid="{00000000-0005-0000-0000-0000969E0000}"/>
    <cellStyle name="40% - Accent5 20 2 8 2" xfId="32709" xr:uid="{00000000-0005-0000-0000-0000979E0000}"/>
    <cellStyle name="40% - Accent5 20 2 9" xfId="14503" xr:uid="{00000000-0005-0000-0000-0000989E0000}"/>
    <cellStyle name="40% - Accent5 20 2 9 2" xfId="40497" xr:uid="{00000000-0005-0000-0000-0000999E0000}"/>
    <cellStyle name="40% - Accent5 20 3" xfId="1693" xr:uid="{00000000-0005-0000-0000-00009A9E0000}"/>
    <cellStyle name="40% - Accent5 20 3 2" xfId="4379" xr:uid="{00000000-0005-0000-0000-00009B9E0000}"/>
    <cellStyle name="40% - Accent5 20 3 2 2" xfId="9676" xr:uid="{00000000-0005-0000-0000-00009C9E0000}"/>
    <cellStyle name="40% - Accent5 20 3 2 2 2" xfId="35677" xr:uid="{00000000-0005-0000-0000-00009D9E0000}"/>
    <cellStyle name="40% - Accent5 20 3 2 3" xfId="17471" xr:uid="{00000000-0005-0000-0000-00009E9E0000}"/>
    <cellStyle name="40% - Accent5 20 3 2 3 2" xfId="43465" xr:uid="{00000000-0005-0000-0000-00009F9E0000}"/>
    <cellStyle name="40% - Accent5 20 3 2 4" xfId="25222" xr:uid="{00000000-0005-0000-0000-0000A09E0000}"/>
    <cellStyle name="40% - Accent5 20 3 2 4 2" xfId="51211" xr:uid="{00000000-0005-0000-0000-0000A19E0000}"/>
    <cellStyle name="40% - Accent5 20 3 2 5" xfId="30376" xr:uid="{00000000-0005-0000-0000-0000A29E0000}"/>
    <cellStyle name="40% - Accent5 20 3 3" xfId="12336" xr:uid="{00000000-0005-0000-0000-0000A39E0000}"/>
    <cellStyle name="40% - Accent5 20 3 3 2" xfId="20131" xr:uid="{00000000-0005-0000-0000-0000A49E0000}"/>
    <cellStyle name="40% - Accent5 20 3 3 2 2" xfId="46125" xr:uid="{00000000-0005-0000-0000-0000A59E0000}"/>
    <cellStyle name="40% - Accent5 20 3 3 3" xfId="38337" xr:uid="{00000000-0005-0000-0000-0000A69E0000}"/>
    <cellStyle name="40% - Accent5 20 3 4" xfId="6998" xr:uid="{00000000-0005-0000-0000-0000A79E0000}"/>
    <cellStyle name="40% - Accent5 20 3 4 2" xfId="32988" xr:uid="{00000000-0005-0000-0000-0000A89E0000}"/>
    <cellStyle name="40% - Accent5 20 3 5" xfId="14782" xr:uid="{00000000-0005-0000-0000-0000A99E0000}"/>
    <cellStyle name="40% - Accent5 20 3 5 2" xfId="40776" xr:uid="{00000000-0005-0000-0000-0000AA9E0000}"/>
    <cellStyle name="40% - Accent5 20 3 6" xfId="22533" xr:uid="{00000000-0005-0000-0000-0000AB9E0000}"/>
    <cellStyle name="40% - Accent5 20 3 6 2" xfId="48522" xr:uid="{00000000-0005-0000-0000-0000AC9E0000}"/>
    <cellStyle name="40% - Accent5 20 3 7" xfId="27687" xr:uid="{00000000-0005-0000-0000-0000AD9E0000}"/>
    <cellStyle name="40% - Accent5 20 4" xfId="2249" xr:uid="{00000000-0005-0000-0000-0000AE9E0000}"/>
    <cellStyle name="40% - Accent5 20 4 2" xfId="4935" xr:uid="{00000000-0005-0000-0000-0000AF9E0000}"/>
    <cellStyle name="40% - Accent5 20 4 2 2" xfId="10232" xr:uid="{00000000-0005-0000-0000-0000B09E0000}"/>
    <cellStyle name="40% - Accent5 20 4 2 2 2" xfId="36233" xr:uid="{00000000-0005-0000-0000-0000B19E0000}"/>
    <cellStyle name="40% - Accent5 20 4 2 3" xfId="18027" xr:uid="{00000000-0005-0000-0000-0000B29E0000}"/>
    <cellStyle name="40% - Accent5 20 4 2 3 2" xfId="44021" xr:uid="{00000000-0005-0000-0000-0000B39E0000}"/>
    <cellStyle name="40% - Accent5 20 4 2 4" xfId="25778" xr:uid="{00000000-0005-0000-0000-0000B49E0000}"/>
    <cellStyle name="40% - Accent5 20 4 2 4 2" xfId="51767" xr:uid="{00000000-0005-0000-0000-0000B59E0000}"/>
    <cellStyle name="40% - Accent5 20 4 2 5" xfId="30932" xr:uid="{00000000-0005-0000-0000-0000B69E0000}"/>
    <cellStyle name="40% - Accent5 20 4 3" xfId="12855" xr:uid="{00000000-0005-0000-0000-0000B79E0000}"/>
    <cellStyle name="40% - Accent5 20 4 3 2" xfId="20650" xr:uid="{00000000-0005-0000-0000-0000B89E0000}"/>
    <cellStyle name="40% - Accent5 20 4 3 2 2" xfId="46644" xr:uid="{00000000-0005-0000-0000-0000B99E0000}"/>
    <cellStyle name="40% - Accent5 20 4 3 3" xfId="38856" xr:uid="{00000000-0005-0000-0000-0000BA9E0000}"/>
    <cellStyle name="40% - Accent5 20 4 4" xfId="7550" xr:uid="{00000000-0005-0000-0000-0000BB9E0000}"/>
    <cellStyle name="40% - Accent5 20 4 4 2" xfId="33544" xr:uid="{00000000-0005-0000-0000-0000BC9E0000}"/>
    <cellStyle name="40% - Accent5 20 4 5" xfId="15338" xr:uid="{00000000-0005-0000-0000-0000BD9E0000}"/>
    <cellStyle name="40% - Accent5 20 4 5 2" xfId="41332" xr:uid="{00000000-0005-0000-0000-0000BE9E0000}"/>
    <cellStyle name="40% - Accent5 20 4 6" xfId="23089" xr:uid="{00000000-0005-0000-0000-0000BF9E0000}"/>
    <cellStyle name="40% - Accent5 20 4 6 2" xfId="49078" xr:uid="{00000000-0005-0000-0000-0000C09E0000}"/>
    <cellStyle name="40% - Accent5 20 4 7" xfId="28243" xr:uid="{00000000-0005-0000-0000-0000C19E0000}"/>
    <cellStyle name="40% - Accent5 20 5" xfId="2805" xr:uid="{00000000-0005-0000-0000-0000C29E0000}"/>
    <cellStyle name="40% - Accent5 20 5 2" xfId="5491" xr:uid="{00000000-0005-0000-0000-0000C39E0000}"/>
    <cellStyle name="40% - Accent5 20 5 2 2" xfId="10788" xr:uid="{00000000-0005-0000-0000-0000C49E0000}"/>
    <cellStyle name="40% - Accent5 20 5 2 2 2" xfId="36789" xr:uid="{00000000-0005-0000-0000-0000C59E0000}"/>
    <cellStyle name="40% - Accent5 20 5 2 3" xfId="18583" xr:uid="{00000000-0005-0000-0000-0000C69E0000}"/>
    <cellStyle name="40% - Accent5 20 5 2 3 2" xfId="44577" xr:uid="{00000000-0005-0000-0000-0000C79E0000}"/>
    <cellStyle name="40% - Accent5 20 5 2 4" xfId="26334" xr:uid="{00000000-0005-0000-0000-0000C89E0000}"/>
    <cellStyle name="40% - Accent5 20 5 2 4 2" xfId="52323" xr:uid="{00000000-0005-0000-0000-0000C99E0000}"/>
    <cellStyle name="40% - Accent5 20 5 2 5" xfId="31488" xr:uid="{00000000-0005-0000-0000-0000CA9E0000}"/>
    <cellStyle name="40% - Accent5 20 5 3" xfId="13392" xr:uid="{00000000-0005-0000-0000-0000CB9E0000}"/>
    <cellStyle name="40% - Accent5 20 5 3 2" xfId="21187" xr:uid="{00000000-0005-0000-0000-0000CC9E0000}"/>
    <cellStyle name="40% - Accent5 20 5 3 2 2" xfId="47181" xr:uid="{00000000-0005-0000-0000-0000CD9E0000}"/>
    <cellStyle name="40% - Accent5 20 5 3 3" xfId="39393" xr:uid="{00000000-0005-0000-0000-0000CE9E0000}"/>
    <cellStyle name="40% - Accent5 20 5 4" xfId="8104" xr:uid="{00000000-0005-0000-0000-0000CF9E0000}"/>
    <cellStyle name="40% - Accent5 20 5 4 2" xfId="34100" xr:uid="{00000000-0005-0000-0000-0000D09E0000}"/>
    <cellStyle name="40% - Accent5 20 5 5" xfId="15894" xr:uid="{00000000-0005-0000-0000-0000D19E0000}"/>
    <cellStyle name="40% - Accent5 20 5 5 2" xfId="41888" xr:uid="{00000000-0005-0000-0000-0000D29E0000}"/>
    <cellStyle name="40% - Accent5 20 5 6" xfId="23645" xr:uid="{00000000-0005-0000-0000-0000D39E0000}"/>
    <cellStyle name="40% - Accent5 20 5 6 2" xfId="49634" xr:uid="{00000000-0005-0000-0000-0000D49E0000}"/>
    <cellStyle name="40% - Accent5 20 5 7" xfId="28799" xr:uid="{00000000-0005-0000-0000-0000D59E0000}"/>
    <cellStyle name="40% - Accent5 20 6" xfId="3823" xr:uid="{00000000-0005-0000-0000-0000D69E0000}"/>
    <cellStyle name="40% - Accent5 20 6 2" xfId="9121" xr:uid="{00000000-0005-0000-0000-0000D79E0000}"/>
    <cellStyle name="40% - Accent5 20 6 2 2" xfId="35121" xr:uid="{00000000-0005-0000-0000-0000D89E0000}"/>
    <cellStyle name="40% - Accent5 20 6 3" xfId="16915" xr:uid="{00000000-0005-0000-0000-0000D99E0000}"/>
    <cellStyle name="40% - Accent5 20 6 3 2" xfId="42909" xr:uid="{00000000-0005-0000-0000-0000DA9E0000}"/>
    <cellStyle name="40% - Accent5 20 6 4" xfId="24666" xr:uid="{00000000-0005-0000-0000-0000DB9E0000}"/>
    <cellStyle name="40% - Accent5 20 6 4 2" xfId="50655" xr:uid="{00000000-0005-0000-0000-0000DC9E0000}"/>
    <cellStyle name="40% - Accent5 20 6 5" xfId="29820" xr:uid="{00000000-0005-0000-0000-0000DD9E0000}"/>
    <cellStyle name="40% - Accent5 20 7" xfId="11315" xr:uid="{00000000-0005-0000-0000-0000DE9E0000}"/>
    <cellStyle name="40% - Accent5 20 7 2" xfId="19110" xr:uid="{00000000-0005-0000-0000-0000DF9E0000}"/>
    <cellStyle name="40% - Accent5 20 7 2 2" xfId="45104" xr:uid="{00000000-0005-0000-0000-0000E09E0000}"/>
    <cellStyle name="40% - Accent5 20 7 3" xfId="37316" xr:uid="{00000000-0005-0000-0000-0000E19E0000}"/>
    <cellStyle name="40% - Accent5 20 8" xfId="11815" xr:uid="{00000000-0005-0000-0000-0000E29E0000}"/>
    <cellStyle name="40% - Accent5 20 8 2" xfId="19610" xr:uid="{00000000-0005-0000-0000-0000E39E0000}"/>
    <cellStyle name="40% - Accent5 20 8 2 2" xfId="45604" xr:uid="{00000000-0005-0000-0000-0000E49E0000}"/>
    <cellStyle name="40% - Accent5 20 8 3" xfId="37816" xr:uid="{00000000-0005-0000-0000-0000E59E0000}"/>
    <cellStyle name="40% - Accent5 20 9" xfId="6445" xr:uid="{00000000-0005-0000-0000-0000E69E0000}"/>
    <cellStyle name="40% - Accent5 20 9 2" xfId="32432" xr:uid="{00000000-0005-0000-0000-0000E79E0000}"/>
    <cellStyle name="40% - Accent5 21" xfId="1142" xr:uid="{00000000-0005-0000-0000-0000E89E0000}"/>
    <cellStyle name="40% - Accent5 21 10" xfId="14234" xr:uid="{00000000-0005-0000-0000-0000E99E0000}"/>
    <cellStyle name="40% - Accent5 21 10 2" xfId="40228" xr:uid="{00000000-0005-0000-0000-0000EA9E0000}"/>
    <cellStyle name="40% - Accent5 21 11" xfId="21985" xr:uid="{00000000-0005-0000-0000-0000EB9E0000}"/>
    <cellStyle name="40% - Accent5 21 11 2" xfId="47974" xr:uid="{00000000-0005-0000-0000-0000EC9E0000}"/>
    <cellStyle name="40% - Accent5 21 12" xfId="27139" xr:uid="{00000000-0005-0000-0000-0000ED9E0000}"/>
    <cellStyle name="40% - Accent5 21 2" xfId="1420" xr:uid="{00000000-0005-0000-0000-0000EE9E0000}"/>
    <cellStyle name="40% - Accent5 21 2 10" xfId="22262" xr:uid="{00000000-0005-0000-0000-0000EF9E0000}"/>
    <cellStyle name="40% - Accent5 21 2 10 2" xfId="48251" xr:uid="{00000000-0005-0000-0000-0000F09E0000}"/>
    <cellStyle name="40% - Accent5 21 2 11" xfId="27416" xr:uid="{00000000-0005-0000-0000-0000F19E0000}"/>
    <cellStyle name="40% - Accent5 21 2 2" xfId="1978" xr:uid="{00000000-0005-0000-0000-0000F29E0000}"/>
    <cellStyle name="40% - Accent5 21 2 2 2" xfId="4664" xr:uid="{00000000-0005-0000-0000-0000F39E0000}"/>
    <cellStyle name="40% - Accent5 21 2 2 2 2" xfId="9961" xr:uid="{00000000-0005-0000-0000-0000F49E0000}"/>
    <cellStyle name="40% - Accent5 21 2 2 2 2 2" xfId="35962" xr:uid="{00000000-0005-0000-0000-0000F59E0000}"/>
    <cellStyle name="40% - Accent5 21 2 2 2 3" xfId="17756" xr:uid="{00000000-0005-0000-0000-0000F69E0000}"/>
    <cellStyle name="40% - Accent5 21 2 2 2 3 2" xfId="43750" xr:uid="{00000000-0005-0000-0000-0000F79E0000}"/>
    <cellStyle name="40% - Accent5 21 2 2 2 4" xfId="25507" xr:uid="{00000000-0005-0000-0000-0000F89E0000}"/>
    <cellStyle name="40% - Accent5 21 2 2 2 4 2" xfId="51496" xr:uid="{00000000-0005-0000-0000-0000F99E0000}"/>
    <cellStyle name="40% - Accent5 21 2 2 2 5" xfId="30661" xr:uid="{00000000-0005-0000-0000-0000FA9E0000}"/>
    <cellStyle name="40% - Accent5 21 2 2 3" xfId="12603" xr:uid="{00000000-0005-0000-0000-0000FB9E0000}"/>
    <cellStyle name="40% - Accent5 21 2 2 3 2" xfId="20398" xr:uid="{00000000-0005-0000-0000-0000FC9E0000}"/>
    <cellStyle name="40% - Accent5 21 2 2 3 2 2" xfId="46392" xr:uid="{00000000-0005-0000-0000-0000FD9E0000}"/>
    <cellStyle name="40% - Accent5 21 2 2 3 3" xfId="38604" xr:uid="{00000000-0005-0000-0000-0000FE9E0000}"/>
    <cellStyle name="40% - Accent5 21 2 2 4" xfId="7281" xr:uid="{00000000-0005-0000-0000-0000FF9E0000}"/>
    <cellStyle name="40% - Accent5 21 2 2 4 2" xfId="33273" xr:uid="{00000000-0005-0000-0000-0000009F0000}"/>
    <cellStyle name="40% - Accent5 21 2 2 5" xfId="15067" xr:uid="{00000000-0005-0000-0000-0000019F0000}"/>
    <cellStyle name="40% - Accent5 21 2 2 5 2" xfId="41061" xr:uid="{00000000-0005-0000-0000-0000029F0000}"/>
    <cellStyle name="40% - Accent5 21 2 2 6" xfId="22818" xr:uid="{00000000-0005-0000-0000-0000039F0000}"/>
    <cellStyle name="40% - Accent5 21 2 2 6 2" xfId="48807" xr:uid="{00000000-0005-0000-0000-0000049F0000}"/>
    <cellStyle name="40% - Accent5 21 2 2 7" xfId="27972" xr:uid="{00000000-0005-0000-0000-0000059F0000}"/>
    <cellStyle name="40% - Accent5 21 2 3" xfId="2534" xr:uid="{00000000-0005-0000-0000-0000069F0000}"/>
    <cellStyle name="40% - Accent5 21 2 3 2" xfId="5220" xr:uid="{00000000-0005-0000-0000-0000079F0000}"/>
    <cellStyle name="40% - Accent5 21 2 3 2 2" xfId="10517" xr:uid="{00000000-0005-0000-0000-0000089F0000}"/>
    <cellStyle name="40% - Accent5 21 2 3 2 2 2" xfId="36518" xr:uid="{00000000-0005-0000-0000-0000099F0000}"/>
    <cellStyle name="40% - Accent5 21 2 3 2 3" xfId="18312" xr:uid="{00000000-0005-0000-0000-00000A9F0000}"/>
    <cellStyle name="40% - Accent5 21 2 3 2 3 2" xfId="44306" xr:uid="{00000000-0005-0000-0000-00000B9F0000}"/>
    <cellStyle name="40% - Accent5 21 2 3 2 4" xfId="26063" xr:uid="{00000000-0005-0000-0000-00000C9F0000}"/>
    <cellStyle name="40% - Accent5 21 2 3 2 4 2" xfId="52052" xr:uid="{00000000-0005-0000-0000-00000D9F0000}"/>
    <cellStyle name="40% - Accent5 21 2 3 2 5" xfId="31217" xr:uid="{00000000-0005-0000-0000-00000E9F0000}"/>
    <cellStyle name="40% - Accent5 21 2 3 3" xfId="13138" xr:uid="{00000000-0005-0000-0000-00000F9F0000}"/>
    <cellStyle name="40% - Accent5 21 2 3 3 2" xfId="20933" xr:uid="{00000000-0005-0000-0000-0000109F0000}"/>
    <cellStyle name="40% - Accent5 21 2 3 3 2 2" xfId="46927" xr:uid="{00000000-0005-0000-0000-0000119F0000}"/>
    <cellStyle name="40% - Accent5 21 2 3 3 3" xfId="39139" xr:uid="{00000000-0005-0000-0000-0000129F0000}"/>
    <cellStyle name="40% - Accent5 21 2 3 4" xfId="7833" xr:uid="{00000000-0005-0000-0000-0000139F0000}"/>
    <cellStyle name="40% - Accent5 21 2 3 4 2" xfId="33829" xr:uid="{00000000-0005-0000-0000-0000149F0000}"/>
    <cellStyle name="40% - Accent5 21 2 3 5" xfId="15623" xr:uid="{00000000-0005-0000-0000-0000159F0000}"/>
    <cellStyle name="40% - Accent5 21 2 3 5 2" xfId="41617" xr:uid="{00000000-0005-0000-0000-0000169F0000}"/>
    <cellStyle name="40% - Accent5 21 2 3 6" xfId="23374" xr:uid="{00000000-0005-0000-0000-0000179F0000}"/>
    <cellStyle name="40% - Accent5 21 2 3 6 2" xfId="49363" xr:uid="{00000000-0005-0000-0000-0000189F0000}"/>
    <cellStyle name="40% - Accent5 21 2 3 7" xfId="28528" xr:uid="{00000000-0005-0000-0000-0000199F0000}"/>
    <cellStyle name="40% - Accent5 21 2 4" xfId="3090" xr:uid="{00000000-0005-0000-0000-00001A9F0000}"/>
    <cellStyle name="40% - Accent5 21 2 4 2" xfId="5776" xr:uid="{00000000-0005-0000-0000-00001B9F0000}"/>
    <cellStyle name="40% - Accent5 21 2 4 2 2" xfId="11073" xr:uid="{00000000-0005-0000-0000-00001C9F0000}"/>
    <cellStyle name="40% - Accent5 21 2 4 2 2 2" xfId="37074" xr:uid="{00000000-0005-0000-0000-00001D9F0000}"/>
    <cellStyle name="40% - Accent5 21 2 4 2 3" xfId="18868" xr:uid="{00000000-0005-0000-0000-00001E9F0000}"/>
    <cellStyle name="40% - Accent5 21 2 4 2 3 2" xfId="44862" xr:uid="{00000000-0005-0000-0000-00001F9F0000}"/>
    <cellStyle name="40% - Accent5 21 2 4 2 4" xfId="26619" xr:uid="{00000000-0005-0000-0000-0000209F0000}"/>
    <cellStyle name="40% - Accent5 21 2 4 2 4 2" xfId="52608" xr:uid="{00000000-0005-0000-0000-0000219F0000}"/>
    <cellStyle name="40% - Accent5 21 2 4 2 5" xfId="31773" xr:uid="{00000000-0005-0000-0000-0000229F0000}"/>
    <cellStyle name="40% - Accent5 21 2 4 3" xfId="13677" xr:uid="{00000000-0005-0000-0000-0000239F0000}"/>
    <cellStyle name="40% - Accent5 21 2 4 3 2" xfId="21472" xr:uid="{00000000-0005-0000-0000-0000249F0000}"/>
    <cellStyle name="40% - Accent5 21 2 4 3 2 2" xfId="47466" xr:uid="{00000000-0005-0000-0000-0000259F0000}"/>
    <cellStyle name="40% - Accent5 21 2 4 3 3" xfId="39678" xr:uid="{00000000-0005-0000-0000-0000269F0000}"/>
    <cellStyle name="40% - Accent5 21 2 4 4" xfId="8389" xr:uid="{00000000-0005-0000-0000-0000279F0000}"/>
    <cellStyle name="40% - Accent5 21 2 4 4 2" xfId="34385" xr:uid="{00000000-0005-0000-0000-0000289F0000}"/>
    <cellStyle name="40% - Accent5 21 2 4 5" xfId="16179" xr:uid="{00000000-0005-0000-0000-0000299F0000}"/>
    <cellStyle name="40% - Accent5 21 2 4 5 2" xfId="42173" xr:uid="{00000000-0005-0000-0000-00002A9F0000}"/>
    <cellStyle name="40% - Accent5 21 2 4 6" xfId="23930" xr:uid="{00000000-0005-0000-0000-00002B9F0000}"/>
    <cellStyle name="40% - Accent5 21 2 4 6 2" xfId="49919" xr:uid="{00000000-0005-0000-0000-00002C9F0000}"/>
    <cellStyle name="40% - Accent5 21 2 4 7" xfId="29084" xr:uid="{00000000-0005-0000-0000-00002D9F0000}"/>
    <cellStyle name="40% - Accent5 21 2 5" xfId="4108" xr:uid="{00000000-0005-0000-0000-00002E9F0000}"/>
    <cellStyle name="40% - Accent5 21 2 5 2" xfId="9406" xr:uid="{00000000-0005-0000-0000-00002F9F0000}"/>
    <cellStyle name="40% - Accent5 21 2 5 2 2" xfId="35406" xr:uid="{00000000-0005-0000-0000-0000309F0000}"/>
    <cellStyle name="40% - Accent5 21 2 5 3" xfId="17200" xr:uid="{00000000-0005-0000-0000-0000319F0000}"/>
    <cellStyle name="40% - Accent5 21 2 5 3 2" xfId="43194" xr:uid="{00000000-0005-0000-0000-0000329F0000}"/>
    <cellStyle name="40% - Accent5 21 2 5 4" xfId="24951" xr:uid="{00000000-0005-0000-0000-0000339F0000}"/>
    <cellStyle name="40% - Accent5 21 2 5 4 2" xfId="50940" xr:uid="{00000000-0005-0000-0000-0000349F0000}"/>
    <cellStyle name="40% - Accent5 21 2 5 5" xfId="30105" xr:uid="{00000000-0005-0000-0000-0000359F0000}"/>
    <cellStyle name="40% - Accent5 21 2 6" xfId="11578" xr:uid="{00000000-0005-0000-0000-0000369F0000}"/>
    <cellStyle name="40% - Accent5 21 2 6 2" xfId="19373" xr:uid="{00000000-0005-0000-0000-0000379F0000}"/>
    <cellStyle name="40% - Accent5 21 2 6 2 2" xfId="45367" xr:uid="{00000000-0005-0000-0000-0000389F0000}"/>
    <cellStyle name="40% - Accent5 21 2 6 3" xfId="37579" xr:uid="{00000000-0005-0000-0000-0000399F0000}"/>
    <cellStyle name="40% - Accent5 21 2 7" xfId="12084" xr:uid="{00000000-0005-0000-0000-00003A9F0000}"/>
    <cellStyle name="40% - Accent5 21 2 7 2" xfId="19879" xr:uid="{00000000-0005-0000-0000-00003B9F0000}"/>
    <cellStyle name="40% - Accent5 21 2 7 2 2" xfId="45873" xr:uid="{00000000-0005-0000-0000-00003C9F0000}"/>
    <cellStyle name="40% - Accent5 21 2 7 3" xfId="38085" xr:uid="{00000000-0005-0000-0000-00003D9F0000}"/>
    <cellStyle name="40% - Accent5 21 2 8" xfId="6730" xr:uid="{00000000-0005-0000-0000-00003E9F0000}"/>
    <cellStyle name="40% - Accent5 21 2 8 2" xfId="32717" xr:uid="{00000000-0005-0000-0000-00003F9F0000}"/>
    <cellStyle name="40% - Accent5 21 2 9" xfId="14511" xr:uid="{00000000-0005-0000-0000-0000409F0000}"/>
    <cellStyle name="40% - Accent5 21 2 9 2" xfId="40505" xr:uid="{00000000-0005-0000-0000-0000419F0000}"/>
    <cellStyle name="40% - Accent5 21 3" xfId="1701" xr:uid="{00000000-0005-0000-0000-0000429F0000}"/>
    <cellStyle name="40% - Accent5 21 3 2" xfId="4387" xr:uid="{00000000-0005-0000-0000-0000439F0000}"/>
    <cellStyle name="40% - Accent5 21 3 2 2" xfId="9684" xr:uid="{00000000-0005-0000-0000-0000449F0000}"/>
    <cellStyle name="40% - Accent5 21 3 2 2 2" xfId="35685" xr:uid="{00000000-0005-0000-0000-0000459F0000}"/>
    <cellStyle name="40% - Accent5 21 3 2 3" xfId="17479" xr:uid="{00000000-0005-0000-0000-0000469F0000}"/>
    <cellStyle name="40% - Accent5 21 3 2 3 2" xfId="43473" xr:uid="{00000000-0005-0000-0000-0000479F0000}"/>
    <cellStyle name="40% - Accent5 21 3 2 4" xfId="25230" xr:uid="{00000000-0005-0000-0000-0000489F0000}"/>
    <cellStyle name="40% - Accent5 21 3 2 4 2" xfId="51219" xr:uid="{00000000-0005-0000-0000-0000499F0000}"/>
    <cellStyle name="40% - Accent5 21 3 2 5" xfId="30384" xr:uid="{00000000-0005-0000-0000-00004A9F0000}"/>
    <cellStyle name="40% - Accent5 21 3 3" xfId="12344" xr:uid="{00000000-0005-0000-0000-00004B9F0000}"/>
    <cellStyle name="40% - Accent5 21 3 3 2" xfId="20139" xr:uid="{00000000-0005-0000-0000-00004C9F0000}"/>
    <cellStyle name="40% - Accent5 21 3 3 2 2" xfId="46133" xr:uid="{00000000-0005-0000-0000-00004D9F0000}"/>
    <cellStyle name="40% - Accent5 21 3 3 3" xfId="38345" xr:uid="{00000000-0005-0000-0000-00004E9F0000}"/>
    <cellStyle name="40% - Accent5 21 3 4" xfId="7006" xr:uid="{00000000-0005-0000-0000-00004F9F0000}"/>
    <cellStyle name="40% - Accent5 21 3 4 2" xfId="32996" xr:uid="{00000000-0005-0000-0000-0000509F0000}"/>
    <cellStyle name="40% - Accent5 21 3 5" xfId="14790" xr:uid="{00000000-0005-0000-0000-0000519F0000}"/>
    <cellStyle name="40% - Accent5 21 3 5 2" xfId="40784" xr:uid="{00000000-0005-0000-0000-0000529F0000}"/>
    <cellStyle name="40% - Accent5 21 3 6" xfId="22541" xr:uid="{00000000-0005-0000-0000-0000539F0000}"/>
    <cellStyle name="40% - Accent5 21 3 6 2" xfId="48530" xr:uid="{00000000-0005-0000-0000-0000549F0000}"/>
    <cellStyle name="40% - Accent5 21 3 7" xfId="27695" xr:uid="{00000000-0005-0000-0000-0000559F0000}"/>
    <cellStyle name="40% - Accent5 21 4" xfId="2257" xr:uid="{00000000-0005-0000-0000-0000569F0000}"/>
    <cellStyle name="40% - Accent5 21 4 2" xfId="4943" xr:uid="{00000000-0005-0000-0000-0000579F0000}"/>
    <cellStyle name="40% - Accent5 21 4 2 2" xfId="10240" xr:uid="{00000000-0005-0000-0000-0000589F0000}"/>
    <cellStyle name="40% - Accent5 21 4 2 2 2" xfId="36241" xr:uid="{00000000-0005-0000-0000-0000599F0000}"/>
    <cellStyle name="40% - Accent5 21 4 2 3" xfId="18035" xr:uid="{00000000-0005-0000-0000-00005A9F0000}"/>
    <cellStyle name="40% - Accent5 21 4 2 3 2" xfId="44029" xr:uid="{00000000-0005-0000-0000-00005B9F0000}"/>
    <cellStyle name="40% - Accent5 21 4 2 4" xfId="25786" xr:uid="{00000000-0005-0000-0000-00005C9F0000}"/>
    <cellStyle name="40% - Accent5 21 4 2 4 2" xfId="51775" xr:uid="{00000000-0005-0000-0000-00005D9F0000}"/>
    <cellStyle name="40% - Accent5 21 4 2 5" xfId="30940" xr:uid="{00000000-0005-0000-0000-00005E9F0000}"/>
    <cellStyle name="40% - Accent5 21 4 3" xfId="12863" xr:uid="{00000000-0005-0000-0000-00005F9F0000}"/>
    <cellStyle name="40% - Accent5 21 4 3 2" xfId="20658" xr:uid="{00000000-0005-0000-0000-0000609F0000}"/>
    <cellStyle name="40% - Accent5 21 4 3 2 2" xfId="46652" xr:uid="{00000000-0005-0000-0000-0000619F0000}"/>
    <cellStyle name="40% - Accent5 21 4 3 3" xfId="38864" xr:uid="{00000000-0005-0000-0000-0000629F0000}"/>
    <cellStyle name="40% - Accent5 21 4 4" xfId="7558" xr:uid="{00000000-0005-0000-0000-0000639F0000}"/>
    <cellStyle name="40% - Accent5 21 4 4 2" xfId="33552" xr:uid="{00000000-0005-0000-0000-0000649F0000}"/>
    <cellStyle name="40% - Accent5 21 4 5" xfId="15346" xr:uid="{00000000-0005-0000-0000-0000659F0000}"/>
    <cellStyle name="40% - Accent5 21 4 5 2" xfId="41340" xr:uid="{00000000-0005-0000-0000-0000669F0000}"/>
    <cellStyle name="40% - Accent5 21 4 6" xfId="23097" xr:uid="{00000000-0005-0000-0000-0000679F0000}"/>
    <cellStyle name="40% - Accent5 21 4 6 2" xfId="49086" xr:uid="{00000000-0005-0000-0000-0000689F0000}"/>
    <cellStyle name="40% - Accent5 21 4 7" xfId="28251" xr:uid="{00000000-0005-0000-0000-0000699F0000}"/>
    <cellStyle name="40% - Accent5 21 5" xfId="2813" xr:uid="{00000000-0005-0000-0000-00006A9F0000}"/>
    <cellStyle name="40% - Accent5 21 5 2" xfId="5499" xr:uid="{00000000-0005-0000-0000-00006B9F0000}"/>
    <cellStyle name="40% - Accent5 21 5 2 2" xfId="10796" xr:uid="{00000000-0005-0000-0000-00006C9F0000}"/>
    <cellStyle name="40% - Accent5 21 5 2 2 2" xfId="36797" xr:uid="{00000000-0005-0000-0000-00006D9F0000}"/>
    <cellStyle name="40% - Accent5 21 5 2 3" xfId="18591" xr:uid="{00000000-0005-0000-0000-00006E9F0000}"/>
    <cellStyle name="40% - Accent5 21 5 2 3 2" xfId="44585" xr:uid="{00000000-0005-0000-0000-00006F9F0000}"/>
    <cellStyle name="40% - Accent5 21 5 2 4" xfId="26342" xr:uid="{00000000-0005-0000-0000-0000709F0000}"/>
    <cellStyle name="40% - Accent5 21 5 2 4 2" xfId="52331" xr:uid="{00000000-0005-0000-0000-0000719F0000}"/>
    <cellStyle name="40% - Accent5 21 5 2 5" xfId="31496" xr:uid="{00000000-0005-0000-0000-0000729F0000}"/>
    <cellStyle name="40% - Accent5 21 5 3" xfId="13400" xr:uid="{00000000-0005-0000-0000-0000739F0000}"/>
    <cellStyle name="40% - Accent5 21 5 3 2" xfId="21195" xr:uid="{00000000-0005-0000-0000-0000749F0000}"/>
    <cellStyle name="40% - Accent5 21 5 3 2 2" xfId="47189" xr:uid="{00000000-0005-0000-0000-0000759F0000}"/>
    <cellStyle name="40% - Accent5 21 5 3 3" xfId="39401" xr:uid="{00000000-0005-0000-0000-0000769F0000}"/>
    <cellStyle name="40% - Accent5 21 5 4" xfId="8112" xr:uid="{00000000-0005-0000-0000-0000779F0000}"/>
    <cellStyle name="40% - Accent5 21 5 4 2" xfId="34108" xr:uid="{00000000-0005-0000-0000-0000789F0000}"/>
    <cellStyle name="40% - Accent5 21 5 5" xfId="15902" xr:uid="{00000000-0005-0000-0000-0000799F0000}"/>
    <cellStyle name="40% - Accent5 21 5 5 2" xfId="41896" xr:uid="{00000000-0005-0000-0000-00007A9F0000}"/>
    <cellStyle name="40% - Accent5 21 5 6" xfId="23653" xr:uid="{00000000-0005-0000-0000-00007B9F0000}"/>
    <cellStyle name="40% - Accent5 21 5 6 2" xfId="49642" xr:uid="{00000000-0005-0000-0000-00007C9F0000}"/>
    <cellStyle name="40% - Accent5 21 5 7" xfId="28807" xr:uid="{00000000-0005-0000-0000-00007D9F0000}"/>
    <cellStyle name="40% - Accent5 21 6" xfId="3831" xr:uid="{00000000-0005-0000-0000-00007E9F0000}"/>
    <cellStyle name="40% - Accent5 21 6 2" xfId="9129" xr:uid="{00000000-0005-0000-0000-00007F9F0000}"/>
    <cellStyle name="40% - Accent5 21 6 2 2" xfId="35129" xr:uid="{00000000-0005-0000-0000-0000809F0000}"/>
    <cellStyle name="40% - Accent5 21 6 3" xfId="16923" xr:uid="{00000000-0005-0000-0000-0000819F0000}"/>
    <cellStyle name="40% - Accent5 21 6 3 2" xfId="42917" xr:uid="{00000000-0005-0000-0000-0000829F0000}"/>
    <cellStyle name="40% - Accent5 21 6 4" xfId="24674" xr:uid="{00000000-0005-0000-0000-0000839F0000}"/>
    <cellStyle name="40% - Accent5 21 6 4 2" xfId="50663" xr:uid="{00000000-0005-0000-0000-0000849F0000}"/>
    <cellStyle name="40% - Accent5 21 6 5" xfId="29828" xr:uid="{00000000-0005-0000-0000-0000859F0000}"/>
    <cellStyle name="40% - Accent5 21 7" xfId="11323" xr:uid="{00000000-0005-0000-0000-0000869F0000}"/>
    <cellStyle name="40% - Accent5 21 7 2" xfId="19118" xr:uid="{00000000-0005-0000-0000-0000879F0000}"/>
    <cellStyle name="40% - Accent5 21 7 2 2" xfId="45112" xr:uid="{00000000-0005-0000-0000-0000889F0000}"/>
    <cellStyle name="40% - Accent5 21 7 3" xfId="37324" xr:uid="{00000000-0005-0000-0000-0000899F0000}"/>
    <cellStyle name="40% - Accent5 21 8" xfId="11823" xr:uid="{00000000-0005-0000-0000-00008A9F0000}"/>
    <cellStyle name="40% - Accent5 21 8 2" xfId="19618" xr:uid="{00000000-0005-0000-0000-00008B9F0000}"/>
    <cellStyle name="40% - Accent5 21 8 2 2" xfId="45612" xr:uid="{00000000-0005-0000-0000-00008C9F0000}"/>
    <cellStyle name="40% - Accent5 21 8 3" xfId="37824" xr:uid="{00000000-0005-0000-0000-00008D9F0000}"/>
    <cellStyle name="40% - Accent5 21 9" xfId="6453" xr:uid="{00000000-0005-0000-0000-00008E9F0000}"/>
    <cellStyle name="40% - Accent5 21 9 2" xfId="32440" xr:uid="{00000000-0005-0000-0000-00008F9F0000}"/>
    <cellStyle name="40% - Accent5 22" xfId="1156" xr:uid="{00000000-0005-0000-0000-0000909F0000}"/>
    <cellStyle name="40% - Accent5 22 10" xfId="21998" xr:uid="{00000000-0005-0000-0000-0000919F0000}"/>
    <cellStyle name="40% - Accent5 22 10 2" xfId="47987" xr:uid="{00000000-0005-0000-0000-0000929F0000}"/>
    <cellStyle name="40% - Accent5 22 11" xfId="27152" xr:uid="{00000000-0005-0000-0000-0000939F0000}"/>
    <cellStyle name="40% - Accent5 22 2" xfId="1714" xr:uid="{00000000-0005-0000-0000-0000949F0000}"/>
    <cellStyle name="40% - Accent5 22 2 2" xfId="4400" xr:uid="{00000000-0005-0000-0000-0000959F0000}"/>
    <cellStyle name="40% - Accent5 22 2 2 2" xfId="9697" xr:uid="{00000000-0005-0000-0000-0000969F0000}"/>
    <cellStyle name="40% - Accent5 22 2 2 2 2" xfId="35698" xr:uid="{00000000-0005-0000-0000-0000979F0000}"/>
    <cellStyle name="40% - Accent5 22 2 2 3" xfId="17492" xr:uid="{00000000-0005-0000-0000-0000989F0000}"/>
    <cellStyle name="40% - Accent5 22 2 2 3 2" xfId="43486" xr:uid="{00000000-0005-0000-0000-0000999F0000}"/>
    <cellStyle name="40% - Accent5 22 2 2 4" xfId="25243" xr:uid="{00000000-0005-0000-0000-00009A9F0000}"/>
    <cellStyle name="40% - Accent5 22 2 2 4 2" xfId="51232" xr:uid="{00000000-0005-0000-0000-00009B9F0000}"/>
    <cellStyle name="40% - Accent5 22 2 2 5" xfId="30397" xr:uid="{00000000-0005-0000-0000-00009C9F0000}"/>
    <cellStyle name="40% - Accent5 22 2 3" xfId="12357" xr:uid="{00000000-0005-0000-0000-00009D9F0000}"/>
    <cellStyle name="40% - Accent5 22 2 3 2" xfId="20152" xr:uid="{00000000-0005-0000-0000-00009E9F0000}"/>
    <cellStyle name="40% - Accent5 22 2 3 2 2" xfId="46146" xr:uid="{00000000-0005-0000-0000-00009F9F0000}"/>
    <cellStyle name="40% - Accent5 22 2 3 3" xfId="38358" xr:uid="{00000000-0005-0000-0000-0000A09F0000}"/>
    <cellStyle name="40% - Accent5 22 2 4" xfId="7019" xr:uid="{00000000-0005-0000-0000-0000A19F0000}"/>
    <cellStyle name="40% - Accent5 22 2 4 2" xfId="33009" xr:uid="{00000000-0005-0000-0000-0000A29F0000}"/>
    <cellStyle name="40% - Accent5 22 2 5" xfId="14803" xr:uid="{00000000-0005-0000-0000-0000A39F0000}"/>
    <cellStyle name="40% - Accent5 22 2 5 2" xfId="40797" xr:uid="{00000000-0005-0000-0000-0000A49F0000}"/>
    <cellStyle name="40% - Accent5 22 2 6" xfId="22554" xr:uid="{00000000-0005-0000-0000-0000A59F0000}"/>
    <cellStyle name="40% - Accent5 22 2 6 2" xfId="48543" xr:uid="{00000000-0005-0000-0000-0000A69F0000}"/>
    <cellStyle name="40% - Accent5 22 2 7" xfId="27708" xr:uid="{00000000-0005-0000-0000-0000A79F0000}"/>
    <cellStyle name="40% - Accent5 22 3" xfId="2270" xr:uid="{00000000-0005-0000-0000-0000A89F0000}"/>
    <cellStyle name="40% - Accent5 22 3 2" xfId="4956" xr:uid="{00000000-0005-0000-0000-0000A99F0000}"/>
    <cellStyle name="40% - Accent5 22 3 2 2" xfId="10253" xr:uid="{00000000-0005-0000-0000-0000AA9F0000}"/>
    <cellStyle name="40% - Accent5 22 3 2 2 2" xfId="36254" xr:uid="{00000000-0005-0000-0000-0000AB9F0000}"/>
    <cellStyle name="40% - Accent5 22 3 2 3" xfId="18048" xr:uid="{00000000-0005-0000-0000-0000AC9F0000}"/>
    <cellStyle name="40% - Accent5 22 3 2 3 2" xfId="44042" xr:uid="{00000000-0005-0000-0000-0000AD9F0000}"/>
    <cellStyle name="40% - Accent5 22 3 2 4" xfId="25799" xr:uid="{00000000-0005-0000-0000-0000AE9F0000}"/>
    <cellStyle name="40% - Accent5 22 3 2 4 2" xfId="51788" xr:uid="{00000000-0005-0000-0000-0000AF9F0000}"/>
    <cellStyle name="40% - Accent5 22 3 2 5" xfId="30953" xr:uid="{00000000-0005-0000-0000-0000B09F0000}"/>
    <cellStyle name="40% - Accent5 22 3 3" xfId="12876" xr:uid="{00000000-0005-0000-0000-0000B19F0000}"/>
    <cellStyle name="40% - Accent5 22 3 3 2" xfId="20671" xr:uid="{00000000-0005-0000-0000-0000B29F0000}"/>
    <cellStyle name="40% - Accent5 22 3 3 2 2" xfId="46665" xr:uid="{00000000-0005-0000-0000-0000B39F0000}"/>
    <cellStyle name="40% - Accent5 22 3 3 3" xfId="38877" xr:uid="{00000000-0005-0000-0000-0000B49F0000}"/>
    <cellStyle name="40% - Accent5 22 3 4" xfId="7571" xr:uid="{00000000-0005-0000-0000-0000B59F0000}"/>
    <cellStyle name="40% - Accent5 22 3 4 2" xfId="33565" xr:uid="{00000000-0005-0000-0000-0000B69F0000}"/>
    <cellStyle name="40% - Accent5 22 3 5" xfId="15359" xr:uid="{00000000-0005-0000-0000-0000B79F0000}"/>
    <cellStyle name="40% - Accent5 22 3 5 2" xfId="41353" xr:uid="{00000000-0005-0000-0000-0000B89F0000}"/>
    <cellStyle name="40% - Accent5 22 3 6" xfId="23110" xr:uid="{00000000-0005-0000-0000-0000B99F0000}"/>
    <cellStyle name="40% - Accent5 22 3 6 2" xfId="49099" xr:uid="{00000000-0005-0000-0000-0000BA9F0000}"/>
    <cellStyle name="40% - Accent5 22 3 7" xfId="28264" xr:uid="{00000000-0005-0000-0000-0000BB9F0000}"/>
    <cellStyle name="40% - Accent5 22 4" xfId="2826" xr:uid="{00000000-0005-0000-0000-0000BC9F0000}"/>
    <cellStyle name="40% - Accent5 22 4 2" xfId="5512" xr:uid="{00000000-0005-0000-0000-0000BD9F0000}"/>
    <cellStyle name="40% - Accent5 22 4 2 2" xfId="10809" xr:uid="{00000000-0005-0000-0000-0000BE9F0000}"/>
    <cellStyle name="40% - Accent5 22 4 2 2 2" xfId="36810" xr:uid="{00000000-0005-0000-0000-0000BF9F0000}"/>
    <cellStyle name="40% - Accent5 22 4 2 3" xfId="18604" xr:uid="{00000000-0005-0000-0000-0000C09F0000}"/>
    <cellStyle name="40% - Accent5 22 4 2 3 2" xfId="44598" xr:uid="{00000000-0005-0000-0000-0000C19F0000}"/>
    <cellStyle name="40% - Accent5 22 4 2 4" xfId="26355" xr:uid="{00000000-0005-0000-0000-0000C29F0000}"/>
    <cellStyle name="40% - Accent5 22 4 2 4 2" xfId="52344" xr:uid="{00000000-0005-0000-0000-0000C39F0000}"/>
    <cellStyle name="40% - Accent5 22 4 2 5" xfId="31509" xr:uid="{00000000-0005-0000-0000-0000C49F0000}"/>
    <cellStyle name="40% - Accent5 22 4 3" xfId="13413" xr:uid="{00000000-0005-0000-0000-0000C59F0000}"/>
    <cellStyle name="40% - Accent5 22 4 3 2" xfId="21208" xr:uid="{00000000-0005-0000-0000-0000C69F0000}"/>
    <cellStyle name="40% - Accent5 22 4 3 2 2" xfId="47202" xr:uid="{00000000-0005-0000-0000-0000C79F0000}"/>
    <cellStyle name="40% - Accent5 22 4 3 3" xfId="39414" xr:uid="{00000000-0005-0000-0000-0000C89F0000}"/>
    <cellStyle name="40% - Accent5 22 4 4" xfId="8125" xr:uid="{00000000-0005-0000-0000-0000C99F0000}"/>
    <cellStyle name="40% - Accent5 22 4 4 2" xfId="34121" xr:uid="{00000000-0005-0000-0000-0000CA9F0000}"/>
    <cellStyle name="40% - Accent5 22 4 5" xfId="15915" xr:uid="{00000000-0005-0000-0000-0000CB9F0000}"/>
    <cellStyle name="40% - Accent5 22 4 5 2" xfId="41909" xr:uid="{00000000-0005-0000-0000-0000CC9F0000}"/>
    <cellStyle name="40% - Accent5 22 4 6" xfId="23666" xr:uid="{00000000-0005-0000-0000-0000CD9F0000}"/>
    <cellStyle name="40% - Accent5 22 4 6 2" xfId="49655" xr:uid="{00000000-0005-0000-0000-0000CE9F0000}"/>
    <cellStyle name="40% - Accent5 22 4 7" xfId="28820" xr:uid="{00000000-0005-0000-0000-0000CF9F0000}"/>
    <cellStyle name="40% - Accent5 22 5" xfId="3844" xr:uid="{00000000-0005-0000-0000-0000D09F0000}"/>
    <cellStyle name="40% - Accent5 22 5 2" xfId="9142" xr:uid="{00000000-0005-0000-0000-0000D19F0000}"/>
    <cellStyle name="40% - Accent5 22 5 2 2" xfId="35142" xr:uid="{00000000-0005-0000-0000-0000D29F0000}"/>
    <cellStyle name="40% - Accent5 22 5 3" xfId="16936" xr:uid="{00000000-0005-0000-0000-0000D39F0000}"/>
    <cellStyle name="40% - Accent5 22 5 3 2" xfId="42930" xr:uid="{00000000-0005-0000-0000-0000D49F0000}"/>
    <cellStyle name="40% - Accent5 22 5 4" xfId="24687" xr:uid="{00000000-0005-0000-0000-0000D59F0000}"/>
    <cellStyle name="40% - Accent5 22 5 4 2" xfId="50676" xr:uid="{00000000-0005-0000-0000-0000D69F0000}"/>
    <cellStyle name="40% - Accent5 22 5 5" xfId="29841" xr:uid="{00000000-0005-0000-0000-0000D79F0000}"/>
    <cellStyle name="40% - Accent5 22 6" xfId="11336" xr:uid="{00000000-0005-0000-0000-0000D89F0000}"/>
    <cellStyle name="40% - Accent5 22 6 2" xfId="19131" xr:uid="{00000000-0005-0000-0000-0000D99F0000}"/>
    <cellStyle name="40% - Accent5 22 6 2 2" xfId="45125" xr:uid="{00000000-0005-0000-0000-0000DA9F0000}"/>
    <cellStyle name="40% - Accent5 22 6 3" xfId="37337" xr:uid="{00000000-0005-0000-0000-0000DB9F0000}"/>
    <cellStyle name="40% - Accent5 22 7" xfId="11836" xr:uid="{00000000-0005-0000-0000-0000DC9F0000}"/>
    <cellStyle name="40% - Accent5 22 7 2" xfId="19631" xr:uid="{00000000-0005-0000-0000-0000DD9F0000}"/>
    <cellStyle name="40% - Accent5 22 7 2 2" xfId="45625" xr:uid="{00000000-0005-0000-0000-0000DE9F0000}"/>
    <cellStyle name="40% - Accent5 22 7 3" xfId="37837" xr:uid="{00000000-0005-0000-0000-0000DF9F0000}"/>
    <cellStyle name="40% - Accent5 22 8" xfId="6466" xr:uid="{00000000-0005-0000-0000-0000E09F0000}"/>
    <cellStyle name="40% - Accent5 22 8 2" xfId="32453" xr:uid="{00000000-0005-0000-0000-0000E19F0000}"/>
    <cellStyle name="40% - Accent5 22 9" xfId="14247" xr:uid="{00000000-0005-0000-0000-0000E29F0000}"/>
    <cellStyle name="40% - Accent5 22 9 2" xfId="40241" xr:uid="{00000000-0005-0000-0000-0000E39F0000}"/>
    <cellStyle name="40% - Accent5 23" xfId="1437" xr:uid="{00000000-0005-0000-0000-0000E49F0000}"/>
    <cellStyle name="40% - Accent5 23 2" xfId="4123" xr:uid="{00000000-0005-0000-0000-0000E59F0000}"/>
    <cellStyle name="40% - Accent5 23 2 2" xfId="9421" xr:uid="{00000000-0005-0000-0000-0000E69F0000}"/>
    <cellStyle name="40% - Accent5 23 2 2 2" xfId="35421" xr:uid="{00000000-0005-0000-0000-0000E79F0000}"/>
    <cellStyle name="40% - Accent5 23 2 3" xfId="17215" xr:uid="{00000000-0005-0000-0000-0000E89F0000}"/>
    <cellStyle name="40% - Accent5 23 2 3 2" xfId="43209" xr:uid="{00000000-0005-0000-0000-0000E99F0000}"/>
    <cellStyle name="40% - Accent5 23 2 4" xfId="24966" xr:uid="{00000000-0005-0000-0000-0000EA9F0000}"/>
    <cellStyle name="40% - Accent5 23 2 4 2" xfId="50955" xr:uid="{00000000-0005-0000-0000-0000EB9F0000}"/>
    <cellStyle name="40% - Accent5 23 2 5" xfId="30120" xr:uid="{00000000-0005-0000-0000-0000EC9F0000}"/>
    <cellStyle name="40% - Accent5 23 3" xfId="12098" xr:uid="{00000000-0005-0000-0000-0000ED9F0000}"/>
    <cellStyle name="40% - Accent5 23 3 2" xfId="19893" xr:uid="{00000000-0005-0000-0000-0000EE9F0000}"/>
    <cellStyle name="40% - Accent5 23 3 2 2" xfId="45887" xr:uid="{00000000-0005-0000-0000-0000EF9F0000}"/>
    <cellStyle name="40% - Accent5 23 3 3" xfId="38099" xr:uid="{00000000-0005-0000-0000-0000F09F0000}"/>
    <cellStyle name="40% - Accent5 23 4" xfId="6743" xr:uid="{00000000-0005-0000-0000-0000F19F0000}"/>
    <cellStyle name="40% - Accent5 23 4 2" xfId="32732" xr:uid="{00000000-0005-0000-0000-0000F29F0000}"/>
    <cellStyle name="40% - Accent5 23 5" xfId="14526" xr:uid="{00000000-0005-0000-0000-0000F39F0000}"/>
    <cellStyle name="40% - Accent5 23 5 2" xfId="40520" xr:uid="{00000000-0005-0000-0000-0000F49F0000}"/>
    <cellStyle name="40% - Accent5 23 6" xfId="22277" xr:uid="{00000000-0005-0000-0000-0000F59F0000}"/>
    <cellStyle name="40% - Accent5 23 6 2" xfId="48266" xr:uid="{00000000-0005-0000-0000-0000F69F0000}"/>
    <cellStyle name="40% - Accent5 23 7" xfId="27431" xr:uid="{00000000-0005-0000-0000-0000F79F0000}"/>
    <cellStyle name="40% - Accent5 24" xfId="1993" xr:uid="{00000000-0005-0000-0000-0000F89F0000}"/>
    <cellStyle name="40% - Accent5 24 2" xfId="4679" xr:uid="{00000000-0005-0000-0000-0000F99F0000}"/>
    <cellStyle name="40% - Accent5 24 2 2" xfId="9976" xr:uid="{00000000-0005-0000-0000-0000FA9F0000}"/>
    <cellStyle name="40% - Accent5 24 2 2 2" xfId="35977" xr:uid="{00000000-0005-0000-0000-0000FB9F0000}"/>
    <cellStyle name="40% - Accent5 24 2 3" xfId="17771" xr:uid="{00000000-0005-0000-0000-0000FC9F0000}"/>
    <cellStyle name="40% - Accent5 24 2 3 2" xfId="43765" xr:uid="{00000000-0005-0000-0000-0000FD9F0000}"/>
    <cellStyle name="40% - Accent5 24 2 4" xfId="25522" xr:uid="{00000000-0005-0000-0000-0000FE9F0000}"/>
    <cellStyle name="40% - Accent5 24 2 4 2" xfId="51511" xr:uid="{00000000-0005-0000-0000-0000FF9F0000}"/>
    <cellStyle name="40% - Accent5 24 2 5" xfId="30676" xr:uid="{00000000-0005-0000-0000-000000A00000}"/>
    <cellStyle name="40% - Accent5 24 3" xfId="12615" xr:uid="{00000000-0005-0000-0000-000001A00000}"/>
    <cellStyle name="40% - Accent5 24 3 2" xfId="20410" xr:uid="{00000000-0005-0000-0000-000002A00000}"/>
    <cellStyle name="40% - Accent5 24 3 2 2" xfId="46404" xr:uid="{00000000-0005-0000-0000-000003A00000}"/>
    <cellStyle name="40% - Accent5 24 3 3" xfId="38616" xr:uid="{00000000-0005-0000-0000-000004A00000}"/>
    <cellStyle name="40% - Accent5 24 4" xfId="7295" xr:uid="{00000000-0005-0000-0000-000005A00000}"/>
    <cellStyle name="40% - Accent5 24 4 2" xfId="33288" xr:uid="{00000000-0005-0000-0000-000006A00000}"/>
    <cellStyle name="40% - Accent5 24 5" xfId="15082" xr:uid="{00000000-0005-0000-0000-000007A00000}"/>
    <cellStyle name="40% - Accent5 24 5 2" xfId="41076" xr:uid="{00000000-0005-0000-0000-000008A00000}"/>
    <cellStyle name="40% - Accent5 24 6" xfId="22833" xr:uid="{00000000-0005-0000-0000-000009A00000}"/>
    <cellStyle name="40% - Accent5 24 6 2" xfId="48822" xr:uid="{00000000-0005-0000-0000-00000AA00000}"/>
    <cellStyle name="40% - Accent5 24 7" xfId="27987" xr:uid="{00000000-0005-0000-0000-00000BA00000}"/>
    <cellStyle name="40% - Accent5 25" xfId="2549" xr:uid="{00000000-0005-0000-0000-00000CA00000}"/>
    <cellStyle name="40% - Accent5 25 2" xfId="5235" xr:uid="{00000000-0005-0000-0000-00000DA00000}"/>
    <cellStyle name="40% - Accent5 25 2 2" xfId="10532" xr:uid="{00000000-0005-0000-0000-00000EA00000}"/>
    <cellStyle name="40% - Accent5 25 2 2 2" xfId="36533" xr:uid="{00000000-0005-0000-0000-00000FA00000}"/>
    <cellStyle name="40% - Accent5 25 2 3" xfId="18327" xr:uid="{00000000-0005-0000-0000-000010A00000}"/>
    <cellStyle name="40% - Accent5 25 2 3 2" xfId="44321" xr:uid="{00000000-0005-0000-0000-000011A00000}"/>
    <cellStyle name="40% - Accent5 25 2 4" xfId="26078" xr:uid="{00000000-0005-0000-0000-000012A00000}"/>
    <cellStyle name="40% - Accent5 25 2 4 2" xfId="52067" xr:uid="{00000000-0005-0000-0000-000013A00000}"/>
    <cellStyle name="40% - Accent5 25 2 5" xfId="31232" xr:uid="{00000000-0005-0000-0000-000014A00000}"/>
    <cellStyle name="40% - Accent5 25 3" xfId="13151" xr:uid="{00000000-0005-0000-0000-000015A00000}"/>
    <cellStyle name="40% - Accent5 25 3 2" xfId="20946" xr:uid="{00000000-0005-0000-0000-000016A00000}"/>
    <cellStyle name="40% - Accent5 25 3 2 2" xfId="46940" xr:uid="{00000000-0005-0000-0000-000017A00000}"/>
    <cellStyle name="40% - Accent5 25 3 3" xfId="39152" xr:uid="{00000000-0005-0000-0000-000018A00000}"/>
    <cellStyle name="40% - Accent5 25 4" xfId="7848" xr:uid="{00000000-0005-0000-0000-000019A00000}"/>
    <cellStyle name="40% - Accent5 25 4 2" xfId="33844" xr:uid="{00000000-0005-0000-0000-00001AA00000}"/>
    <cellStyle name="40% - Accent5 25 5" xfId="15638" xr:uid="{00000000-0005-0000-0000-00001BA00000}"/>
    <cellStyle name="40% - Accent5 25 5 2" xfId="41632" xr:uid="{00000000-0005-0000-0000-00001CA00000}"/>
    <cellStyle name="40% - Accent5 25 6" xfId="23389" xr:uid="{00000000-0005-0000-0000-00001DA00000}"/>
    <cellStyle name="40% - Accent5 25 6 2" xfId="49378" xr:uid="{00000000-0005-0000-0000-00001EA00000}"/>
    <cellStyle name="40% - Accent5 25 7" xfId="28543" xr:uid="{00000000-0005-0000-0000-00001FA00000}"/>
    <cellStyle name="40% - Accent5 26" xfId="876" xr:uid="{00000000-0005-0000-0000-000020A00000}"/>
    <cellStyle name="40% - Accent5 26 2" xfId="6190" xr:uid="{00000000-0005-0000-0000-000021A00000}"/>
    <cellStyle name="40% - Accent5 26 2 2" xfId="32176" xr:uid="{00000000-0005-0000-0000-000022A00000}"/>
    <cellStyle name="40% - Accent5 26 3" xfId="13970" xr:uid="{00000000-0005-0000-0000-000023A00000}"/>
    <cellStyle name="40% - Accent5 26 3 2" xfId="39964" xr:uid="{00000000-0005-0000-0000-000024A00000}"/>
    <cellStyle name="40% - Accent5 26 4" xfId="21721" xr:uid="{00000000-0005-0000-0000-000025A00000}"/>
    <cellStyle name="40% - Accent5 26 4 2" xfId="47710" xr:uid="{00000000-0005-0000-0000-000026A00000}"/>
    <cellStyle name="40% - Accent5 26 5" xfId="26875" xr:uid="{00000000-0005-0000-0000-000027A00000}"/>
    <cellStyle name="40% - Accent5 27" xfId="3166" xr:uid="{00000000-0005-0000-0000-000028A00000}"/>
    <cellStyle name="40% - Accent5 27 2" xfId="8465" xr:uid="{00000000-0005-0000-0000-000029A00000}"/>
    <cellStyle name="40% - Accent5 27 2 2" xfId="34461" xr:uid="{00000000-0005-0000-0000-00002AA00000}"/>
    <cellStyle name="40% - Accent5 27 3" xfId="16255" xr:uid="{00000000-0005-0000-0000-00002BA00000}"/>
    <cellStyle name="40% - Accent5 27 3 2" xfId="42249" xr:uid="{00000000-0005-0000-0000-00002CA00000}"/>
    <cellStyle name="40% - Accent5 27 4" xfId="24006" xr:uid="{00000000-0005-0000-0000-00002DA00000}"/>
    <cellStyle name="40% - Accent5 27 4 2" xfId="49995" xr:uid="{00000000-0005-0000-0000-00002EA00000}"/>
    <cellStyle name="40% - Accent5 27 5" xfId="29160" xr:uid="{00000000-0005-0000-0000-00002FA00000}"/>
    <cellStyle name="40% - Accent5 28" xfId="3277" xr:uid="{00000000-0005-0000-0000-000030A00000}"/>
    <cellStyle name="40% - Accent5 28 2" xfId="8578" xr:uid="{00000000-0005-0000-0000-000031A00000}"/>
    <cellStyle name="40% - Accent5 28 2 2" xfId="34575" xr:uid="{00000000-0005-0000-0000-000032A00000}"/>
    <cellStyle name="40% - Accent5 28 3" xfId="16369" xr:uid="{00000000-0005-0000-0000-000033A00000}"/>
    <cellStyle name="40% - Accent5 28 3 2" xfId="42363" xr:uid="{00000000-0005-0000-0000-000034A00000}"/>
    <cellStyle name="40% - Accent5 28 4" xfId="24120" xr:uid="{00000000-0005-0000-0000-000035A00000}"/>
    <cellStyle name="40% - Accent5 28 4 2" xfId="50109" xr:uid="{00000000-0005-0000-0000-000036A00000}"/>
    <cellStyle name="40% - Accent5 28 5" xfId="29274" xr:uid="{00000000-0005-0000-0000-000037A00000}"/>
    <cellStyle name="40% - Accent5 29" xfId="3391" xr:uid="{00000000-0005-0000-0000-000038A00000}"/>
    <cellStyle name="40% - Accent5 29 2" xfId="8691" xr:uid="{00000000-0005-0000-0000-000039A00000}"/>
    <cellStyle name="40% - Accent5 29 2 2" xfId="34689" xr:uid="{00000000-0005-0000-0000-00003AA00000}"/>
    <cellStyle name="40% - Accent5 29 3" xfId="16483" xr:uid="{00000000-0005-0000-0000-00003BA00000}"/>
    <cellStyle name="40% - Accent5 29 3 2" xfId="42477" xr:uid="{00000000-0005-0000-0000-00003CA00000}"/>
    <cellStyle name="40% - Accent5 29 4" xfId="24234" xr:uid="{00000000-0005-0000-0000-00003DA00000}"/>
    <cellStyle name="40% - Accent5 29 4 2" xfId="50223" xr:uid="{00000000-0005-0000-0000-00003EA00000}"/>
    <cellStyle name="40% - Accent5 29 5" xfId="29388" xr:uid="{00000000-0005-0000-0000-00003FA00000}"/>
    <cellStyle name="40% - Accent5 3" xfId="815" xr:uid="{00000000-0005-0000-0000-000040A00000}"/>
    <cellStyle name="40% - Accent5 3 10" xfId="13918" xr:uid="{00000000-0005-0000-0000-000041A00000}"/>
    <cellStyle name="40% - Accent5 3 10 2" xfId="39912" xr:uid="{00000000-0005-0000-0000-000042A00000}"/>
    <cellStyle name="40% - Accent5 3 11" xfId="21668" xr:uid="{00000000-0005-0000-0000-000043A00000}"/>
    <cellStyle name="40% - Accent5 3 11 2" xfId="47657" xr:uid="{00000000-0005-0000-0000-000044A00000}"/>
    <cellStyle name="40% - Accent5 3 12" xfId="26822" xr:uid="{00000000-0005-0000-0000-000045A00000}"/>
    <cellStyle name="40% - Accent5 3 2" xfId="1183" xr:uid="{00000000-0005-0000-0000-000046A00000}"/>
    <cellStyle name="40% - Accent5 3 2 10" xfId="22025" xr:uid="{00000000-0005-0000-0000-000047A00000}"/>
    <cellStyle name="40% - Accent5 3 2 10 2" xfId="48014" xr:uid="{00000000-0005-0000-0000-000048A00000}"/>
    <cellStyle name="40% - Accent5 3 2 11" xfId="27179" xr:uid="{00000000-0005-0000-0000-000049A00000}"/>
    <cellStyle name="40% - Accent5 3 2 2" xfId="1741" xr:uid="{00000000-0005-0000-0000-00004AA00000}"/>
    <cellStyle name="40% - Accent5 3 2 2 2" xfId="4427" xr:uid="{00000000-0005-0000-0000-00004BA00000}"/>
    <cellStyle name="40% - Accent5 3 2 2 2 2" xfId="9724" xr:uid="{00000000-0005-0000-0000-00004CA00000}"/>
    <cellStyle name="40% - Accent5 3 2 2 2 2 2" xfId="35725" xr:uid="{00000000-0005-0000-0000-00004DA00000}"/>
    <cellStyle name="40% - Accent5 3 2 2 2 3" xfId="17519" xr:uid="{00000000-0005-0000-0000-00004EA00000}"/>
    <cellStyle name="40% - Accent5 3 2 2 2 3 2" xfId="43513" xr:uid="{00000000-0005-0000-0000-00004FA00000}"/>
    <cellStyle name="40% - Accent5 3 2 2 2 4" xfId="25270" xr:uid="{00000000-0005-0000-0000-000050A00000}"/>
    <cellStyle name="40% - Accent5 3 2 2 2 4 2" xfId="51259" xr:uid="{00000000-0005-0000-0000-000051A00000}"/>
    <cellStyle name="40% - Accent5 3 2 2 2 5" xfId="30424" xr:uid="{00000000-0005-0000-0000-000052A00000}"/>
    <cellStyle name="40% - Accent5 3 2 2 3" xfId="12369" xr:uid="{00000000-0005-0000-0000-000053A00000}"/>
    <cellStyle name="40% - Accent5 3 2 2 3 2" xfId="20164" xr:uid="{00000000-0005-0000-0000-000054A00000}"/>
    <cellStyle name="40% - Accent5 3 2 2 3 2 2" xfId="46158" xr:uid="{00000000-0005-0000-0000-000055A00000}"/>
    <cellStyle name="40% - Accent5 3 2 2 3 3" xfId="38370" xr:uid="{00000000-0005-0000-0000-000056A00000}"/>
    <cellStyle name="40% - Accent5 3 2 2 4" xfId="7046" xr:uid="{00000000-0005-0000-0000-000057A00000}"/>
    <cellStyle name="40% - Accent5 3 2 2 4 2" xfId="33036" xr:uid="{00000000-0005-0000-0000-000058A00000}"/>
    <cellStyle name="40% - Accent5 3 2 2 5" xfId="14830" xr:uid="{00000000-0005-0000-0000-000059A00000}"/>
    <cellStyle name="40% - Accent5 3 2 2 5 2" xfId="40824" xr:uid="{00000000-0005-0000-0000-00005AA00000}"/>
    <cellStyle name="40% - Accent5 3 2 2 6" xfId="22581" xr:uid="{00000000-0005-0000-0000-00005BA00000}"/>
    <cellStyle name="40% - Accent5 3 2 2 6 2" xfId="48570" xr:uid="{00000000-0005-0000-0000-00005CA00000}"/>
    <cellStyle name="40% - Accent5 3 2 2 7" xfId="27735" xr:uid="{00000000-0005-0000-0000-00005DA00000}"/>
    <cellStyle name="40% - Accent5 3 2 3" xfId="2297" xr:uid="{00000000-0005-0000-0000-00005EA00000}"/>
    <cellStyle name="40% - Accent5 3 2 3 2" xfId="4983" xr:uid="{00000000-0005-0000-0000-00005FA00000}"/>
    <cellStyle name="40% - Accent5 3 2 3 2 2" xfId="10280" xr:uid="{00000000-0005-0000-0000-000060A00000}"/>
    <cellStyle name="40% - Accent5 3 2 3 2 2 2" xfId="36281" xr:uid="{00000000-0005-0000-0000-000061A00000}"/>
    <cellStyle name="40% - Accent5 3 2 3 2 3" xfId="18075" xr:uid="{00000000-0005-0000-0000-000062A00000}"/>
    <cellStyle name="40% - Accent5 3 2 3 2 3 2" xfId="44069" xr:uid="{00000000-0005-0000-0000-000063A00000}"/>
    <cellStyle name="40% - Accent5 3 2 3 2 4" xfId="25826" xr:uid="{00000000-0005-0000-0000-000064A00000}"/>
    <cellStyle name="40% - Accent5 3 2 3 2 4 2" xfId="51815" xr:uid="{00000000-0005-0000-0000-000065A00000}"/>
    <cellStyle name="40% - Accent5 3 2 3 2 5" xfId="30980" xr:uid="{00000000-0005-0000-0000-000066A00000}"/>
    <cellStyle name="40% - Accent5 3 2 3 3" xfId="12903" xr:uid="{00000000-0005-0000-0000-000067A00000}"/>
    <cellStyle name="40% - Accent5 3 2 3 3 2" xfId="20698" xr:uid="{00000000-0005-0000-0000-000068A00000}"/>
    <cellStyle name="40% - Accent5 3 2 3 3 2 2" xfId="46692" xr:uid="{00000000-0005-0000-0000-000069A00000}"/>
    <cellStyle name="40% - Accent5 3 2 3 3 3" xfId="38904" xr:uid="{00000000-0005-0000-0000-00006AA00000}"/>
    <cellStyle name="40% - Accent5 3 2 3 4" xfId="7598" xr:uid="{00000000-0005-0000-0000-00006BA00000}"/>
    <cellStyle name="40% - Accent5 3 2 3 4 2" xfId="33592" xr:uid="{00000000-0005-0000-0000-00006CA00000}"/>
    <cellStyle name="40% - Accent5 3 2 3 5" xfId="15386" xr:uid="{00000000-0005-0000-0000-00006DA00000}"/>
    <cellStyle name="40% - Accent5 3 2 3 5 2" xfId="41380" xr:uid="{00000000-0005-0000-0000-00006EA00000}"/>
    <cellStyle name="40% - Accent5 3 2 3 6" xfId="23137" xr:uid="{00000000-0005-0000-0000-00006FA00000}"/>
    <cellStyle name="40% - Accent5 3 2 3 6 2" xfId="49126" xr:uid="{00000000-0005-0000-0000-000070A00000}"/>
    <cellStyle name="40% - Accent5 3 2 3 7" xfId="28291" xr:uid="{00000000-0005-0000-0000-000071A00000}"/>
    <cellStyle name="40% - Accent5 3 2 4" xfId="2853" xr:uid="{00000000-0005-0000-0000-000072A00000}"/>
    <cellStyle name="40% - Accent5 3 2 4 2" xfId="5539" xr:uid="{00000000-0005-0000-0000-000073A00000}"/>
    <cellStyle name="40% - Accent5 3 2 4 2 2" xfId="10836" xr:uid="{00000000-0005-0000-0000-000074A00000}"/>
    <cellStyle name="40% - Accent5 3 2 4 2 2 2" xfId="36837" xr:uid="{00000000-0005-0000-0000-000075A00000}"/>
    <cellStyle name="40% - Accent5 3 2 4 2 3" xfId="18631" xr:uid="{00000000-0005-0000-0000-000076A00000}"/>
    <cellStyle name="40% - Accent5 3 2 4 2 3 2" xfId="44625" xr:uid="{00000000-0005-0000-0000-000077A00000}"/>
    <cellStyle name="40% - Accent5 3 2 4 2 4" xfId="26382" xr:uid="{00000000-0005-0000-0000-000078A00000}"/>
    <cellStyle name="40% - Accent5 3 2 4 2 4 2" xfId="52371" xr:uid="{00000000-0005-0000-0000-000079A00000}"/>
    <cellStyle name="40% - Accent5 3 2 4 2 5" xfId="31536" xr:uid="{00000000-0005-0000-0000-00007AA00000}"/>
    <cellStyle name="40% - Accent5 3 2 4 3" xfId="13440" xr:uid="{00000000-0005-0000-0000-00007BA00000}"/>
    <cellStyle name="40% - Accent5 3 2 4 3 2" xfId="21235" xr:uid="{00000000-0005-0000-0000-00007CA00000}"/>
    <cellStyle name="40% - Accent5 3 2 4 3 2 2" xfId="47229" xr:uid="{00000000-0005-0000-0000-00007DA00000}"/>
    <cellStyle name="40% - Accent5 3 2 4 3 3" xfId="39441" xr:uid="{00000000-0005-0000-0000-00007EA00000}"/>
    <cellStyle name="40% - Accent5 3 2 4 4" xfId="8152" xr:uid="{00000000-0005-0000-0000-00007FA00000}"/>
    <cellStyle name="40% - Accent5 3 2 4 4 2" xfId="34148" xr:uid="{00000000-0005-0000-0000-000080A00000}"/>
    <cellStyle name="40% - Accent5 3 2 4 5" xfId="15942" xr:uid="{00000000-0005-0000-0000-000081A00000}"/>
    <cellStyle name="40% - Accent5 3 2 4 5 2" xfId="41936" xr:uid="{00000000-0005-0000-0000-000082A00000}"/>
    <cellStyle name="40% - Accent5 3 2 4 6" xfId="23693" xr:uid="{00000000-0005-0000-0000-000083A00000}"/>
    <cellStyle name="40% - Accent5 3 2 4 6 2" xfId="49682" xr:uid="{00000000-0005-0000-0000-000084A00000}"/>
    <cellStyle name="40% - Accent5 3 2 4 7" xfId="28847" xr:uid="{00000000-0005-0000-0000-000085A00000}"/>
    <cellStyle name="40% - Accent5 3 2 5" xfId="3871" xr:uid="{00000000-0005-0000-0000-000086A00000}"/>
    <cellStyle name="40% - Accent5 3 2 5 2" xfId="9169" xr:uid="{00000000-0005-0000-0000-000087A00000}"/>
    <cellStyle name="40% - Accent5 3 2 5 2 2" xfId="35169" xr:uid="{00000000-0005-0000-0000-000088A00000}"/>
    <cellStyle name="40% - Accent5 3 2 5 3" xfId="16963" xr:uid="{00000000-0005-0000-0000-000089A00000}"/>
    <cellStyle name="40% - Accent5 3 2 5 3 2" xfId="42957" xr:uid="{00000000-0005-0000-0000-00008AA00000}"/>
    <cellStyle name="40% - Accent5 3 2 5 4" xfId="24714" xr:uid="{00000000-0005-0000-0000-00008BA00000}"/>
    <cellStyle name="40% - Accent5 3 2 5 4 2" xfId="50703" xr:uid="{00000000-0005-0000-0000-00008CA00000}"/>
    <cellStyle name="40% - Accent5 3 2 5 5" xfId="29868" xr:uid="{00000000-0005-0000-0000-00008DA00000}"/>
    <cellStyle name="40% - Accent5 3 2 6" xfId="11348" xr:uid="{00000000-0005-0000-0000-00008EA00000}"/>
    <cellStyle name="40% - Accent5 3 2 6 2" xfId="19143" xr:uid="{00000000-0005-0000-0000-00008FA00000}"/>
    <cellStyle name="40% - Accent5 3 2 6 2 2" xfId="45137" xr:uid="{00000000-0005-0000-0000-000090A00000}"/>
    <cellStyle name="40% - Accent5 3 2 6 3" xfId="37349" xr:uid="{00000000-0005-0000-0000-000091A00000}"/>
    <cellStyle name="40% - Accent5 3 2 7" xfId="11848" xr:uid="{00000000-0005-0000-0000-000092A00000}"/>
    <cellStyle name="40% - Accent5 3 2 7 2" xfId="19643" xr:uid="{00000000-0005-0000-0000-000093A00000}"/>
    <cellStyle name="40% - Accent5 3 2 7 2 2" xfId="45637" xr:uid="{00000000-0005-0000-0000-000094A00000}"/>
    <cellStyle name="40% - Accent5 3 2 7 3" xfId="37849" xr:uid="{00000000-0005-0000-0000-000095A00000}"/>
    <cellStyle name="40% - Accent5 3 2 8" xfId="6493" xr:uid="{00000000-0005-0000-0000-000096A00000}"/>
    <cellStyle name="40% - Accent5 3 2 8 2" xfId="32480" xr:uid="{00000000-0005-0000-0000-000097A00000}"/>
    <cellStyle name="40% - Accent5 3 2 9" xfId="14274" xr:uid="{00000000-0005-0000-0000-000098A00000}"/>
    <cellStyle name="40% - Accent5 3 2 9 2" xfId="40268" xr:uid="{00000000-0005-0000-0000-000099A00000}"/>
    <cellStyle name="40% - Accent5 3 3" xfId="1464" xr:uid="{00000000-0005-0000-0000-00009AA00000}"/>
    <cellStyle name="40% - Accent5 3 3 2" xfId="4150" xr:uid="{00000000-0005-0000-0000-00009BA00000}"/>
    <cellStyle name="40% - Accent5 3 3 2 2" xfId="9448" xr:uid="{00000000-0005-0000-0000-00009CA00000}"/>
    <cellStyle name="40% - Accent5 3 3 2 2 2" xfId="35448" xr:uid="{00000000-0005-0000-0000-00009DA00000}"/>
    <cellStyle name="40% - Accent5 3 3 2 3" xfId="17242" xr:uid="{00000000-0005-0000-0000-00009EA00000}"/>
    <cellStyle name="40% - Accent5 3 3 2 3 2" xfId="43236" xr:uid="{00000000-0005-0000-0000-00009FA00000}"/>
    <cellStyle name="40% - Accent5 3 3 2 4" xfId="24993" xr:uid="{00000000-0005-0000-0000-0000A0A00000}"/>
    <cellStyle name="40% - Accent5 3 3 2 4 2" xfId="50982" xr:uid="{00000000-0005-0000-0000-0000A1A00000}"/>
    <cellStyle name="40% - Accent5 3 3 2 5" xfId="30147" xr:uid="{00000000-0005-0000-0000-0000A2A00000}"/>
    <cellStyle name="40% - Accent5 3 3 3" xfId="12110" xr:uid="{00000000-0005-0000-0000-0000A3A00000}"/>
    <cellStyle name="40% - Accent5 3 3 3 2" xfId="19905" xr:uid="{00000000-0005-0000-0000-0000A4A00000}"/>
    <cellStyle name="40% - Accent5 3 3 3 2 2" xfId="45899" xr:uid="{00000000-0005-0000-0000-0000A5A00000}"/>
    <cellStyle name="40% - Accent5 3 3 3 3" xfId="38111" xr:uid="{00000000-0005-0000-0000-0000A6A00000}"/>
    <cellStyle name="40% - Accent5 3 3 4" xfId="6770" xr:uid="{00000000-0005-0000-0000-0000A7A00000}"/>
    <cellStyle name="40% - Accent5 3 3 4 2" xfId="32759" xr:uid="{00000000-0005-0000-0000-0000A8A00000}"/>
    <cellStyle name="40% - Accent5 3 3 5" xfId="14553" xr:uid="{00000000-0005-0000-0000-0000A9A00000}"/>
    <cellStyle name="40% - Accent5 3 3 5 2" xfId="40547" xr:uid="{00000000-0005-0000-0000-0000AAA00000}"/>
    <cellStyle name="40% - Accent5 3 3 6" xfId="22304" xr:uid="{00000000-0005-0000-0000-0000ABA00000}"/>
    <cellStyle name="40% - Accent5 3 3 6 2" xfId="48293" xr:uid="{00000000-0005-0000-0000-0000ACA00000}"/>
    <cellStyle name="40% - Accent5 3 3 7" xfId="27458" xr:uid="{00000000-0005-0000-0000-0000ADA00000}"/>
    <cellStyle name="40% - Accent5 3 4" xfId="2020" xr:uid="{00000000-0005-0000-0000-0000AEA00000}"/>
    <cellStyle name="40% - Accent5 3 4 2" xfId="4706" xr:uid="{00000000-0005-0000-0000-0000AFA00000}"/>
    <cellStyle name="40% - Accent5 3 4 2 2" xfId="10003" xr:uid="{00000000-0005-0000-0000-0000B0A00000}"/>
    <cellStyle name="40% - Accent5 3 4 2 2 2" xfId="36004" xr:uid="{00000000-0005-0000-0000-0000B1A00000}"/>
    <cellStyle name="40% - Accent5 3 4 2 3" xfId="17798" xr:uid="{00000000-0005-0000-0000-0000B2A00000}"/>
    <cellStyle name="40% - Accent5 3 4 2 3 2" xfId="43792" xr:uid="{00000000-0005-0000-0000-0000B3A00000}"/>
    <cellStyle name="40% - Accent5 3 4 2 4" xfId="25549" xr:uid="{00000000-0005-0000-0000-0000B4A00000}"/>
    <cellStyle name="40% - Accent5 3 4 2 4 2" xfId="51538" xr:uid="{00000000-0005-0000-0000-0000B5A00000}"/>
    <cellStyle name="40% - Accent5 3 4 2 5" xfId="30703" xr:uid="{00000000-0005-0000-0000-0000B6A00000}"/>
    <cellStyle name="40% - Accent5 3 4 3" xfId="12629" xr:uid="{00000000-0005-0000-0000-0000B7A00000}"/>
    <cellStyle name="40% - Accent5 3 4 3 2" xfId="20424" xr:uid="{00000000-0005-0000-0000-0000B8A00000}"/>
    <cellStyle name="40% - Accent5 3 4 3 2 2" xfId="46418" xr:uid="{00000000-0005-0000-0000-0000B9A00000}"/>
    <cellStyle name="40% - Accent5 3 4 3 3" xfId="38630" xr:uid="{00000000-0005-0000-0000-0000BAA00000}"/>
    <cellStyle name="40% - Accent5 3 4 4" xfId="7322" xr:uid="{00000000-0005-0000-0000-0000BBA00000}"/>
    <cellStyle name="40% - Accent5 3 4 4 2" xfId="33315" xr:uid="{00000000-0005-0000-0000-0000BCA00000}"/>
    <cellStyle name="40% - Accent5 3 4 5" xfId="15109" xr:uid="{00000000-0005-0000-0000-0000BDA00000}"/>
    <cellStyle name="40% - Accent5 3 4 5 2" xfId="41103" xr:uid="{00000000-0005-0000-0000-0000BEA00000}"/>
    <cellStyle name="40% - Accent5 3 4 6" xfId="22860" xr:uid="{00000000-0005-0000-0000-0000BFA00000}"/>
    <cellStyle name="40% - Accent5 3 4 6 2" xfId="48849" xr:uid="{00000000-0005-0000-0000-0000C0A00000}"/>
    <cellStyle name="40% - Accent5 3 4 7" xfId="28014" xr:uid="{00000000-0005-0000-0000-0000C1A00000}"/>
    <cellStyle name="40% - Accent5 3 5" xfId="2576" xr:uid="{00000000-0005-0000-0000-0000C2A00000}"/>
    <cellStyle name="40% - Accent5 3 5 2" xfId="5262" xr:uid="{00000000-0005-0000-0000-0000C3A00000}"/>
    <cellStyle name="40% - Accent5 3 5 2 2" xfId="10559" xr:uid="{00000000-0005-0000-0000-0000C4A00000}"/>
    <cellStyle name="40% - Accent5 3 5 2 2 2" xfId="36560" xr:uid="{00000000-0005-0000-0000-0000C5A00000}"/>
    <cellStyle name="40% - Accent5 3 5 2 3" xfId="18354" xr:uid="{00000000-0005-0000-0000-0000C6A00000}"/>
    <cellStyle name="40% - Accent5 3 5 2 3 2" xfId="44348" xr:uid="{00000000-0005-0000-0000-0000C7A00000}"/>
    <cellStyle name="40% - Accent5 3 5 2 4" xfId="26105" xr:uid="{00000000-0005-0000-0000-0000C8A00000}"/>
    <cellStyle name="40% - Accent5 3 5 2 4 2" xfId="52094" xr:uid="{00000000-0005-0000-0000-0000C9A00000}"/>
    <cellStyle name="40% - Accent5 3 5 2 5" xfId="31259" xr:uid="{00000000-0005-0000-0000-0000CAA00000}"/>
    <cellStyle name="40% - Accent5 3 5 3" xfId="13165" xr:uid="{00000000-0005-0000-0000-0000CBA00000}"/>
    <cellStyle name="40% - Accent5 3 5 3 2" xfId="20960" xr:uid="{00000000-0005-0000-0000-0000CCA00000}"/>
    <cellStyle name="40% - Accent5 3 5 3 2 2" xfId="46954" xr:uid="{00000000-0005-0000-0000-0000CDA00000}"/>
    <cellStyle name="40% - Accent5 3 5 3 3" xfId="39166" xr:uid="{00000000-0005-0000-0000-0000CEA00000}"/>
    <cellStyle name="40% - Accent5 3 5 4" xfId="7875" xr:uid="{00000000-0005-0000-0000-0000CFA00000}"/>
    <cellStyle name="40% - Accent5 3 5 4 2" xfId="33871" xr:uid="{00000000-0005-0000-0000-0000D0A00000}"/>
    <cellStyle name="40% - Accent5 3 5 5" xfId="15665" xr:uid="{00000000-0005-0000-0000-0000D1A00000}"/>
    <cellStyle name="40% - Accent5 3 5 5 2" xfId="41659" xr:uid="{00000000-0005-0000-0000-0000D2A00000}"/>
    <cellStyle name="40% - Accent5 3 5 6" xfId="23416" xr:uid="{00000000-0005-0000-0000-0000D3A00000}"/>
    <cellStyle name="40% - Accent5 3 5 6 2" xfId="49405" xr:uid="{00000000-0005-0000-0000-0000D4A00000}"/>
    <cellStyle name="40% - Accent5 3 5 7" xfId="28570" xr:uid="{00000000-0005-0000-0000-0000D5A00000}"/>
    <cellStyle name="40% - Accent5 3 6" xfId="904" xr:uid="{00000000-0005-0000-0000-0000D6A00000}"/>
    <cellStyle name="40% - Accent5 3 6 2" xfId="6217" xr:uid="{00000000-0005-0000-0000-0000D7A00000}"/>
    <cellStyle name="40% - Accent5 3 6 2 2" xfId="32203" xr:uid="{00000000-0005-0000-0000-0000D8A00000}"/>
    <cellStyle name="40% - Accent5 3 6 3" xfId="13997" xr:uid="{00000000-0005-0000-0000-0000D9A00000}"/>
    <cellStyle name="40% - Accent5 3 6 3 2" xfId="39991" xr:uid="{00000000-0005-0000-0000-0000DAA00000}"/>
    <cellStyle name="40% - Accent5 3 6 4" xfId="21748" xr:uid="{00000000-0005-0000-0000-0000DBA00000}"/>
    <cellStyle name="40% - Accent5 3 6 4 2" xfId="47737" xr:uid="{00000000-0005-0000-0000-0000DCA00000}"/>
    <cellStyle name="40% - Accent5 3 6 5" xfId="26902" xr:uid="{00000000-0005-0000-0000-0000DDA00000}"/>
    <cellStyle name="40% - Accent5 3 7" xfId="3594" xr:uid="{00000000-0005-0000-0000-0000DEA00000}"/>
    <cellStyle name="40% - Accent5 3 7 2" xfId="8892" xr:uid="{00000000-0005-0000-0000-0000DFA00000}"/>
    <cellStyle name="40% - Accent5 3 7 2 2" xfId="34892" xr:uid="{00000000-0005-0000-0000-0000E0A00000}"/>
    <cellStyle name="40% - Accent5 3 7 3" xfId="16686" xr:uid="{00000000-0005-0000-0000-0000E1A00000}"/>
    <cellStyle name="40% - Accent5 3 7 3 2" xfId="42680" xr:uid="{00000000-0005-0000-0000-0000E2A00000}"/>
    <cellStyle name="40% - Accent5 3 7 4" xfId="24437" xr:uid="{00000000-0005-0000-0000-0000E3A00000}"/>
    <cellStyle name="40% - Accent5 3 7 4 2" xfId="50426" xr:uid="{00000000-0005-0000-0000-0000E4A00000}"/>
    <cellStyle name="40% - Accent5 3 7 5" xfId="29591" xr:uid="{00000000-0005-0000-0000-0000E5A00000}"/>
    <cellStyle name="40% - Accent5 3 8" xfId="11591" xr:uid="{00000000-0005-0000-0000-0000E6A00000}"/>
    <cellStyle name="40% - Accent5 3 8 2" xfId="19386" xr:uid="{00000000-0005-0000-0000-0000E7A00000}"/>
    <cellStyle name="40% - Accent5 3 8 2 2" xfId="45380" xr:uid="{00000000-0005-0000-0000-0000E8A00000}"/>
    <cellStyle name="40% - Accent5 3 8 3" xfId="37592" xr:uid="{00000000-0005-0000-0000-0000E9A00000}"/>
    <cellStyle name="40% - Accent5 3 9" xfId="6143" xr:uid="{00000000-0005-0000-0000-0000EAA00000}"/>
    <cellStyle name="40% - Accent5 3 9 2" xfId="32124" xr:uid="{00000000-0005-0000-0000-0000EBA00000}"/>
    <cellStyle name="40% - Accent5 30" xfId="3505" xr:uid="{00000000-0005-0000-0000-0000ECA00000}"/>
    <cellStyle name="40% - Accent5 30 2" xfId="8804" xr:uid="{00000000-0005-0000-0000-0000EDA00000}"/>
    <cellStyle name="40% - Accent5 30 2 2" xfId="34803" xr:uid="{00000000-0005-0000-0000-0000EEA00000}"/>
    <cellStyle name="40% - Accent5 30 3" xfId="16597" xr:uid="{00000000-0005-0000-0000-0000EFA00000}"/>
    <cellStyle name="40% - Accent5 30 3 2" xfId="42591" xr:uid="{00000000-0005-0000-0000-0000F0A00000}"/>
    <cellStyle name="40% - Accent5 30 4" xfId="24348" xr:uid="{00000000-0005-0000-0000-0000F1A00000}"/>
    <cellStyle name="40% - Accent5 30 4 2" xfId="50337" xr:uid="{00000000-0005-0000-0000-0000F2A00000}"/>
    <cellStyle name="40% - Accent5 30 5" xfId="29502" xr:uid="{00000000-0005-0000-0000-0000F3A00000}"/>
    <cellStyle name="40% - Accent5 31" xfId="3567" xr:uid="{00000000-0005-0000-0000-0000F4A00000}"/>
    <cellStyle name="40% - Accent5 31 2" xfId="8865" xr:uid="{00000000-0005-0000-0000-0000F5A00000}"/>
    <cellStyle name="40% - Accent5 31 2 2" xfId="34865" xr:uid="{00000000-0005-0000-0000-0000F6A00000}"/>
    <cellStyle name="40% - Accent5 31 3" xfId="16659" xr:uid="{00000000-0005-0000-0000-0000F7A00000}"/>
    <cellStyle name="40% - Accent5 31 3 2" xfId="42653" xr:uid="{00000000-0005-0000-0000-0000F8A00000}"/>
    <cellStyle name="40% - Accent5 31 4" xfId="24410" xr:uid="{00000000-0005-0000-0000-0000F9A00000}"/>
    <cellStyle name="40% - Accent5 31 4 2" xfId="50399" xr:uid="{00000000-0005-0000-0000-0000FAA00000}"/>
    <cellStyle name="40% - Accent5 31 5" xfId="29564" xr:uid="{00000000-0005-0000-0000-0000FBA00000}"/>
    <cellStyle name="40% - Accent5 32" xfId="5863" xr:uid="{00000000-0005-0000-0000-0000FCA00000}"/>
    <cellStyle name="40% - Accent5 32 2" xfId="31861" xr:uid="{00000000-0005-0000-0000-0000FDA00000}"/>
    <cellStyle name="40% - Accent5 33" xfId="5935" xr:uid="{00000000-0005-0000-0000-0000FEA00000}"/>
    <cellStyle name="40% - Accent5 33 2" xfId="31922" xr:uid="{00000000-0005-0000-0000-0000FFA00000}"/>
    <cellStyle name="40% - Accent5 34" xfId="13710" xr:uid="{00000000-0005-0000-0000-000000A10000}"/>
    <cellStyle name="40% - Accent5 34 2" xfId="39704" xr:uid="{00000000-0005-0000-0000-000001A10000}"/>
    <cellStyle name="40% - Accent5 35" xfId="21554" xr:uid="{00000000-0005-0000-0000-000002A10000}"/>
    <cellStyle name="40% - Accent5 35 2" xfId="47543" xr:uid="{00000000-0005-0000-0000-000003A10000}"/>
    <cellStyle name="40% - Accent5 36" xfId="26708" xr:uid="{00000000-0005-0000-0000-000004A10000}"/>
    <cellStyle name="40% - Accent5 4" xfId="917" xr:uid="{00000000-0005-0000-0000-000005A10000}"/>
    <cellStyle name="40% - Accent5 4 10" xfId="14010" xr:uid="{00000000-0005-0000-0000-000006A10000}"/>
    <cellStyle name="40% - Accent5 4 10 2" xfId="40004" xr:uid="{00000000-0005-0000-0000-000007A10000}"/>
    <cellStyle name="40% - Accent5 4 11" xfId="21761" xr:uid="{00000000-0005-0000-0000-000008A10000}"/>
    <cellStyle name="40% - Accent5 4 11 2" xfId="47750" xr:uid="{00000000-0005-0000-0000-000009A10000}"/>
    <cellStyle name="40% - Accent5 4 12" xfId="26915" xr:uid="{00000000-0005-0000-0000-00000AA10000}"/>
    <cellStyle name="40% - Accent5 4 2" xfId="1196" xr:uid="{00000000-0005-0000-0000-00000BA10000}"/>
    <cellStyle name="40% - Accent5 4 2 10" xfId="22038" xr:uid="{00000000-0005-0000-0000-00000CA10000}"/>
    <cellStyle name="40% - Accent5 4 2 10 2" xfId="48027" xr:uid="{00000000-0005-0000-0000-00000DA10000}"/>
    <cellStyle name="40% - Accent5 4 2 11" xfId="27192" xr:uid="{00000000-0005-0000-0000-00000EA10000}"/>
    <cellStyle name="40% - Accent5 4 2 2" xfId="1754" xr:uid="{00000000-0005-0000-0000-00000FA10000}"/>
    <cellStyle name="40% - Accent5 4 2 2 2" xfId="4440" xr:uid="{00000000-0005-0000-0000-000010A10000}"/>
    <cellStyle name="40% - Accent5 4 2 2 2 2" xfId="9737" xr:uid="{00000000-0005-0000-0000-000011A10000}"/>
    <cellStyle name="40% - Accent5 4 2 2 2 2 2" xfId="35738" xr:uid="{00000000-0005-0000-0000-000012A10000}"/>
    <cellStyle name="40% - Accent5 4 2 2 2 3" xfId="17532" xr:uid="{00000000-0005-0000-0000-000013A10000}"/>
    <cellStyle name="40% - Accent5 4 2 2 2 3 2" xfId="43526" xr:uid="{00000000-0005-0000-0000-000014A10000}"/>
    <cellStyle name="40% - Accent5 4 2 2 2 4" xfId="25283" xr:uid="{00000000-0005-0000-0000-000015A10000}"/>
    <cellStyle name="40% - Accent5 4 2 2 2 4 2" xfId="51272" xr:uid="{00000000-0005-0000-0000-000016A10000}"/>
    <cellStyle name="40% - Accent5 4 2 2 2 5" xfId="30437" xr:uid="{00000000-0005-0000-0000-000017A10000}"/>
    <cellStyle name="40% - Accent5 4 2 2 3" xfId="12382" xr:uid="{00000000-0005-0000-0000-000018A10000}"/>
    <cellStyle name="40% - Accent5 4 2 2 3 2" xfId="20177" xr:uid="{00000000-0005-0000-0000-000019A10000}"/>
    <cellStyle name="40% - Accent5 4 2 2 3 2 2" xfId="46171" xr:uid="{00000000-0005-0000-0000-00001AA10000}"/>
    <cellStyle name="40% - Accent5 4 2 2 3 3" xfId="38383" xr:uid="{00000000-0005-0000-0000-00001BA10000}"/>
    <cellStyle name="40% - Accent5 4 2 2 4" xfId="7059" xr:uid="{00000000-0005-0000-0000-00001CA10000}"/>
    <cellStyle name="40% - Accent5 4 2 2 4 2" xfId="33049" xr:uid="{00000000-0005-0000-0000-00001DA10000}"/>
    <cellStyle name="40% - Accent5 4 2 2 5" xfId="14843" xr:uid="{00000000-0005-0000-0000-00001EA10000}"/>
    <cellStyle name="40% - Accent5 4 2 2 5 2" xfId="40837" xr:uid="{00000000-0005-0000-0000-00001FA10000}"/>
    <cellStyle name="40% - Accent5 4 2 2 6" xfId="22594" xr:uid="{00000000-0005-0000-0000-000020A10000}"/>
    <cellStyle name="40% - Accent5 4 2 2 6 2" xfId="48583" xr:uid="{00000000-0005-0000-0000-000021A10000}"/>
    <cellStyle name="40% - Accent5 4 2 2 7" xfId="27748" xr:uid="{00000000-0005-0000-0000-000022A10000}"/>
    <cellStyle name="40% - Accent5 4 2 3" xfId="2310" xr:uid="{00000000-0005-0000-0000-000023A10000}"/>
    <cellStyle name="40% - Accent5 4 2 3 2" xfId="4996" xr:uid="{00000000-0005-0000-0000-000024A10000}"/>
    <cellStyle name="40% - Accent5 4 2 3 2 2" xfId="10293" xr:uid="{00000000-0005-0000-0000-000025A10000}"/>
    <cellStyle name="40% - Accent5 4 2 3 2 2 2" xfId="36294" xr:uid="{00000000-0005-0000-0000-000026A10000}"/>
    <cellStyle name="40% - Accent5 4 2 3 2 3" xfId="18088" xr:uid="{00000000-0005-0000-0000-000027A10000}"/>
    <cellStyle name="40% - Accent5 4 2 3 2 3 2" xfId="44082" xr:uid="{00000000-0005-0000-0000-000028A10000}"/>
    <cellStyle name="40% - Accent5 4 2 3 2 4" xfId="25839" xr:uid="{00000000-0005-0000-0000-000029A10000}"/>
    <cellStyle name="40% - Accent5 4 2 3 2 4 2" xfId="51828" xr:uid="{00000000-0005-0000-0000-00002AA10000}"/>
    <cellStyle name="40% - Accent5 4 2 3 2 5" xfId="30993" xr:uid="{00000000-0005-0000-0000-00002BA10000}"/>
    <cellStyle name="40% - Accent5 4 2 3 3" xfId="12916" xr:uid="{00000000-0005-0000-0000-00002CA10000}"/>
    <cellStyle name="40% - Accent5 4 2 3 3 2" xfId="20711" xr:uid="{00000000-0005-0000-0000-00002DA10000}"/>
    <cellStyle name="40% - Accent5 4 2 3 3 2 2" xfId="46705" xr:uid="{00000000-0005-0000-0000-00002EA10000}"/>
    <cellStyle name="40% - Accent5 4 2 3 3 3" xfId="38917" xr:uid="{00000000-0005-0000-0000-00002FA10000}"/>
    <cellStyle name="40% - Accent5 4 2 3 4" xfId="7611" xr:uid="{00000000-0005-0000-0000-000030A10000}"/>
    <cellStyle name="40% - Accent5 4 2 3 4 2" xfId="33605" xr:uid="{00000000-0005-0000-0000-000031A10000}"/>
    <cellStyle name="40% - Accent5 4 2 3 5" xfId="15399" xr:uid="{00000000-0005-0000-0000-000032A10000}"/>
    <cellStyle name="40% - Accent5 4 2 3 5 2" xfId="41393" xr:uid="{00000000-0005-0000-0000-000033A10000}"/>
    <cellStyle name="40% - Accent5 4 2 3 6" xfId="23150" xr:uid="{00000000-0005-0000-0000-000034A10000}"/>
    <cellStyle name="40% - Accent5 4 2 3 6 2" xfId="49139" xr:uid="{00000000-0005-0000-0000-000035A10000}"/>
    <cellStyle name="40% - Accent5 4 2 3 7" xfId="28304" xr:uid="{00000000-0005-0000-0000-000036A10000}"/>
    <cellStyle name="40% - Accent5 4 2 4" xfId="2866" xr:uid="{00000000-0005-0000-0000-000037A10000}"/>
    <cellStyle name="40% - Accent5 4 2 4 2" xfId="5552" xr:uid="{00000000-0005-0000-0000-000038A10000}"/>
    <cellStyle name="40% - Accent5 4 2 4 2 2" xfId="10849" xr:uid="{00000000-0005-0000-0000-000039A10000}"/>
    <cellStyle name="40% - Accent5 4 2 4 2 2 2" xfId="36850" xr:uid="{00000000-0005-0000-0000-00003AA10000}"/>
    <cellStyle name="40% - Accent5 4 2 4 2 3" xfId="18644" xr:uid="{00000000-0005-0000-0000-00003BA10000}"/>
    <cellStyle name="40% - Accent5 4 2 4 2 3 2" xfId="44638" xr:uid="{00000000-0005-0000-0000-00003CA10000}"/>
    <cellStyle name="40% - Accent5 4 2 4 2 4" xfId="26395" xr:uid="{00000000-0005-0000-0000-00003DA10000}"/>
    <cellStyle name="40% - Accent5 4 2 4 2 4 2" xfId="52384" xr:uid="{00000000-0005-0000-0000-00003EA10000}"/>
    <cellStyle name="40% - Accent5 4 2 4 2 5" xfId="31549" xr:uid="{00000000-0005-0000-0000-00003FA10000}"/>
    <cellStyle name="40% - Accent5 4 2 4 3" xfId="13453" xr:uid="{00000000-0005-0000-0000-000040A10000}"/>
    <cellStyle name="40% - Accent5 4 2 4 3 2" xfId="21248" xr:uid="{00000000-0005-0000-0000-000041A10000}"/>
    <cellStyle name="40% - Accent5 4 2 4 3 2 2" xfId="47242" xr:uid="{00000000-0005-0000-0000-000042A10000}"/>
    <cellStyle name="40% - Accent5 4 2 4 3 3" xfId="39454" xr:uid="{00000000-0005-0000-0000-000043A10000}"/>
    <cellStyle name="40% - Accent5 4 2 4 4" xfId="8165" xr:uid="{00000000-0005-0000-0000-000044A10000}"/>
    <cellStyle name="40% - Accent5 4 2 4 4 2" xfId="34161" xr:uid="{00000000-0005-0000-0000-000045A10000}"/>
    <cellStyle name="40% - Accent5 4 2 4 5" xfId="15955" xr:uid="{00000000-0005-0000-0000-000046A10000}"/>
    <cellStyle name="40% - Accent5 4 2 4 5 2" xfId="41949" xr:uid="{00000000-0005-0000-0000-000047A10000}"/>
    <cellStyle name="40% - Accent5 4 2 4 6" xfId="23706" xr:uid="{00000000-0005-0000-0000-000048A10000}"/>
    <cellStyle name="40% - Accent5 4 2 4 6 2" xfId="49695" xr:uid="{00000000-0005-0000-0000-000049A10000}"/>
    <cellStyle name="40% - Accent5 4 2 4 7" xfId="28860" xr:uid="{00000000-0005-0000-0000-00004AA10000}"/>
    <cellStyle name="40% - Accent5 4 2 5" xfId="3884" xr:uid="{00000000-0005-0000-0000-00004BA10000}"/>
    <cellStyle name="40% - Accent5 4 2 5 2" xfId="9182" xr:uid="{00000000-0005-0000-0000-00004CA10000}"/>
    <cellStyle name="40% - Accent5 4 2 5 2 2" xfId="35182" xr:uid="{00000000-0005-0000-0000-00004DA10000}"/>
    <cellStyle name="40% - Accent5 4 2 5 3" xfId="16976" xr:uid="{00000000-0005-0000-0000-00004EA10000}"/>
    <cellStyle name="40% - Accent5 4 2 5 3 2" xfId="42970" xr:uid="{00000000-0005-0000-0000-00004FA10000}"/>
    <cellStyle name="40% - Accent5 4 2 5 4" xfId="24727" xr:uid="{00000000-0005-0000-0000-000050A10000}"/>
    <cellStyle name="40% - Accent5 4 2 5 4 2" xfId="50716" xr:uid="{00000000-0005-0000-0000-000051A10000}"/>
    <cellStyle name="40% - Accent5 4 2 5 5" xfId="29881" xr:uid="{00000000-0005-0000-0000-000052A10000}"/>
    <cellStyle name="40% - Accent5 4 2 6" xfId="11360" xr:uid="{00000000-0005-0000-0000-000053A10000}"/>
    <cellStyle name="40% - Accent5 4 2 6 2" xfId="19155" xr:uid="{00000000-0005-0000-0000-000054A10000}"/>
    <cellStyle name="40% - Accent5 4 2 6 2 2" xfId="45149" xr:uid="{00000000-0005-0000-0000-000055A10000}"/>
    <cellStyle name="40% - Accent5 4 2 6 3" xfId="37361" xr:uid="{00000000-0005-0000-0000-000056A10000}"/>
    <cellStyle name="40% - Accent5 4 2 7" xfId="11861" xr:uid="{00000000-0005-0000-0000-000057A10000}"/>
    <cellStyle name="40% - Accent5 4 2 7 2" xfId="19656" xr:uid="{00000000-0005-0000-0000-000058A10000}"/>
    <cellStyle name="40% - Accent5 4 2 7 2 2" xfId="45650" xr:uid="{00000000-0005-0000-0000-000059A10000}"/>
    <cellStyle name="40% - Accent5 4 2 7 3" xfId="37862" xr:uid="{00000000-0005-0000-0000-00005AA10000}"/>
    <cellStyle name="40% - Accent5 4 2 8" xfId="6506" xr:uid="{00000000-0005-0000-0000-00005BA10000}"/>
    <cellStyle name="40% - Accent5 4 2 8 2" xfId="32493" xr:uid="{00000000-0005-0000-0000-00005CA10000}"/>
    <cellStyle name="40% - Accent5 4 2 9" xfId="14287" xr:uid="{00000000-0005-0000-0000-00005DA10000}"/>
    <cellStyle name="40% - Accent5 4 2 9 2" xfId="40281" xr:uid="{00000000-0005-0000-0000-00005EA10000}"/>
    <cellStyle name="40% - Accent5 4 3" xfId="1477" xr:uid="{00000000-0005-0000-0000-00005FA10000}"/>
    <cellStyle name="40% - Accent5 4 3 2" xfId="4163" xr:uid="{00000000-0005-0000-0000-000060A10000}"/>
    <cellStyle name="40% - Accent5 4 3 2 2" xfId="9461" xr:uid="{00000000-0005-0000-0000-000061A10000}"/>
    <cellStyle name="40% - Accent5 4 3 2 2 2" xfId="35461" xr:uid="{00000000-0005-0000-0000-000062A10000}"/>
    <cellStyle name="40% - Accent5 4 3 2 3" xfId="17255" xr:uid="{00000000-0005-0000-0000-000063A10000}"/>
    <cellStyle name="40% - Accent5 4 3 2 3 2" xfId="43249" xr:uid="{00000000-0005-0000-0000-000064A10000}"/>
    <cellStyle name="40% - Accent5 4 3 2 4" xfId="25006" xr:uid="{00000000-0005-0000-0000-000065A10000}"/>
    <cellStyle name="40% - Accent5 4 3 2 4 2" xfId="50995" xr:uid="{00000000-0005-0000-0000-000066A10000}"/>
    <cellStyle name="40% - Accent5 4 3 2 5" xfId="30160" xr:uid="{00000000-0005-0000-0000-000067A10000}"/>
    <cellStyle name="40% - Accent5 4 3 3" xfId="12123" xr:uid="{00000000-0005-0000-0000-000068A10000}"/>
    <cellStyle name="40% - Accent5 4 3 3 2" xfId="19918" xr:uid="{00000000-0005-0000-0000-000069A10000}"/>
    <cellStyle name="40% - Accent5 4 3 3 2 2" xfId="45912" xr:uid="{00000000-0005-0000-0000-00006AA10000}"/>
    <cellStyle name="40% - Accent5 4 3 3 3" xfId="38124" xr:uid="{00000000-0005-0000-0000-00006BA10000}"/>
    <cellStyle name="40% - Accent5 4 3 4" xfId="6783" xr:uid="{00000000-0005-0000-0000-00006CA10000}"/>
    <cellStyle name="40% - Accent5 4 3 4 2" xfId="32772" xr:uid="{00000000-0005-0000-0000-00006DA10000}"/>
    <cellStyle name="40% - Accent5 4 3 5" xfId="14566" xr:uid="{00000000-0005-0000-0000-00006EA10000}"/>
    <cellStyle name="40% - Accent5 4 3 5 2" xfId="40560" xr:uid="{00000000-0005-0000-0000-00006FA10000}"/>
    <cellStyle name="40% - Accent5 4 3 6" xfId="22317" xr:uid="{00000000-0005-0000-0000-000070A10000}"/>
    <cellStyle name="40% - Accent5 4 3 6 2" xfId="48306" xr:uid="{00000000-0005-0000-0000-000071A10000}"/>
    <cellStyle name="40% - Accent5 4 3 7" xfId="27471" xr:uid="{00000000-0005-0000-0000-000072A10000}"/>
    <cellStyle name="40% - Accent5 4 4" xfId="2033" xr:uid="{00000000-0005-0000-0000-000073A10000}"/>
    <cellStyle name="40% - Accent5 4 4 2" xfId="4719" xr:uid="{00000000-0005-0000-0000-000074A10000}"/>
    <cellStyle name="40% - Accent5 4 4 2 2" xfId="10016" xr:uid="{00000000-0005-0000-0000-000075A10000}"/>
    <cellStyle name="40% - Accent5 4 4 2 2 2" xfId="36017" xr:uid="{00000000-0005-0000-0000-000076A10000}"/>
    <cellStyle name="40% - Accent5 4 4 2 3" xfId="17811" xr:uid="{00000000-0005-0000-0000-000077A10000}"/>
    <cellStyle name="40% - Accent5 4 4 2 3 2" xfId="43805" xr:uid="{00000000-0005-0000-0000-000078A10000}"/>
    <cellStyle name="40% - Accent5 4 4 2 4" xfId="25562" xr:uid="{00000000-0005-0000-0000-000079A10000}"/>
    <cellStyle name="40% - Accent5 4 4 2 4 2" xfId="51551" xr:uid="{00000000-0005-0000-0000-00007AA10000}"/>
    <cellStyle name="40% - Accent5 4 4 2 5" xfId="30716" xr:uid="{00000000-0005-0000-0000-00007BA10000}"/>
    <cellStyle name="40% - Accent5 4 4 3" xfId="12642" xr:uid="{00000000-0005-0000-0000-00007CA10000}"/>
    <cellStyle name="40% - Accent5 4 4 3 2" xfId="20437" xr:uid="{00000000-0005-0000-0000-00007DA10000}"/>
    <cellStyle name="40% - Accent5 4 4 3 2 2" xfId="46431" xr:uid="{00000000-0005-0000-0000-00007EA10000}"/>
    <cellStyle name="40% - Accent5 4 4 3 3" xfId="38643" xr:uid="{00000000-0005-0000-0000-00007FA10000}"/>
    <cellStyle name="40% - Accent5 4 4 4" xfId="7335" xr:uid="{00000000-0005-0000-0000-000080A10000}"/>
    <cellStyle name="40% - Accent5 4 4 4 2" xfId="33328" xr:uid="{00000000-0005-0000-0000-000081A10000}"/>
    <cellStyle name="40% - Accent5 4 4 5" xfId="15122" xr:uid="{00000000-0005-0000-0000-000082A10000}"/>
    <cellStyle name="40% - Accent5 4 4 5 2" xfId="41116" xr:uid="{00000000-0005-0000-0000-000083A10000}"/>
    <cellStyle name="40% - Accent5 4 4 6" xfId="22873" xr:uid="{00000000-0005-0000-0000-000084A10000}"/>
    <cellStyle name="40% - Accent5 4 4 6 2" xfId="48862" xr:uid="{00000000-0005-0000-0000-000085A10000}"/>
    <cellStyle name="40% - Accent5 4 4 7" xfId="28027" xr:uid="{00000000-0005-0000-0000-000086A10000}"/>
    <cellStyle name="40% - Accent5 4 5" xfId="2589" xr:uid="{00000000-0005-0000-0000-000087A10000}"/>
    <cellStyle name="40% - Accent5 4 5 2" xfId="5275" xr:uid="{00000000-0005-0000-0000-000088A10000}"/>
    <cellStyle name="40% - Accent5 4 5 2 2" xfId="10572" xr:uid="{00000000-0005-0000-0000-000089A10000}"/>
    <cellStyle name="40% - Accent5 4 5 2 2 2" xfId="36573" xr:uid="{00000000-0005-0000-0000-00008AA10000}"/>
    <cellStyle name="40% - Accent5 4 5 2 3" xfId="18367" xr:uid="{00000000-0005-0000-0000-00008BA10000}"/>
    <cellStyle name="40% - Accent5 4 5 2 3 2" xfId="44361" xr:uid="{00000000-0005-0000-0000-00008CA10000}"/>
    <cellStyle name="40% - Accent5 4 5 2 4" xfId="26118" xr:uid="{00000000-0005-0000-0000-00008DA10000}"/>
    <cellStyle name="40% - Accent5 4 5 2 4 2" xfId="52107" xr:uid="{00000000-0005-0000-0000-00008EA10000}"/>
    <cellStyle name="40% - Accent5 4 5 2 5" xfId="31272" xr:uid="{00000000-0005-0000-0000-00008FA10000}"/>
    <cellStyle name="40% - Accent5 4 5 3" xfId="13178" xr:uid="{00000000-0005-0000-0000-000090A10000}"/>
    <cellStyle name="40% - Accent5 4 5 3 2" xfId="20973" xr:uid="{00000000-0005-0000-0000-000091A10000}"/>
    <cellStyle name="40% - Accent5 4 5 3 2 2" xfId="46967" xr:uid="{00000000-0005-0000-0000-000092A10000}"/>
    <cellStyle name="40% - Accent5 4 5 3 3" xfId="39179" xr:uid="{00000000-0005-0000-0000-000093A10000}"/>
    <cellStyle name="40% - Accent5 4 5 4" xfId="7888" xr:uid="{00000000-0005-0000-0000-000094A10000}"/>
    <cellStyle name="40% - Accent5 4 5 4 2" xfId="33884" xr:uid="{00000000-0005-0000-0000-000095A10000}"/>
    <cellStyle name="40% - Accent5 4 5 5" xfId="15678" xr:uid="{00000000-0005-0000-0000-000096A10000}"/>
    <cellStyle name="40% - Accent5 4 5 5 2" xfId="41672" xr:uid="{00000000-0005-0000-0000-000097A10000}"/>
    <cellStyle name="40% - Accent5 4 5 6" xfId="23429" xr:uid="{00000000-0005-0000-0000-000098A10000}"/>
    <cellStyle name="40% - Accent5 4 5 6 2" xfId="49418" xr:uid="{00000000-0005-0000-0000-000099A10000}"/>
    <cellStyle name="40% - Accent5 4 5 7" xfId="28583" xr:uid="{00000000-0005-0000-0000-00009AA10000}"/>
    <cellStyle name="40% - Accent5 4 6" xfId="3607" xr:uid="{00000000-0005-0000-0000-00009BA10000}"/>
    <cellStyle name="40% - Accent5 4 6 2" xfId="8905" xr:uid="{00000000-0005-0000-0000-00009CA10000}"/>
    <cellStyle name="40% - Accent5 4 6 2 2" xfId="34905" xr:uid="{00000000-0005-0000-0000-00009DA10000}"/>
    <cellStyle name="40% - Accent5 4 6 3" xfId="16699" xr:uid="{00000000-0005-0000-0000-00009EA10000}"/>
    <cellStyle name="40% - Accent5 4 6 3 2" xfId="42693" xr:uid="{00000000-0005-0000-0000-00009FA10000}"/>
    <cellStyle name="40% - Accent5 4 6 4" xfId="24450" xr:uid="{00000000-0005-0000-0000-0000A0A10000}"/>
    <cellStyle name="40% - Accent5 4 6 4 2" xfId="50439" xr:uid="{00000000-0005-0000-0000-0000A1A10000}"/>
    <cellStyle name="40% - Accent5 4 6 5" xfId="29604" xr:uid="{00000000-0005-0000-0000-0000A2A10000}"/>
    <cellStyle name="40% - Accent5 4 7" xfId="11103" xr:uid="{00000000-0005-0000-0000-0000A3A10000}"/>
    <cellStyle name="40% - Accent5 4 7 2" xfId="18898" xr:uid="{00000000-0005-0000-0000-0000A4A10000}"/>
    <cellStyle name="40% - Accent5 4 7 2 2" xfId="44892" xr:uid="{00000000-0005-0000-0000-0000A5A10000}"/>
    <cellStyle name="40% - Accent5 4 7 3" xfId="37104" xr:uid="{00000000-0005-0000-0000-0000A6A10000}"/>
    <cellStyle name="40% - Accent5 4 8" xfId="11603" xr:uid="{00000000-0005-0000-0000-0000A7A10000}"/>
    <cellStyle name="40% - Accent5 4 8 2" xfId="19398" xr:uid="{00000000-0005-0000-0000-0000A8A10000}"/>
    <cellStyle name="40% - Accent5 4 8 2 2" xfId="45392" xr:uid="{00000000-0005-0000-0000-0000A9A10000}"/>
    <cellStyle name="40% - Accent5 4 8 3" xfId="37604" xr:uid="{00000000-0005-0000-0000-0000AAA10000}"/>
    <cellStyle name="40% - Accent5 4 9" xfId="6230" xr:uid="{00000000-0005-0000-0000-0000ABA10000}"/>
    <cellStyle name="40% - Accent5 4 9 2" xfId="32216" xr:uid="{00000000-0005-0000-0000-0000ACA10000}"/>
    <cellStyle name="40% - Accent5 5" xfId="932" xr:uid="{00000000-0005-0000-0000-0000ADA10000}"/>
    <cellStyle name="40% - Accent5 5 10" xfId="14024" xr:uid="{00000000-0005-0000-0000-0000AEA10000}"/>
    <cellStyle name="40% - Accent5 5 10 2" xfId="40018" xr:uid="{00000000-0005-0000-0000-0000AFA10000}"/>
    <cellStyle name="40% - Accent5 5 11" xfId="21775" xr:uid="{00000000-0005-0000-0000-0000B0A10000}"/>
    <cellStyle name="40% - Accent5 5 11 2" xfId="47764" xr:uid="{00000000-0005-0000-0000-0000B1A10000}"/>
    <cellStyle name="40% - Accent5 5 12" xfId="26929" xr:uid="{00000000-0005-0000-0000-0000B2A10000}"/>
    <cellStyle name="40% - Accent5 5 2" xfId="1210" xr:uid="{00000000-0005-0000-0000-0000B3A10000}"/>
    <cellStyle name="40% - Accent5 5 2 10" xfId="22052" xr:uid="{00000000-0005-0000-0000-0000B4A10000}"/>
    <cellStyle name="40% - Accent5 5 2 10 2" xfId="48041" xr:uid="{00000000-0005-0000-0000-0000B5A10000}"/>
    <cellStyle name="40% - Accent5 5 2 11" xfId="27206" xr:uid="{00000000-0005-0000-0000-0000B6A10000}"/>
    <cellStyle name="40% - Accent5 5 2 2" xfId="1768" xr:uid="{00000000-0005-0000-0000-0000B7A10000}"/>
    <cellStyle name="40% - Accent5 5 2 2 2" xfId="4454" xr:uid="{00000000-0005-0000-0000-0000B8A10000}"/>
    <cellStyle name="40% - Accent5 5 2 2 2 2" xfId="9751" xr:uid="{00000000-0005-0000-0000-0000B9A10000}"/>
    <cellStyle name="40% - Accent5 5 2 2 2 2 2" xfId="35752" xr:uid="{00000000-0005-0000-0000-0000BAA10000}"/>
    <cellStyle name="40% - Accent5 5 2 2 2 3" xfId="17546" xr:uid="{00000000-0005-0000-0000-0000BBA10000}"/>
    <cellStyle name="40% - Accent5 5 2 2 2 3 2" xfId="43540" xr:uid="{00000000-0005-0000-0000-0000BCA10000}"/>
    <cellStyle name="40% - Accent5 5 2 2 2 4" xfId="25297" xr:uid="{00000000-0005-0000-0000-0000BDA10000}"/>
    <cellStyle name="40% - Accent5 5 2 2 2 4 2" xfId="51286" xr:uid="{00000000-0005-0000-0000-0000BEA10000}"/>
    <cellStyle name="40% - Accent5 5 2 2 2 5" xfId="30451" xr:uid="{00000000-0005-0000-0000-0000BFA10000}"/>
    <cellStyle name="40% - Accent5 5 2 2 3" xfId="12395" xr:uid="{00000000-0005-0000-0000-0000C0A10000}"/>
    <cellStyle name="40% - Accent5 5 2 2 3 2" xfId="20190" xr:uid="{00000000-0005-0000-0000-0000C1A10000}"/>
    <cellStyle name="40% - Accent5 5 2 2 3 2 2" xfId="46184" xr:uid="{00000000-0005-0000-0000-0000C2A10000}"/>
    <cellStyle name="40% - Accent5 5 2 2 3 3" xfId="38396" xr:uid="{00000000-0005-0000-0000-0000C3A10000}"/>
    <cellStyle name="40% - Accent5 5 2 2 4" xfId="7072" xr:uid="{00000000-0005-0000-0000-0000C4A10000}"/>
    <cellStyle name="40% - Accent5 5 2 2 4 2" xfId="33063" xr:uid="{00000000-0005-0000-0000-0000C5A10000}"/>
    <cellStyle name="40% - Accent5 5 2 2 5" xfId="14857" xr:uid="{00000000-0005-0000-0000-0000C6A10000}"/>
    <cellStyle name="40% - Accent5 5 2 2 5 2" xfId="40851" xr:uid="{00000000-0005-0000-0000-0000C7A10000}"/>
    <cellStyle name="40% - Accent5 5 2 2 6" xfId="22608" xr:uid="{00000000-0005-0000-0000-0000C8A10000}"/>
    <cellStyle name="40% - Accent5 5 2 2 6 2" xfId="48597" xr:uid="{00000000-0005-0000-0000-0000C9A10000}"/>
    <cellStyle name="40% - Accent5 5 2 2 7" xfId="27762" xr:uid="{00000000-0005-0000-0000-0000CAA10000}"/>
    <cellStyle name="40% - Accent5 5 2 3" xfId="2324" xr:uid="{00000000-0005-0000-0000-0000CBA10000}"/>
    <cellStyle name="40% - Accent5 5 2 3 2" xfId="5010" xr:uid="{00000000-0005-0000-0000-0000CCA10000}"/>
    <cellStyle name="40% - Accent5 5 2 3 2 2" xfId="10307" xr:uid="{00000000-0005-0000-0000-0000CDA10000}"/>
    <cellStyle name="40% - Accent5 5 2 3 2 2 2" xfId="36308" xr:uid="{00000000-0005-0000-0000-0000CEA10000}"/>
    <cellStyle name="40% - Accent5 5 2 3 2 3" xfId="18102" xr:uid="{00000000-0005-0000-0000-0000CFA10000}"/>
    <cellStyle name="40% - Accent5 5 2 3 2 3 2" xfId="44096" xr:uid="{00000000-0005-0000-0000-0000D0A10000}"/>
    <cellStyle name="40% - Accent5 5 2 3 2 4" xfId="25853" xr:uid="{00000000-0005-0000-0000-0000D1A10000}"/>
    <cellStyle name="40% - Accent5 5 2 3 2 4 2" xfId="51842" xr:uid="{00000000-0005-0000-0000-0000D2A10000}"/>
    <cellStyle name="40% - Accent5 5 2 3 2 5" xfId="31007" xr:uid="{00000000-0005-0000-0000-0000D3A10000}"/>
    <cellStyle name="40% - Accent5 5 2 3 3" xfId="12929" xr:uid="{00000000-0005-0000-0000-0000D4A10000}"/>
    <cellStyle name="40% - Accent5 5 2 3 3 2" xfId="20724" xr:uid="{00000000-0005-0000-0000-0000D5A10000}"/>
    <cellStyle name="40% - Accent5 5 2 3 3 2 2" xfId="46718" xr:uid="{00000000-0005-0000-0000-0000D6A10000}"/>
    <cellStyle name="40% - Accent5 5 2 3 3 3" xfId="38930" xr:uid="{00000000-0005-0000-0000-0000D7A10000}"/>
    <cellStyle name="40% - Accent5 5 2 3 4" xfId="7624" xr:uid="{00000000-0005-0000-0000-0000D8A10000}"/>
    <cellStyle name="40% - Accent5 5 2 3 4 2" xfId="33619" xr:uid="{00000000-0005-0000-0000-0000D9A10000}"/>
    <cellStyle name="40% - Accent5 5 2 3 5" xfId="15413" xr:uid="{00000000-0005-0000-0000-0000DAA10000}"/>
    <cellStyle name="40% - Accent5 5 2 3 5 2" xfId="41407" xr:uid="{00000000-0005-0000-0000-0000DBA10000}"/>
    <cellStyle name="40% - Accent5 5 2 3 6" xfId="23164" xr:uid="{00000000-0005-0000-0000-0000DCA10000}"/>
    <cellStyle name="40% - Accent5 5 2 3 6 2" xfId="49153" xr:uid="{00000000-0005-0000-0000-0000DDA10000}"/>
    <cellStyle name="40% - Accent5 5 2 3 7" xfId="28318" xr:uid="{00000000-0005-0000-0000-0000DEA10000}"/>
    <cellStyle name="40% - Accent5 5 2 4" xfId="2880" xr:uid="{00000000-0005-0000-0000-0000DFA10000}"/>
    <cellStyle name="40% - Accent5 5 2 4 2" xfId="5566" xr:uid="{00000000-0005-0000-0000-0000E0A10000}"/>
    <cellStyle name="40% - Accent5 5 2 4 2 2" xfId="10863" xr:uid="{00000000-0005-0000-0000-0000E1A10000}"/>
    <cellStyle name="40% - Accent5 5 2 4 2 2 2" xfId="36864" xr:uid="{00000000-0005-0000-0000-0000E2A10000}"/>
    <cellStyle name="40% - Accent5 5 2 4 2 3" xfId="18658" xr:uid="{00000000-0005-0000-0000-0000E3A10000}"/>
    <cellStyle name="40% - Accent5 5 2 4 2 3 2" xfId="44652" xr:uid="{00000000-0005-0000-0000-0000E4A10000}"/>
    <cellStyle name="40% - Accent5 5 2 4 2 4" xfId="26409" xr:uid="{00000000-0005-0000-0000-0000E5A10000}"/>
    <cellStyle name="40% - Accent5 5 2 4 2 4 2" xfId="52398" xr:uid="{00000000-0005-0000-0000-0000E6A10000}"/>
    <cellStyle name="40% - Accent5 5 2 4 2 5" xfId="31563" xr:uid="{00000000-0005-0000-0000-0000E7A10000}"/>
    <cellStyle name="40% - Accent5 5 2 4 3" xfId="13467" xr:uid="{00000000-0005-0000-0000-0000E8A10000}"/>
    <cellStyle name="40% - Accent5 5 2 4 3 2" xfId="21262" xr:uid="{00000000-0005-0000-0000-0000E9A10000}"/>
    <cellStyle name="40% - Accent5 5 2 4 3 2 2" xfId="47256" xr:uid="{00000000-0005-0000-0000-0000EAA10000}"/>
    <cellStyle name="40% - Accent5 5 2 4 3 3" xfId="39468" xr:uid="{00000000-0005-0000-0000-0000EBA10000}"/>
    <cellStyle name="40% - Accent5 5 2 4 4" xfId="8179" xr:uid="{00000000-0005-0000-0000-0000ECA10000}"/>
    <cellStyle name="40% - Accent5 5 2 4 4 2" xfId="34175" xr:uid="{00000000-0005-0000-0000-0000EDA10000}"/>
    <cellStyle name="40% - Accent5 5 2 4 5" xfId="15969" xr:uid="{00000000-0005-0000-0000-0000EEA10000}"/>
    <cellStyle name="40% - Accent5 5 2 4 5 2" xfId="41963" xr:uid="{00000000-0005-0000-0000-0000EFA10000}"/>
    <cellStyle name="40% - Accent5 5 2 4 6" xfId="23720" xr:uid="{00000000-0005-0000-0000-0000F0A10000}"/>
    <cellStyle name="40% - Accent5 5 2 4 6 2" xfId="49709" xr:uid="{00000000-0005-0000-0000-0000F1A10000}"/>
    <cellStyle name="40% - Accent5 5 2 4 7" xfId="28874" xr:uid="{00000000-0005-0000-0000-0000F2A10000}"/>
    <cellStyle name="40% - Accent5 5 2 5" xfId="3898" xr:uid="{00000000-0005-0000-0000-0000F3A10000}"/>
    <cellStyle name="40% - Accent5 5 2 5 2" xfId="9196" xr:uid="{00000000-0005-0000-0000-0000F4A10000}"/>
    <cellStyle name="40% - Accent5 5 2 5 2 2" xfId="35196" xr:uid="{00000000-0005-0000-0000-0000F5A10000}"/>
    <cellStyle name="40% - Accent5 5 2 5 3" xfId="16990" xr:uid="{00000000-0005-0000-0000-0000F6A10000}"/>
    <cellStyle name="40% - Accent5 5 2 5 3 2" xfId="42984" xr:uid="{00000000-0005-0000-0000-0000F7A10000}"/>
    <cellStyle name="40% - Accent5 5 2 5 4" xfId="24741" xr:uid="{00000000-0005-0000-0000-0000F8A10000}"/>
    <cellStyle name="40% - Accent5 5 2 5 4 2" xfId="50730" xr:uid="{00000000-0005-0000-0000-0000F9A10000}"/>
    <cellStyle name="40% - Accent5 5 2 5 5" xfId="29895" xr:uid="{00000000-0005-0000-0000-0000FAA10000}"/>
    <cellStyle name="40% - Accent5 5 2 6" xfId="11372" xr:uid="{00000000-0005-0000-0000-0000FBA10000}"/>
    <cellStyle name="40% - Accent5 5 2 6 2" xfId="19167" xr:uid="{00000000-0005-0000-0000-0000FCA10000}"/>
    <cellStyle name="40% - Accent5 5 2 6 2 2" xfId="45161" xr:uid="{00000000-0005-0000-0000-0000FDA10000}"/>
    <cellStyle name="40% - Accent5 5 2 6 3" xfId="37373" xr:uid="{00000000-0005-0000-0000-0000FEA10000}"/>
    <cellStyle name="40% - Accent5 5 2 7" xfId="11875" xr:uid="{00000000-0005-0000-0000-0000FFA10000}"/>
    <cellStyle name="40% - Accent5 5 2 7 2" xfId="19670" xr:uid="{00000000-0005-0000-0000-000000A20000}"/>
    <cellStyle name="40% - Accent5 5 2 7 2 2" xfId="45664" xr:uid="{00000000-0005-0000-0000-000001A20000}"/>
    <cellStyle name="40% - Accent5 5 2 7 3" xfId="37876" xr:uid="{00000000-0005-0000-0000-000002A20000}"/>
    <cellStyle name="40% - Accent5 5 2 8" xfId="6520" xr:uid="{00000000-0005-0000-0000-000003A20000}"/>
    <cellStyle name="40% - Accent5 5 2 8 2" xfId="32507" xr:uid="{00000000-0005-0000-0000-000004A20000}"/>
    <cellStyle name="40% - Accent5 5 2 9" xfId="14301" xr:uid="{00000000-0005-0000-0000-000005A20000}"/>
    <cellStyle name="40% - Accent5 5 2 9 2" xfId="40295" xr:uid="{00000000-0005-0000-0000-000006A20000}"/>
    <cellStyle name="40% - Accent5 5 3" xfId="1491" xr:uid="{00000000-0005-0000-0000-000007A20000}"/>
    <cellStyle name="40% - Accent5 5 3 2" xfId="4177" xr:uid="{00000000-0005-0000-0000-000008A20000}"/>
    <cellStyle name="40% - Accent5 5 3 2 2" xfId="9474" xr:uid="{00000000-0005-0000-0000-000009A20000}"/>
    <cellStyle name="40% - Accent5 5 3 2 2 2" xfId="35475" xr:uid="{00000000-0005-0000-0000-00000AA20000}"/>
    <cellStyle name="40% - Accent5 5 3 2 3" xfId="17269" xr:uid="{00000000-0005-0000-0000-00000BA20000}"/>
    <cellStyle name="40% - Accent5 5 3 2 3 2" xfId="43263" xr:uid="{00000000-0005-0000-0000-00000CA20000}"/>
    <cellStyle name="40% - Accent5 5 3 2 4" xfId="25020" xr:uid="{00000000-0005-0000-0000-00000DA20000}"/>
    <cellStyle name="40% - Accent5 5 3 2 4 2" xfId="51009" xr:uid="{00000000-0005-0000-0000-00000EA20000}"/>
    <cellStyle name="40% - Accent5 5 3 2 5" xfId="30174" xr:uid="{00000000-0005-0000-0000-00000FA20000}"/>
    <cellStyle name="40% - Accent5 5 3 3" xfId="12136" xr:uid="{00000000-0005-0000-0000-000010A20000}"/>
    <cellStyle name="40% - Accent5 5 3 3 2" xfId="19931" xr:uid="{00000000-0005-0000-0000-000011A20000}"/>
    <cellStyle name="40% - Accent5 5 3 3 2 2" xfId="45925" xr:uid="{00000000-0005-0000-0000-000012A20000}"/>
    <cellStyle name="40% - Accent5 5 3 3 3" xfId="38137" xr:uid="{00000000-0005-0000-0000-000013A20000}"/>
    <cellStyle name="40% - Accent5 5 3 4" xfId="6796" xr:uid="{00000000-0005-0000-0000-000014A20000}"/>
    <cellStyle name="40% - Accent5 5 3 4 2" xfId="32786" xr:uid="{00000000-0005-0000-0000-000015A20000}"/>
    <cellStyle name="40% - Accent5 5 3 5" xfId="14580" xr:uid="{00000000-0005-0000-0000-000016A20000}"/>
    <cellStyle name="40% - Accent5 5 3 5 2" xfId="40574" xr:uid="{00000000-0005-0000-0000-000017A20000}"/>
    <cellStyle name="40% - Accent5 5 3 6" xfId="22331" xr:uid="{00000000-0005-0000-0000-000018A20000}"/>
    <cellStyle name="40% - Accent5 5 3 6 2" xfId="48320" xr:uid="{00000000-0005-0000-0000-000019A20000}"/>
    <cellStyle name="40% - Accent5 5 3 7" xfId="27485" xr:uid="{00000000-0005-0000-0000-00001AA20000}"/>
    <cellStyle name="40% - Accent5 5 4" xfId="2047" xr:uid="{00000000-0005-0000-0000-00001BA20000}"/>
    <cellStyle name="40% - Accent5 5 4 2" xfId="4733" xr:uid="{00000000-0005-0000-0000-00001CA20000}"/>
    <cellStyle name="40% - Accent5 5 4 2 2" xfId="10030" xr:uid="{00000000-0005-0000-0000-00001DA20000}"/>
    <cellStyle name="40% - Accent5 5 4 2 2 2" xfId="36031" xr:uid="{00000000-0005-0000-0000-00001EA20000}"/>
    <cellStyle name="40% - Accent5 5 4 2 3" xfId="17825" xr:uid="{00000000-0005-0000-0000-00001FA20000}"/>
    <cellStyle name="40% - Accent5 5 4 2 3 2" xfId="43819" xr:uid="{00000000-0005-0000-0000-000020A20000}"/>
    <cellStyle name="40% - Accent5 5 4 2 4" xfId="25576" xr:uid="{00000000-0005-0000-0000-000021A20000}"/>
    <cellStyle name="40% - Accent5 5 4 2 4 2" xfId="51565" xr:uid="{00000000-0005-0000-0000-000022A20000}"/>
    <cellStyle name="40% - Accent5 5 4 2 5" xfId="30730" xr:uid="{00000000-0005-0000-0000-000023A20000}"/>
    <cellStyle name="40% - Accent5 5 4 3" xfId="12655" xr:uid="{00000000-0005-0000-0000-000024A20000}"/>
    <cellStyle name="40% - Accent5 5 4 3 2" xfId="20450" xr:uid="{00000000-0005-0000-0000-000025A20000}"/>
    <cellStyle name="40% - Accent5 5 4 3 2 2" xfId="46444" xr:uid="{00000000-0005-0000-0000-000026A20000}"/>
    <cellStyle name="40% - Accent5 5 4 3 3" xfId="38656" xr:uid="{00000000-0005-0000-0000-000027A20000}"/>
    <cellStyle name="40% - Accent5 5 4 4" xfId="7349" xr:uid="{00000000-0005-0000-0000-000028A20000}"/>
    <cellStyle name="40% - Accent5 5 4 4 2" xfId="33342" xr:uid="{00000000-0005-0000-0000-000029A20000}"/>
    <cellStyle name="40% - Accent5 5 4 5" xfId="15136" xr:uid="{00000000-0005-0000-0000-00002AA20000}"/>
    <cellStyle name="40% - Accent5 5 4 5 2" xfId="41130" xr:uid="{00000000-0005-0000-0000-00002BA20000}"/>
    <cellStyle name="40% - Accent5 5 4 6" xfId="22887" xr:uid="{00000000-0005-0000-0000-00002CA20000}"/>
    <cellStyle name="40% - Accent5 5 4 6 2" xfId="48876" xr:uid="{00000000-0005-0000-0000-00002DA20000}"/>
    <cellStyle name="40% - Accent5 5 4 7" xfId="28041" xr:uid="{00000000-0005-0000-0000-00002EA20000}"/>
    <cellStyle name="40% - Accent5 5 5" xfId="2603" xr:uid="{00000000-0005-0000-0000-00002FA20000}"/>
    <cellStyle name="40% - Accent5 5 5 2" xfId="5289" xr:uid="{00000000-0005-0000-0000-000030A20000}"/>
    <cellStyle name="40% - Accent5 5 5 2 2" xfId="10586" xr:uid="{00000000-0005-0000-0000-000031A20000}"/>
    <cellStyle name="40% - Accent5 5 5 2 2 2" xfId="36587" xr:uid="{00000000-0005-0000-0000-000032A20000}"/>
    <cellStyle name="40% - Accent5 5 5 2 3" xfId="18381" xr:uid="{00000000-0005-0000-0000-000033A20000}"/>
    <cellStyle name="40% - Accent5 5 5 2 3 2" xfId="44375" xr:uid="{00000000-0005-0000-0000-000034A20000}"/>
    <cellStyle name="40% - Accent5 5 5 2 4" xfId="26132" xr:uid="{00000000-0005-0000-0000-000035A20000}"/>
    <cellStyle name="40% - Accent5 5 5 2 4 2" xfId="52121" xr:uid="{00000000-0005-0000-0000-000036A20000}"/>
    <cellStyle name="40% - Accent5 5 5 2 5" xfId="31286" xr:uid="{00000000-0005-0000-0000-000037A20000}"/>
    <cellStyle name="40% - Accent5 5 5 3" xfId="13191" xr:uid="{00000000-0005-0000-0000-000038A20000}"/>
    <cellStyle name="40% - Accent5 5 5 3 2" xfId="20986" xr:uid="{00000000-0005-0000-0000-000039A20000}"/>
    <cellStyle name="40% - Accent5 5 5 3 2 2" xfId="46980" xr:uid="{00000000-0005-0000-0000-00003AA20000}"/>
    <cellStyle name="40% - Accent5 5 5 3 3" xfId="39192" xr:uid="{00000000-0005-0000-0000-00003BA20000}"/>
    <cellStyle name="40% - Accent5 5 5 4" xfId="7902" xr:uid="{00000000-0005-0000-0000-00003CA20000}"/>
    <cellStyle name="40% - Accent5 5 5 4 2" xfId="33898" xr:uid="{00000000-0005-0000-0000-00003DA20000}"/>
    <cellStyle name="40% - Accent5 5 5 5" xfId="15692" xr:uid="{00000000-0005-0000-0000-00003EA20000}"/>
    <cellStyle name="40% - Accent5 5 5 5 2" xfId="41686" xr:uid="{00000000-0005-0000-0000-00003FA20000}"/>
    <cellStyle name="40% - Accent5 5 5 6" xfId="23443" xr:uid="{00000000-0005-0000-0000-000040A20000}"/>
    <cellStyle name="40% - Accent5 5 5 6 2" xfId="49432" xr:uid="{00000000-0005-0000-0000-000041A20000}"/>
    <cellStyle name="40% - Accent5 5 5 7" xfId="28597" xr:uid="{00000000-0005-0000-0000-000042A20000}"/>
    <cellStyle name="40% - Accent5 5 6" xfId="3621" xr:uid="{00000000-0005-0000-0000-000043A20000}"/>
    <cellStyle name="40% - Accent5 5 6 2" xfId="8919" xr:uid="{00000000-0005-0000-0000-000044A20000}"/>
    <cellStyle name="40% - Accent5 5 6 2 2" xfId="34919" xr:uid="{00000000-0005-0000-0000-000045A20000}"/>
    <cellStyle name="40% - Accent5 5 6 3" xfId="16713" xr:uid="{00000000-0005-0000-0000-000046A20000}"/>
    <cellStyle name="40% - Accent5 5 6 3 2" xfId="42707" xr:uid="{00000000-0005-0000-0000-000047A20000}"/>
    <cellStyle name="40% - Accent5 5 6 4" xfId="24464" xr:uid="{00000000-0005-0000-0000-000048A20000}"/>
    <cellStyle name="40% - Accent5 5 6 4 2" xfId="50453" xr:uid="{00000000-0005-0000-0000-000049A20000}"/>
    <cellStyle name="40% - Accent5 5 6 5" xfId="29618" xr:uid="{00000000-0005-0000-0000-00004AA20000}"/>
    <cellStyle name="40% - Accent5 5 7" xfId="11116" xr:uid="{00000000-0005-0000-0000-00004BA20000}"/>
    <cellStyle name="40% - Accent5 5 7 2" xfId="18911" xr:uid="{00000000-0005-0000-0000-00004CA20000}"/>
    <cellStyle name="40% - Accent5 5 7 2 2" xfId="44905" xr:uid="{00000000-0005-0000-0000-00004DA20000}"/>
    <cellStyle name="40% - Accent5 5 7 3" xfId="37117" xr:uid="{00000000-0005-0000-0000-00004EA20000}"/>
    <cellStyle name="40% - Accent5 5 8" xfId="11616" xr:uid="{00000000-0005-0000-0000-00004FA20000}"/>
    <cellStyle name="40% - Accent5 5 8 2" xfId="19411" xr:uid="{00000000-0005-0000-0000-000050A20000}"/>
    <cellStyle name="40% - Accent5 5 8 2 2" xfId="45405" xr:uid="{00000000-0005-0000-0000-000051A20000}"/>
    <cellStyle name="40% - Accent5 5 8 3" xfId="37617" xr:uid="{00000000-0005-0000-0000-000052A20000}"/>
    <cellStyle name="40% - Accent5 5 9" xfId="6244" xr:uid="{00000000-0005-0000-0000-000053A20000}"/>
    <cellStyle name="40% - Accent5 5 9 2" xfId="32230" xr:uid="{00000000-0005-0000-0000-000054A20000}"/>
    <cellStyle name="40% - Accent5 6" xfId="946" xr:uid="{00000000-0005-0000-0000-000055A20000}"/>
    <cellStyle name="40% - Accent5 6 10" xfId="14038" xr:uid="{00000000-0005-0000-0000-000056A20000}"/>
    <cellStyle name="40% - Accent5 6 10 2" xfId="40032" xr:uid="{00000000-0005-0000-0000-000057A20000}"/>
    <cellStyle name="40% - Accent5 6 11" xfId="21789" xr:uid="{00000000-0005-0000-0000-000058A20000}"/>
    <cellStyle name="40% - Accent5 6 11 2" xfId="47778" xr:uid="{00000000-0005-0000-0000-000059A20000}"/>
    <cellStyle name="40% - Accent5 6 12" xfId="26943" xr:uid="{00000000-0005-0000-0000-00005AA20000}"/>
    <cellStyle name="40% - Accent5 6 2" xfId="1224" xr:uid="{00000000-0005-0000-0000-00005BA20000}"/>
    <cellStyle name="40% - Accent5 6 2 10" xfId="22066" xr:uid="{00000000-0005-0000-0000-00005CA20000}"/>
    <cellStyle name="40% - Accent5 6 2 10 2" xfId="48055" xr:uid="{00000000-0005-0000-0000-00005DA20000}"/>
    <cellStyle name="40% - Accent5 6 2 11" xfId="27220" xr:uid="{00000000-0005-0000-0000-00005EA20000}"/>
    <cellStyle name="40% - Accent5 6 2 2" xfId="1782" xr:uid="{00000000-0005-0000-0000-00005FA20000}"/>
    <cellStyle name="40% - Accent5 6 2 2 2" xfId="4468" xr:uid="{00000000-0005-0000-0000-000060A20000}"/>
    <cellStyle name="40% - Accent5 6 2 2 2 2" xfId="9765" xr:uid="{00000000-0005-0000-0000-000061A20000}"/>
    <cellStyle name="40% - Accent5 6 2 2 2 2 2" xfId="35766" xr:uid="{00000000-0005-0000-0000-000062A20000}"/>
    <cellStyle name="40% - Accent5 6 2 2 2 3" xfId="17560" xr:uid="{00000000-0005-0000-0000-000063A20000}"/>
    <cellStyle name="40% - Accent5 6 2 2 2 3 2" xfId="43554" xr:uid="{00000000-0005-0000-0000-000064A20000}"/>
    <cellStyle name="40% - Accent5 6 2 2 2 4" xfId="25311" xr:uid="{00000000-0005-0000-0000-000065A20000}"/>
    <cellStyle name="40% - Accent5 6 2 2 2 4 2" xfId="51300" xr:uid="{00000000-0005-0000-0000-000066A20000}"/>
    <cellStyle name="40% - Accent5 6 2 2 2 5" xfId="30465" xr:uid="{00000000-0005-0000-0000-000067A20000}"/>
    <cellStyle name="40% - Accent5 6 2 2 3" xfId="12408" xr:uid="{00000000-0005-0000-0000-000068A20000}"/>
    <cellStyle name="40% - Accent5 6 2 2 3 2" xfId="20203" xr:uid="{00000000-0005-0000-0000-000069A20000}"/>
    <cellStyle name="40% - Accent5 6 2 2 3 2 2" xfId="46197" xr:uid="{00000000-0005-0000-0000-00006AA20000}"/>
    <cellStyle name="40% - Accent5 6 2 2 3 3" xfId="38409" xr:uid="{00000000-0005-0000-0000-00006BA20000}"/>
    <cellStyle name="40% - Accent5 6 2 2 4" xfId="7085" xr:uid="{00000000-0005-0000-0000-00006CA20000}"/>
    <cellStyle name="40% - Accent5 6 2 2 4 2" xfId="33077" xr:uid="{00000000-0005-0000-0000-00006DA20000}"/>
    <cellStyle name="40% - Accent5 6 2 2 5" xfId="14871" xr:uid="{00000000-0005-0000-0000-00006EA20000}"/>
    <cellStyle name="40% - Accent5 6 2 2 5 2" xfId="40865" xr:uid="{00000000-0005-0000-0000-00006FA20000}"/>
    <cellStyle name="40% - Accent5 6 2 2 6" xfId="22622" xr:uid="{00000000-0005-0000-0000-000070A20000}"/>
    <cellStyle name="40% - Accent5 6 2 2 6 2" xfId="48611" xr:uid="{00000000-0005-0000-0000-000071A20000}"/>
    <cellStyle name="40% - Accent5 6 2 2 7" xfId="27776" xr:uid="{00000000-0005-0000-0000-000072A20000}"/>
    <cellStyle name="40% - Accent5 6 2 3" xfId="2338" xr:uid="{00000000-0005-0000-0000-000073A20000}"/>
    <cellStyle name="40% - Accent5 6 2 3 2" xfId="5024" xr:uid="{00000000-0005-0000-0000-000074A20000}"/>
    <cellStyle name="40% - Accent5 6 2 3 2 2" xfId="10321" xr:uid="{00000000-0005-0000-0000-000075A20000}"/>
    <cellStyle name="40% - Accent5 6 2 3 2 2 2" xfId="36322" xr:uid="{00000000-0005-0000-0000-000076A20000}"/>
    <cellStyle name="40% - Accent5 6 2 3 2 3" xfId="18116" xr:uid="{00000000-0005-0000-0000-000077A20000}"/>
    <cellStyle name="40% - Accent5 6 2 3 2 3 2" xfId="44110" xr:uid="{00000000-0005-0000-0000-000078A20000}"/>
    <cellStyle name="40% - Accent5 6 2 3 2 4" xfId="25867" xr:uid="{00000000-0005-0000-0000-000079A20000}"/>
    <cellStyle name="40% - Accent5 6 2 3 2 4 2" xfId="51856" xr:uid="{00000000-0005-0000-0000-00007AA20000}"/>
    <cellStyle name="40% - Accent5 6 2 3 2 5" xfId="31021" xr:uid="{00000000-0005-0000-0000-00007BA20000}"/>
    <cellStyle name="40% - Accent5 6 2 3 3" xfId="12942" xr:uid="{00000000-0005-0000-0000-00007CA20000}"/>
    <cellStyle name="40% - Accent5 6 2 3 3 2" xfId="20737" xr:uid="{00000000-0005-0000-0000-00007DA20000}"/>
    <cellStyle name="40% - Accent5 6 2 3 3 2 2" xfId="46731" xr:uid="{00000000-0005-0000-0000-00007EA20000}"/>
    <cellStyle name="40% - Accent5 6 2 3 3 3" xfId="38943" xr:uid="{00000000-0005-0000-0000-00007FA20000}"/>
    <cellStyle name="40% - Accent5 6 2 3 4" xfId="7637" xr:uid="{00000000-0005-0000-0000-000080A20000}"/>
    <cellStyle name="40% - Accent5 6 2 3 4 2" xfId="33633" xr:uid="{00000000-0005-0000-0000-000081A20000}"/>
    <cellStyle name="40% - Accent5 6 2 3 5" xfId="15427" xr:uid="{00000000-0005-0000-0000-000082A20000}"/>
    <cellStyle name="40% - Accent5 6 2 3 5 2" xfId="41421" xr:uid="{00000000-0005-0000-0000-000083A20000}"/>
    <cellStyle name="40% - Accent5 6 2 3 6" xfId="23178" xr:uid="{00000000-0005-0000-0000-000084A20000}"/>
    <cellStyle name="40% - Accent5 6 2 3 6 2" xfId="49167" xr:uid="{00000000-0005-0000-0000-000085A20000}"/>
    <cellStyle name="40% - Accent5 6 2 3 7" xfId="28332" xr:uid="{00000000-0005-0000-0000-000086A20000}"/>
    <cellStyle name="40% - Accent5 6 2 4" xfId="2894" xr:uid="{00000000-0005-0000-0000-000087A20000}"/>
    <cellStyle name="40% - Accent5 6 2 4 2" xfId="5580" xr:uid="{00000000-0005-0000-0000-000088A20000}"/>
    <cellStyle name="40% - Accent5 6 2 4 2 2" xfId="10877" xr:uid="{00000000-0005-0000-0000-000089A20000}"/>
    <cellStyle name="40% - Accent5 6 2 4 2 2 2" xfId="36878" xr:uid="{00000000-0005-0000-0000-00008AA20000}"/>
    <cellStyle name="40% - Accent5 6 2 4 2 3" xfId="18672" xr:uid="{00000000-0005-0000-0000-00008BA20000}"/>
    <cellStyle name="40% - Accent5 6 2 4 2 3 2" xfId="44666" xr:uid="{00000000-0005-0000-0000-00008CA20000}"/>
    <cellStyle name="40% - Accent5 6 2 4 2 4" xfId="26423" xr:uid="{00000000-0005-0000-0000-00008DA20000}"/>
    <cellStyle name="40% - Accent5 6 2 4 2 4 2" xfId="52412" xr:uid="{00000000-0005-0000-0000-00008EA20000}"/>
    <cellStyle name="40% - Accent5 6 2 4 2 5" xfId="31577" xr:uid="{00000000-0005-0000-0000-00008FA20000}"/>
    <cellStyle name="40% - Accent5 6 2 4 3" xfId="13481" xr:uid="{00000000-0005-0000-0000-000090A20000}"/>
    <cellStyle name="40% - Accent5 6 2 4 3 2" xfId="21276" xr:uid="{00000000-0005-0000-0000-000091A20000}"/>
    <cellStyle name="40% - Accent5 6 2 4 3 2 2" xfId="47270" xr:uid="{00000000-0005-0000-0000-000092A20000}"/>
    <cellStyle name="40% - Accent5 6 2 4 3 3" xfId="39482" xr:uid="{00000000-0005-0000-0000-000093A20000}"/>
    <cellStyle name="40% - Accent5 6 2 4 4" xfId="8193" xr:uid="{00000000-0005-0000-0000-000094A20000}"/>
    <cellStyle name="40% - Accent5 6 2 4 4 2" xfId="34189" xr:uid="{00000000-0005-0000-0000-000095A20000}"/>
    <cellStyle name="40% - Accent5 6 2 4 5" xfId="15983" xr:uid="{00000000-0005-0000-0000-000096A20000}"/>
    <cellStyle name="40% - Accent5 6 2 4 5 2" xfId="41977" xr:uid="{00000000-0005-0000-0000-000097A20000}"/>
    <cellStyle name="40% - Accent5 6 2 4 6" xfId="23734" xr:uid="{00000000-0005-0000-0000-000098A20000}"/>
    <cellStyle name="40% - Accent5 6 2 4 6 2" xfId="49723" xr:uid="{00000000-0005-0000-0000-000099A20000}"/>
    <cellStyle name="40% - Accent5 6 2 4 7" xfId="28888" xr:uid="{00000000-0005-0000-0000-00009AA20000}"/>
    <cellStyle name="40% - Accent5 6 2 5" xfId="3912" xr:uid="{00000000-0005-0000-0000-00009BA20000}"/>
    <cellStyle name="40% - Accent5 6 2 5 2" xfId="9210" xr:uid="{00000000-0005-0000-0000-00009CA20000}"/>
    <cellStyle name="40% - Accent5 6 2 5 2 2" xfId="35210" xr:uid="{00000000-0005-0000-0000-00009DA20000}"/>
    <cellStyle name="40% - Accent5 6 2 5 3" xfId="17004" xr:uid="{00000000-0005-0000-0000-00009EA20000}"/>
    <cellStyle name="40% - Accent5 6 2 5 3 2" xfId="42998" xr:uid="{00000000-0005-0000-0000-00009FA20000}"/>
    <cellStyle name="40% - Accent5 6 2 5 4" xfId="24755" xr:uid="{00000000-0005-0000-0000-0000A0A20000}"/>
    <cellStyle name="40% - Accent5 6 2 5 4 2" xfId="50744" xr:uid="{00000000-0005-0000-0000-0000A1A20000}"/>
    <cellStyle name="40% - Accent5 6 2 5 5" xfId="29909" xr:uid="{00000000-0005-0000-0000-0000A2A20000}"/>
    <cellStyle name="40% - Accent5 6 2 6" xfId="11384" xr:uid="{00000000-0005-0000-0000-0000A3A20000}"/>
    <cellStyle name="40% - Accent5 6 2 6 2" xfId="19179" xr:uid="{00000000-0005-0000-0000-0000A4A20000}"/>
    <cellStyle name="40% - Accent5 6 2 6 2 2" xfId="45173" xr:uid="{00000000-0005-0000-0000-0000A5A20000}"/>
    <cellStyle name="40% - Accent5 6 2 6 3" xfId="37385" xr:uid="{00000000-0005-0000-0000-0000A6A20000}"/>
    <cellStyle name="40% - Accent5 6 2 7" xfId="11889" xr:uid="{00000000-0005-0000-0000-0000A7A20000}"/>
    <cellStyle name="40% - Accent5 6 2 7 2" xfId="19684" xr:uid="{00000000-0005-0000-0000-0000A8A20000}"/>
    <cellStyle name="40% - Accent5 6 2 7 2 2" xfId="45678" xr:uid="{00000000-0005-0000-0000-0000A9A20000}"/>
    <cellStyle name="40% - Accent5 6 2 7 3" xfId="37890" xr:uid="{00000000-0005-0000-0000-0000AAA20000}"/>
    <cellStyle name="40% - Accent5 6 2 8" xfId="6534" xr:uid="{00000000-0005-0000-0000-0000ABA20000}"/>
    <cellStyle name="40% - Accent5 6 2 8 2" xfId="32521" xr:uid="{00000000-0005-0000-0000-0000ACA20000}"/>
    <cellStyle name="40% - Accent5 6 2 9" xfId="14315" xr:uid="{00000000-0005-0000-0000-0000ADA20000}"/>
    <cellStyle name="40% - Accent5 6 2 9 2" xfId="40309" xr:uid="{00000000-0005-0000-0000-0000AEA20000}"/>
    <cellStyle name="40% - Accent5 6 3" xfId="1505" xr:uid="{00000000-0005-0000-0000-0000AFA20000}"/>
    <cellStyle name="40% - Accent5 6 3 2" xfId="4191" xr:uid="{00000000-0005-0000-0000-0000B0A20000}"/>
    <cellStyle name="40% - Accent5 6 3 2 2" xfId="9488" xr:uid="{00000000-0005-0000-0000-0000B1A20000}"/>
    <cellStyle name="40% - Accent5 6 3 2 2 2" xfId="35489" xr:uid="{00000000-0005-0000-0000-0000B2A20000}"/>
    <cellStyle name="40% - Accent5 6 3 2 3" xfId="17283" xr:uid="{00000000-0005-0000-0000-0000B3A20000}"/>
    <cellStyle name="40% - Accent5 6 3 2 3 2" xfId="43277" xr:uid="{00000000-0005-0000-0000-0000B4A20000}"/>
    <cellStyle name="40% - Accent5 6 3 2 4" xfId="25034" xr:uid="{00000000-0005-0000-0000-0000B5A20000}"/>
    <cellStyle name="40% - Accent5 6 3 2 4 2" xfId="51023" xr:uid="{00000000-0005-0000-0000-0000B6A20000}"/>
    <cellStyle name="40% - Accent5 6 3 2 5" xfId="30188" xr:uid="{00000000-0005-0000-0000-0000B7A20000}"/>
    <cellStyle name="40% - Accent5 6 3 3" xfId="12149" xr:uid="{00000000-0005-0000-0000-0000B8A20000}"/>
    <cellStyle name="40% - Accent5 6 3 3 2" xfId="19944" xr:uid="{00000000-0005-0000-0000-0000B9A20000}"/>
    <cellStyle name="40% - Accent5 6 3 3 2 2" xfId="45938" xr:uid="{00000000-0005-0000-0000-0000BAA20000}"/>
    <cellStyle name="40% - Accent5 6 3 3 3" xfId="38150" xr:uid="{00000000-0005-0000-0000-0000BBA20000}"/>
    <cellStyle name="40% - Accent5 6 3 4" xfId="6810" xr:uid="{00000000-0005-0000-0000-0000BCA20000}"/>
    <cellStyle name="40% - Accent5 6 3 4 2" xfId="32800" xr:uid="{00000000-0005-0000-0000-0000BDA20000}"/>
    <cellStyle name="40% - Accent5 6 3 5" xfId="14594" xr:uid="{00000000-0005-0000-0000-0000BEA20000}"/>
    <cellStyle name="40% - Accent5 6 3 5 2" xfId="40588" xr:uid="{00000000-0005-0000-0000-0000BFA20000}"/>
    <cellStyle name="40% - Accent5 6 3 6" xfId="22345" xr:uid="{00000000-0005-0000-0000-0000C0A20000}"/>
    <cellStyle name="40% - Accent5 6 3 6 2" xfId="48334" xr:uid="{00000000-0005-0000-0000-0000C1A20000}"/>
    <cellStyle name="40% - Accent5 6 3 7" xfId="27499" xr:uid="{00000000-0005-0000-0000-0000C2A20000}"/>
    <cellStyle name="40% - Accent5 6 4" xfId="2061" xr:uid="{00000000-0005-0000-0000-0000C3A20000}"/>
    <cellStyle name="40% - Accent5 6 4 2" xfId="4747" xr:uid="{00000000-0005-0000-0000-0000C4A20000}"/>
    <cellStyle name="40% - Accent5 6 4 2 2" xfId="10044" xr:uid="{00000000-0005-0000-0000-0000C5A20000}"/>
    <cellStyle name="40% - Accent5 6 4 2 2 2" xfId="36045" xr:uid="{00000000-0005-0000-0000-0000C6A20000}"/>
    <cellStyle name="40% - Accent5 6 4 2 3" xfId="17839" xr:uid="{00000000-0005-0000-0000-0000C7A20000}"/>
    <cellStyle name="40% - Accent5 6 4 2 3 2" xfId="43833" xr:uid="{00000000-0005-0000-0000-0000C8A20000}"/>
    <cellStyle name="40% - Accent5 6 4 2 4" xfId="25590" xr:uid="{00000000-0005-0000-0000-0000C9A20000}"/>
    <cellStyle name="40% - Accent5 6 4 2 4 2" xfId="51579" xr:uid="{00000000-0005-0000-0000-0000CAA20000}"/>
    <cellStyle name="40% - Accent5 6 4 2 5" xfId="30744" xr:uid="{00000000-0005-0000-0000-0000CBA20000}"/>
    <cellStyle name="40% - Accent5 6 4 3" xfId="12668" xr:uid="{00000000-0005-0000-0000-0000CCA20000}"/>
    <cellStyle name="40% - Accent5 6 4 3 2" xfId="20463" xr:uid="{00000000-0005-0000-0000-0000CDA20000}"/>
    <cellStyle name="40% - Accent5 6 4 3 2 2" xfId="46457" xr:uid="{00000000-0005-0000-0000-0000CEA20000}"/>
    <cellStyle name="40% - Accent5 6 4 3 3" xfId="38669" xr:uid="{00000000-0005-0000-0000-0000CFA20000}"/>
    <cellStyle name="40% - Accent5 6 4 4" xfId="7363" xr:uid="{00000000-0005-0000-0000-0000D0A20000}"/>
    <cellStyle name="40% - Accent5 6 4 4 2" xfId="33356" xr:uid="{00000000-0005-0000-0000-0000D1A20000}"/>
    <cellStyle name="40% - Accent5 6 4 5" xfId="15150" xr:uid="{00000000-0005-0000-0000-0000D2A20000}"/>
    <cellStyle name="40% - Accent5 6 4 5 2" xfId="41144" xr:uid="{00000000-0005-0000-0000-0000D3A20000}"/>
    <cellStyle name="40% - Accent5 6 4 6" xfId="22901" xr:uid="{00000000-0005-0000-0000-0000D4A20000}"/>
    <cellStyle name="40% - Accent5 6 4 6 2" xfId="48890" xr:uid="{00000000-0005-0000-0000-0000D5A20000}"/>
    <cellStyle name="40% - Accent5 6 4 7" xfId="28055" xr:uid="{00000000-0005-0000-0000-0000D6A20000}"/>
    <cellStyle name="40% - Accent5 6 5" xfId="2617" xr:uid="{00000000-0005-0000-0000-0000D7A20000}"/>
    <cellStyle name="40% - Accent5 6 5 2" xfId="5303" xr:uid="{00000000-0005-0000-0000-0000D8A20000}"/>
    <cellStyle name="40% - Accent5 6 5 2 2" xfId="10600" xr:uid="{00000000-0005-0000-0000-0000D9A20000}"/>
    <cellStyle name="40% - Accent5 6 5 2 2 2" xfId="36601" xr:uid="{00000000-0005-0000-0000-0000DAA20000}"/>
    <cellStyle name="40% - Accent5 6 5 2 3" xfId="18395" xr:uid="{00000000-0005-0000-0000-0000DBA20000}"/>
    <cellStyle name="40% - Accent5 6 5 2 3 2" xfId="44389" xr:uid="{00000000-0005-0000-0000-0000DCA20000}"/>
    <cellStyle name="40% - Accent5 6 5 2 4" xfId="26146" xr:uid="{00000000-0005-0000-0000-0000DDA20000}"/>
    <cellStyle name="40% - Accent5 6 5 2 4 2" xfId="52135" xr:uid="{00000000-0005-0000-0000-0000DEA20000}"/>
    <cellStyle name="40% - Accent5 6 5 2 5" xfId="31300" xr:uid="{00000000-0005-0000-0000-0000DFA20000}"/>
    <cellStyle name="40% - Accent5 6 5 3" xfId="13204" xr:uid="{00000000-0005-0000-0000-0000E0A20000}"/>
    <cellStyle name="40% - Accent5 6 5 3 2" xfId="20999" xr:uid="{00000000-0005-0000-0000-0000E1A20000}"/>
    <cellStyle name="40% - Accent5 6 5 3 2 2" xfId="46993" xr:uid="{00000000-0005-0000-0000-0000E2A20000}"/>
    <cellStyle name="40% - Accent5 6 5 3 3" xfId="39205" xr:uid="{00000000-0005-0000-0000-0000E3A20000}"/>
    <cellStyle name="40% - Accent5 6 5 4" xfId="7916" xr:uid="{00000000-0005-0000-0000-0000E4A20000}"/>
    <cellStyle name="40% - Accent5 6 5 4 2" xfId="33912" xr:uid="{00000000-0005-0000-0000-0000E5A20000}"/>
    <cellStyle name="40% - Accent5 6 5 5" xfId="15706" xr:uid="{00000000-0005-0000-0000-0000E6A20000}"/>
    <cellStyle name="40% - Accent5 6 5 5 2" xfId="41700" xr:uid="{00000000-0005-0000-0000-0000E7A20000}"/>
    <cellStyle name="40% - Accent5 6 5 6" xfId="23457" xr:uid="{00000000-0005-0000-0000-0000E8A20000}"/>
    <cellStyle name="40% - Accent5 6 5 6 2" xfId="49446" xr:uid="{00000000-0005-0000-0000-0000E9A20000}"/>
    <cellStyle name="40% - Accent5 6 5 7" xfId="28611" xr:uid="{00000000-0005-0000-0000-0000EAA20000}"/>
    <cellStyle name="40% - Accent5 6 6" xfId="3635" xr:uid="{00000000-0005-0000-0000-0000EBA20000}"/>
    <cellStyle name="40% - Accent5 6 6 2" xfId="8933" xr:uid="{00000000-0005-0000-0000-0000ECA20000}"/>
    <cellStyle name="40% - Accent5 6 6 2 2" xfId="34933" xr:uid="{00000000-0005-0000-0000-0000EDA20000}"/>
    <cellStyle name="40% - Accent5 6 6 3" xfId="16727" xr:uid="{00000000-0005-0000-0000-0000EEA20000}"/>
    <cellStyle name="40% - Accent5 6 6 3 2" xfId="42721" xr:uid="{00000000-0005-0000-0000-0000EFA20000}"/>
    <cellStyle name="40% - Accent5 6 6 4" xfId="24478" xr:uid="{00000000-0005-0000-0000-0000F0A20000}"/>
    <cellStyle name="40% - Accent5 6 6 4 2" xfId="50467" xr:uid="{00000000-0005-0000-0000-0000F1A20000}"/>
    <cellStyle name="40% - Accent5 6 6 5" xfId="29632" xr:uid="{00000000-0005-0000-0000-0000F2A20000}"/>
    <cellStyle name="40% - Accent5 6 7" xfId="11129" xr:uid="{00000000-0005-0000-0000-0000F3A20000}"/>
    <cellStyle name="40% - Accent5 6 7 2" xfId="18924" xr:uid="{00000000-0005-0000-0000-0000F4A20000}"/>
    <cellStyle name="40% - Accent5 6 7 2 2" xfId="44918" xr:uid="{00000000-0005-0000-0000-0000F5A20000}"/>
    <cellStyle name="40% - Accent5 6 7 3" xfId="37130" xr:uid="{00000000-0005-0000-0000-0000F6A20000}"/>
    <cellStyle name="40% - Accent5 6 8" xfId="11629" xr:uid="{00000000-0005-0000-0000-0000F7A20000}"/>
    <cellStyle name="40% - Accent5 6 8 2" xfId="19424" xr:uid="{00000000-0005-0000-0000-0000F8A20000}"/>
    <cellStyle name="40% - Accent5 6 8 2 2" xfId="45418" xr:uid="{00000000-0005-0000-0000-0000F9A20000}"/>
    <cellStyle name="40% - Accent5 6 8 3" xfId="37630" xr:uid="{00000000-0005-0000-0000-0000FAA20000}"/>
    <cellStyle name="40% - Accent5 6 9" xfId="6257" xr:uid="{00000000-0005-0000-0000-0000FBA20000}"/>
    <cellStyle name="40% - Accent5 6 9 2" xfId="32244" xr:uid="{00000000-0005-0000-0000-0000FCA20000}"/>
    <cellStyle name="40% - Accent5 7" xfId="959" xr:uid="{00000000-0005-0000-0000-0000FDA20000}"/>
    <cellStyle name="40% - Accent5 7 10" xfId="14051" xr:uid="{00000000-0005-0000-0000-0000FEA20000}"/>
    <cellStyle name="40% - Accent5 7 10 2" xfId="40045" xr:uid="{00000000-0005-0000-0000-0000FFA20000}"/>
    <cellStyle name="40% - Accent5 7 11" xfId="21802" xr:uid="{00000000-0005-0000-0000-000000A30000}"/>
    <cellStyle name="40% - Accent5 7 11 2" xfId="47791" xr:uid="{00000000-0005-0000-0000-000001A30000}"/>
    <cellStyle name="40% - Accent5 7 12" xfId="26956" xr:uid="{00000000-0005-0000-0000-000002A30000}"/>
    <cellStyle name="40% - Accent5 7 2" xfId="1237" xr:uid="{00000000-0005-0000-0000-000003A30000}"/>
    <cellStyle name="40% - Accent5 7 2 10" xfId="22079" xr:uid="{00000000-0005-0000-0000-000004A30000}"/>
    <cellStyle name="40% - Accent5 7 2 10 2" xfId="48068" xr:uid="{00000000-0005-0000-0000-000005A30000}"/>
    <cellStyle name="40% - Accent5 7 2 11" xfId="27233" xr:uid="{00000000-0005-0000-0000-000006A30000}"/>
    <cellStyle name="40% - Accent5 7 2 2" xfId="1795" xr:uid="{00000000-0005-0000-0000-000007A30000}"/>
    <cellStyle name="40% - Accent5 7 2 2 2" xfId="4481" xr:uid="{00000000-0005-0000-0000-000008A30000}"/>
    <cellStyle name="40% - Accent5 7 2 2 2 2" xfId="9778" xr:uid="{00000000-0005-0000-0000-000009A30000}"/>
    <cellStyle name="40% - Accent5 7 2 2 2 2 2" xfId="35779" xr:uid="{00000000-0005-0000-0000-00000AA30000}"/>
    <cellStyle name="40% - Accent5 7 2 2 2 3" xfId="17573" xr:uid="{00000000-0005-0000-0000-00000BA30000}"/>
    <cellStyle name="40% - Accent5 7 2 2 2 3 2" xfId="43567" xr:uid="{00000000-0005-0000-0000-00000CA30000}"/>
    <cellStyle name="40% - Accent5 7 2 2 2 4" xfId="25324" xr:uid="{00000000-0005-0000-0000-00000DA30000}"/>
    <cellStyle name="40% - Accent5 7 2 2 2 4 2" xfId="51313" xr:uid="{00000000-0005-0000-0000-00000EA30000}"/>
    <cellStyle name="40% - Accent5 7 2 2 2 5" xfId="30478" xr:uid="{00000000-0005-0000-0000-00000FA30000}"/>
    <cellStyle name="40% - Accent5 7 2 2 3" xfId="12421" xr:uid="{00000000-0005-0000-0000-000010A30000}"/>
    <cellStyle name="40% - Accent5 7 2 2 3 2" xfId="20216" xr:uid="{00000000-0005-0000-0000-000011A30000}"/>
    <cellStyle name="40% - Accent5 7 2 2 3 2 2" xfId="46210" xr:uid="{00000000-0005-0000-0000-000012A30000}"/>
    <cellStyle name="40% - Accent5 7 2 2 3 3" xfId="38422" xr:uid="{00000000-0005-0000-0000-000013A30000}"/>
    <cellStyle name="40% - Accent5 7 2 2 4" xfId="7098" xr:uid="{00000000-0005-0000-0000-000014A30000}"/>
    <cellStyle name="40% - Accent5 7 2 2 4 2" xfId="33090" xr:uid="{00000000-0005-0000-0000-000015A30000}"/>
    <cellStyle name="40% - Accent5 7 2 2 5" xfId="14884" xr:uid="{00000000-0005-0000-0000-000016A30000}"/>
    <cellStyle name="40% - Accent5 7 2 2 5 2" xfId="40878" xr:uid="{00000000-0005-0000-0000-000017A30000}"/>
    <cellStyle name="40% - Accent5 7 2 2 6" xfId="22635" xr:uid="{00000000-0005-0000-0000-000018A30000}"/>
    <cellStyle name="40% - Accent5 7 2 2 6 2" xfId="48624" xr:uid="{00000000-0005-0000-0000-000019A30000}"/>
    <cellStyle name="40% - Accent5 7 2 2 7" xfId="27789" xr:uid="{00000000-0005-0000-0000-00001AA30000}"/>
    <cellStyle name="40% - Accent5 7 2 3" xfId="2351" xr:uid="{00000000-0005-0000-0000-00001BA30000}"/>
    <cellStyle name="40% - Accent5 7 2 3 2" xfId="5037" xr:uid="{00000000-0005-0000-0000-00001CA30000}"/>
    <cellStyle name="40% - Accent5 7 2 3 2 2" xfId="10334" xr:uid="{00000000-0005-0000-0000-00001DA30000}"/>
    <cellStyle name="40% - Accent5 7 2 3 2 2 2" xfId="36335" xr:uid="{00000000-0005-0000-0000-00001EA30000}"/>
    <cellStyle name="40% - Accent5 7 2 3 2 3" xfId="18129" xr:uid="{00000000-0005-0000-0000-00001FA30000}"/>
    <cellStyle name="40% - Accent5 7 2 3 2 3 2" xfId="44123" xr:uid="{00000000-0005-0000-0000-000020A30000}"/>
    <cellStyle name="40% - Accent5 7 2 3 2 4" xfId="25880" xr:uid="{00000000-0005-0000-0000-000021A30000}"/>
    <cellStyle name="40% - Accent5 7 2 3 2 4 2" xfId="51869" xr:uid="{00000000-0005-0000-0000-000022A30000}"/>
    <cellStyle name="40% - Accent5 7 2 3 2 5" xfId="31034" xr:uid="{00000000-0005-0000-0000-000023A30000}"/>
    <cellStyle name="40% - Accent5 7 2 3 3" xfId="12955" xr:uid="{00000000-0005-0000-0000-000024A30000}"/>
    <cellStyle name="40% - Accent5 7 2 3 3 2" xfId="20750" xr:uid="{00000000-0005-0000-0000-000025A30000}"/>
    <cellStyle name="40% - Accent5 7 2 3 3 2 2" xfId="46744" xr:uid="{00000000-0005-0000-0000-000026A30000}"/>
    <cellStyle name="40% - Accent5 7 2 3 3 3" xfId="38956" xr:uid="{00000000-0005-0000-0000-000027A30000}"/>
    <cellStyle name="40% - Accent5 7 2 3 4" xfId="7650" xr:uid="{00000000-0005-0000-0000-000028A30000}"/>
    <cellStyle name="40% - Accent5 7 2 3 4 2" xfId="33646" xr:uid="{00000000-0005-0000-0000-000029A30000}"/>
    <cellStyle name="40% - Accent5 7 2 3 5" xfId="15440" xr:uid="{00000000-0005-0000-0000-00002AA30000}"/>
    <cellStyle name="40% - Accent5 7 2 3 5 2" xfId="41434" xr:uid="{00000000-0005-0000-0000-00002BA30000}"/>
    <cellStyle name="40% - Accent5 7 2 3 6" xfId="23191" xr:uid="{00000000-0005-0000-0000-00002CA30000}"/>
    <cellStyle name="40% - Accent5 7 2 3 6 2" xfId="49180" xr:uid="{00000000-0005-0000-0000-00002DA30000}"/>
    <cellStyle name="40% - Accent5 7 2 3 7" xfId="28345" xr:uid="{00000000-0005-0000-0000-00002EA30000}"/>
    <cellStyle name="40% - Accent5 7 2 4" xfId="2907" xr:uid="{00000000-0005-0000-0000-00002FA30000}"/>
    <cellStyle name="40% - Accent5 7 2 4 2" xfId="5593" xr:uid="{00000000-0005-0000-0000-000030A30000}"/>
    <cellStyle name="40% - Accent5 7 2 4 2 2" xfId="10890" xr:uid="{00000000-0005-0000-0000-000031A30000}"/>
    <cellStyle name="40% - Accent5 7 2 4 2 2 2" xfId="36891" xr:uid="{00000000-0005-0000-0000-000032A30000}"/>
    <cellStyle name="40% - Accent5 7 2 4 2 3" xfId="18685" xr:uid="{00000000-0005-0000-0000-000033A30000}"/>
    <cellStyle name="40% - Accent5 7 2 4 2 3 2" xfId="44679" xr:uid="{00000000-0005-0000-0000-000034A30000}"/>
    <cellStyle name="40% - Accent5 7 2 4 2 4" xfId="26436" xr:uid="{00000000-0005-0000-0000-000035A30000}"/>
    <cellStyle name="40% - Accent5 7 2 4 2 4 2" xfId="52425" xr:uid="{00000000-0005-0000-0000-000036A30000}"/>
    <cellStyle name="40% - Accent5 7 2 4 2 5" xfId="31590" xr:uid="{00000000-0005-0000-0000-000037A30000}"/>
    <cellStyle name="40% - Accent5 7 2 4 3" xfId="13494" xr:uid="{00000000-0005-0000-0000-000038A30000}"/>
    <cellStyle name="40% - Accent5 7 2 4 3 2" xfId="21289" xr:uid="{00000000-0005-0000-0000-000039A30000}"/>
    <cellStyle name="40% - Accent5 7 2 4 3 2 2" xfId="47283" xr:uid="{00000000-0005-0000-0000-00003AA30000}"/>
    <cellStyle name="40% - Accent5 7 2 4 3 3" xfId="39495" xr:uid="{00000000-0005-0000-0000-00003BA30000}"/>
    <cellStyle name="40% - Accent5 7 2 4 4" xfId="8206" xr:uid="{00000000-0005-0000-0000-00003CA30000}"/>
    <cellStyle name="40% - Accent5 7 2 4 4 2" xfId="34202" xr:uid="{00000000-0005-0000-0000-00003DA30000}"/>
    <cellStyle name="40% - Accent5 7 2 4 5" xfId="15996" xr:uid="{00000000-0005-0000-0000-00003EA30000}"/>
    <cellStyle name="40% - Accent5 7 2 4 5 2" xfId="41990" xr:uid="{00000000-0005-0000-0000-00003FA30000}"/>
    <cellStyle name="40% - Accent5 7 2 4 6" xfId="23747" xr:uid="{00000000-0005-0000-0000-000040A30000}"/>
    <cellStyle name="40% - Accent5 7 2 4 6 2" xfId="49736" xr:uid="{00000000-0005-0000-0000-000041A30000}"/>
    <cellStyle name="40% - Accent5 7 2 4 7" xfId="28901" xr:uid="{00000000-0005-0000-0000-000042A30000}"/>
    <cellStyle name="40% - Accent5 7 2 5" xfId="3925" xr:uid="{00000000-0005-0000-0000-000043A30000}"/>
    <cellStyle name="40% - Accent5 7 2 5 2" xfId="9223" xr:uid="{00000000-0005-0000-0000-000044A30000}"/>
    <cellStyle name="40% - Accent5 7 2 5 2 2" xfId="35223" xr:uid="{00000000-0005-0000-0000-000045A30000}"/>
    <cellStyle name="40% - Accent5 7 2 5 3" xfId="17017" xr:uid="{00000000-0005-0000-0000-000046A30000}"/>
    <cellStyle name="40% - Accent5 7 2 5 3 2" xfId="43011" xr:uid="{00000000-0005-0000-0000-000047A30000}"/>
    <cellStyle name="40% - Accent5 7 2 5 4" xfId="24768" xr:uid="{00000000-0005-0000-0000-000048A30000}"/>
    <cellStyle name="40% - Accent5 7 2 5 4 2" xfId="50757" xr:uid="{00000000-0005-0000-0000-000049A30000}"/>
    <cellStyle name="40% - Accent5 7 2 5 5" xfId="29922" xr:uid="{00000000-0005-0000-0000-00004AA30000}"/>
    <cellStyle name="40% - Accent5 7 2 6" xfId="11396" xr:uid="{00000000-0005-0000-0000-00004BA30000}"/>
    <cellStyle name="40% - Accent5 7 2 6 2" xfId="19191" xr:uid="{00000000-0005-0000-0000-00004CA30000}"/>
    <cellStyle name="40% - Accent5 7 2 6 2 2" xfId="45185" xr:uid="{00000000-0005-0000-0000-00004DA30000}"/>
    <cellStyle name="40% - Accent5 7 2 6 3" xfId="37397" xr:uid="{00000000-0005-0000-0000-00004EA30000}"/>
    <cellStyle name="40% - Accent5 7 2 7" xfId="11902" xr:uid="{00000000-0005-0000-0000-00004FA30000}"/>
    <cellStyle name="40% - Accent5 7 2 7 2" xfId="19697" xr:uid="{00000000-0005-0000-0000-000050A30000}"/>
    <cellStyle name="40% - Accent5 7 2 7 2 2" xfId="45691" xr:uid="{00000000-0005-0000-0000-000051A30000}"/>
    <cellStyle name="40% - Accent5 7 2 7 3" xfId="37903" xr:uid="{00000000-0005-0000-0000-000052A30000}"/>
    <cellStyle name="40% - Accent5 7 2 8" xfId="6547" xr:uid="{00000000-0005-0000-0000-000053A30000}"/>
    <cellStyle name="40% - Accent5 7 2 8 2" xfId="32534" xr:uid="{00000000-0005-0000-0000-000054A30000}"/>
    <cellStyle name="40% - Accent5 7 2 9" xfId="14328" xr:uid="{00000000-0005-0000-0000-000055A30000}"/>
    <cellStyle name="40% - Accent5 7 2 9 2" xfId="40322" xr:uid="{00000000-0005-0000-0000-000056A30000}"/>
    <cellStyle name="40% - Accent5 7 3" xfId="1518" xr:uid="{00000000-0005-0000-0000-000057A30000}"/>
    <cellStyle name="40% - Accent5 7 3 2" xfId="4204" xr:uid="{00000000-0005-0000-0000-000058A30000}"/>
    <cellStyle name="40% - Accent5 7 3 2 2" xfId="9501" xr:uid="{00000000-0005-0000-0000-000059A30000}"/>
    <cellStyle name="40% - Accent5 7 3 2 2 2" xfId="35502" xr:uid="{00000000-0005-0000-0000-00005AA30000}"/>
    <cellStyle name="40% - Accent5 7 3 2 3" xfId="17296" xr:uid="{00000000-0005-0000-0000-00005BA30000}"/>
    <cellStyle name="40% - Accent5 7 3 2 3 2" xfId="43290" xr:uid="{00000000-0005-0000-0000-00005CA30000}"/>
    <cellStyle name="40% - Accent5 7 3 2 4" xfId="25047" xr:uid="{00000000-0005-0000-0000-00005DA30000}"/>
    <cellStyle name="40% - Accent5 7 3 2 4 2" xfId="51036" xr:uid="{00000000-0005-0000-0000-00005EA30000}"/>
    <cellStyle name="40% - Accent5 7 3 2 5" xfId="30201" xr:uid="{00000000-0005-0000-0000-00005FA30000}"/>
    <cellStyle name="40% - Accent5 7 3 3" xfId="12162" xr:uid="{00000000-0005-0000-0000-000060A30000}"/>
    <cellStyle name="40% - Accent5 7 3 3 2" xfId="19957" xr:uid="{00000000-0005-0000-0000-000061A30000}"/>
    <cellStyle name="40% - Accent5 7 3 3 2 2" xfId="45951" xr:uid="{00000000-0005-0000-0000-000062A30000}"/>
    <cellStyle name="40% - Accent5 7 3 3 3" xfId="38163" xr:uid="{00000000-0005-0000-0000-000063A30000}"/>
    <cellStyle name="40% - Accent5 7 3 4" xfId="6823" xr:uid="{00000000-0005-0000-0000-000064A30000}"/>
    <cellStyle name="40% - Accent5 7 3 4 2" xfId="32813" xr:uid="{00000000-0005-0000-0000-000065A30000}"/>
    <cellStyle name="40% - Accent5 7 3 5" xfId="14607" xr:uid="{00000000-0005-0000-0000-000066A30000}"/>
    <cellStyle name="40% - Accent5 7 3 5 2" xfId="40601" xr:uid="{00000000-0005-0000-0000-000067A30000}"/>
    <cellStyle name="40% - Accent5 7 3 6" xfId="22358" xr:uid="{00000000-0005-0000-0000-000068A30000}"/>
    <cellStyle name="40% - Accent5 7 3 6 2" xfId="48347" xr:uid="{00000000-0005-0000-0000-000069A30000}"/>
    <cellStyle name="40% - Accent5 7 3 7" xfId="27512" xr:uid="{00000000-0005-0000-0000-00006AA30000}"/>
    <cellStyle name="40% - Accent5 7 4" xfId="2074" xr:uid="{00000000-0005-0000-0000-00006BA30000}"/>
    <cellStyle name="40% - Accent5 7 4 2" xfId="4760" xr:uid="{00000000-0005-0000-0000-00006CA30000}"/>
    <cellStyle name="40% - Accent5 7 4 2 2" xfId="10057" xr:uid="{00000000-0005-0000-0000-00006DA30000}"/>
    <cellStyle name="40% - Accent5 7 4 2 2 2" xfId="36058" xr:uid="{00000000-0005-0000-0000-00006EA30000}"/>
    <cellStyle name="40% - Accent5 7 4 2 3" xfId="17852" xr:uid="{00000000-0005-0000-0000-00006FA30000}"/>
    <cellStyle name="40% - Accent5 7 4 2 3 2" xfId="43846" xr:uid="{00000000-0005-0000-0000-000070A30000}"/>
    <cellStyle name="40% - Accent5 7 4 2 4" xfId="25603" xr:uid="{00000000-0005-0000-0000-000071A30000}"/>
    <cellStyle name="40% - Accent5 7 4 2 4 2" xfId="51592" xr:uid="{00000000-0005-0000-0000-000072A30000}"/>
    <cellStyle name="40% - Accent5 7 4 2 5" xfId="30757" xr:uid="{00000000-0005-0000-0000-000073A30000}"/>
    <cellStyle name="40% - Accent5 7 4 3" xfId="12681" xr:uid="{00000000-0005-0000-0000-000074A30000}"/>
    <cellStyle name="40% - Accent5 7 4 3 2" xfId="20476" xr:uid="{00000000-0005-0000-0000-000075A30000}"/>
    <cellStyle name="40% - Accent5 7 4 3 2 2" xfId="46470" xr:uid="{00000000-0005-0000-0000-000076A30000}"/>
    <cellStyle name="40% - Accent5 7 4 3 3" xfId="38682" xr:uid="{00000000-0005-0000-0000-000077A30000}"/>
    <cellStyle name="40% - Accent5 7 4 4" xfId="7376" xr:uid="{00000000-0005-0000-0000-000078A30000}"/>
    <cellStyle name="40% - Accent5 7 4 4 2" xfId="33369" xr:uid="{00000000-0005-0000-0000-000079A30000}"/>
    <cellStyle name="40% - Accent5 7 4 5" xfId="15163" xr:uid="{00000000-0005-0000-0000-00007AA30000}"/>
    <cellStyle name="40% - Accent5 7 4 5 2" xfId="41157" xr:uid="{00000000-0005-0000-0000-00007BA30000}"/>
    <cellStyle name="40% - Accent5 7 4 6" xfId="22914" xr:uid="{00000000-0005-0000-0000-00007CA30000}"/>
    <cellStyle name="40% - Accent5 7 4 6 2" xfId="48903" xr:uid="{00000000-0005-0000-0000-00007DA30000}"/>
    <cellStyle name="40% - Accent5 7 4 7" xfId="28068" xr:uid="{00000000-0005-0000-0000-00007EA30000}"/>
    <cellStyle name="40% - Accent5 7 5" xfId="2630" xr:uid="{00000000-0005-0000-0000-00007FA30000}"/>
    <cellStyle name="40% - Accent5 7 5 2" xfId="5316" xr:uid="{00000000-0005-0000-0000-000080A30000}"/>
    <cellStyle name="40% - Accent5 7 5 2 2" xfId="10613" xr:uid="{00000000-0005-0000-0000-000081A30000}"/>
    <cellStyle name="40% - Accent5 7 5 2 2 2" xfId="36614" xr:uid="{00000000-0005-0000-0000-000082A30000}"/>
    <cellStyle name="40% - Accent5 7 5 2 3" xfId="18408" xr:uid="{00000000-0005-0000-0000-000083A30000}"/>
    <cellStyle name="40% - Accent5 7 5 2 3 2" xfId="44402" xr:uid="{00000000-0005-0000-0000-000084A30000}"/>
    <cellStyle name="40% - Accent5 7 5 2 4" xfId="26159" xr:uid="{00000000-0005-0000-0000-000085A30000}"/>
    <cellStyle name="40% - Accent5 7 5 2 4 2" xfId="52148" xr:uid="{00000000-0005-0000-0000-000086A30000}"/>
    <cellStyle name="40% - Accent5 7 5 2 5" xfId="31313" xr:uid="{00000000-0005-0000-0000-000087A30000}"/>
    <cellStyle name="40% - Accent5 7 5 3" xfId="13217" xr:uid="{00000000-0005-0000-0000-000088A30000}"/>
    <cellStyle name="40% - Accent5 7 5 3 2" xfId="21012" xr:uid="{00000000-0005-0000-0000-000089A30000}"/>
    <cellStyle name="40% - Accent5 7 5 3 2 2" xfId="47006" xr:uid="{00000000-0005-0000-0000-00008AA30000}"/>
    <cellStyle name="40% - Accent5 7 5 3 3" xfId="39218" xr:uid="{00000000-0005-0000-0000-00008BA30000}"/>
    <cellStyle name="40% - Accent5 7 5 4" xfId="7929" xr:uid="{00000000-0005-0000-0000-00008CA30000}"/>
    <cellStyle name="40% - Accent5 7 5 4 2" xfId="33925" xr:uid="{00000000-0005-0000-0000-00008DA30000}"/>
    <cellStyle name="40% - Accent5 7 5 5" xfId="15719" xr:uid="{00000000-0005-0000-0000-00008EA30000}"/>
    <cellStyle name="40% - Accent5 7 5 5 2" xfId="41713" xr:uid="{00000000-0005-0000-0000-00008FA30000}"/>
    <cellStyle name="40% - Accent5 7 5 6" xfId="23470" xr:uid="{00000000-0005-0000-0000-000090A30000}"/>
    <cellStyle name="40% - Accent5 7 5 6 2" xfId="49459" xr:uid="{00000000-0005-0000-0000-000091A30000}"/>
    <cellStyle name="40% - Accent5 7 5 7" xfId="28624" xr:uid="{00000000-0005-0000-0000-000092A30000}"/>
    <cellStyle name="40% - Accent5 7 6" xfId="3648" xr:uid="{00000000-0005-0000-0000-000093A30000}"/>
    <cellStyle name="40% - Accent5 7 6 2" xfId="8946" xr:uid="{00000000-0005-0000-0000-000094A30000}"/>
    <cellStyle name="40% - Accent5 7 6 2 2" xfId="34946" xr:uid="{00000000-0005-0000-0000-000095A30000}"/>
    <cellStyle name="40% - Accent5 7 6 3" xfId="16740" xr:uid="{00000000-0005-0000-0000-000096A30000}"/>
    <cellStyle name="40% - Accent5 7 6 3 2" xfId="42734" xr:uid="{00000000-0005-0000-0000-000097A30000}"/>
    <cellStyle name="40% - Accent5 7 6 4" xfId="24491" xr:uid="{00000000-0005-0000-0000-000098A30000}"/>
    <cellStyle name="40% - Accent5 7 6 4 2" xfId="50480" xr:uid="{00000000-0005-0000-0000-000099A30000}"/>
    <cellStyle name="40% - Accent5 7 6 5" xfId="29645" xr:uid="{00000000-0005-0000-0000-00009AA30000}"/>
    <cellStyle name="40% - Accent5 7 7" xfId="11141" xr:uid="{00000000-0005-0000-0000-00009BA30000}"/>
    <cellStyle name="40% - Accent5 7 7 2" xfId="18936" xr:uid="{00000000-0005-0000-0000-00009CA30000}"/>
    <cellStyle name="40% - Accent5 7 7 2 2" xfId="44930" xr:uid="{00000000-0005-0000-0000-00009DA30000}"/>
    <cellStyle name="40% - Accent5 7 7 3" xfId="37142" xr:uid="{00000000-0005-0000-0000-00009EA30000}"/>
    <cellStyle name="40% - Accent5 7 8" xfId="11641" xr:uid="{00000000-0005-0000-0000-00009FA30000}"/>
    <cellStyle name="40% - Accent5 7 8 2" xfId="19436" xr:uid="{00000000-0005-0000-0000-0000A0A30000}"/>
    <cellStyle name="40% - Accent5 7 8 2 2" xfId="45430" xr:uid="{00000000-0005-0000-0000-0000A1A30000}"/>
    <cellStyle name="40% - Accent5 7 8 3" xfId="37642" xr:uid="{00000000-0005-0000-0000-0000A2A30000}"/>
    <cellStyle name="40% - Accent5 7 9" xfId="6270" xr:uid="{00000000-0005-0000-0000-0000A3A30000}"/>
    <cellStyle name="40% - Accent5 7 9 2" xfId="32257" xr:uid="{00000000-0005-0000-0000-0000A4A30000}"/>
    <cellStyle name="40% - Accent5 8" xfId="973" xr:uid="{00000000-0005-0000-0000-0000A5A30000}"/>
    <cellStyle name="40% - Accent5 8 10" xfId="14065" xr:uid="{00000000-0005-0000-0000-0000A6A30000}"/>
    <cellStyle name="40% - Accent5 8 10 2" xfId="40059" xr:uid="{00000000-0005-0000-0000-0000A7A30000}"/>
    <cellStyle name="40% - Accent5 8 11" xfId="21816" xr:uid="{00000000-0005-0000-0000-0000A8A30000}"/>
    <cellStyle name="40% - Accent5 8 11 2" xfId="47805" xr:uid="{00000000-0005-0000-0000-0000A9A30000}"/>
    <cellStyle name="40% - Accent5 8 12" xfId="26970" xr:uid="{00000000-0005-0000-0000-0000AAA30000}"/>
    <cellStyle name="40% - Accent5 8 2" xfId="1251" xr:uid="{00000000-0005-0000-0000-0000ABA30000}"/>
    <cellStyle name="40% - Accent5 8 2 10" xfId="22093" xr:uid="{00000000-0005-0000-0000-0000ACA30000}"/>
    <cellStyle name="40% - Accent5 8 2 10 2" xfId="48082" xr:uid="{00000000-0005-0000-0000-0000ADA30000}"/>
    <cellStyle name="40% - Accent5 8 2 11" xfId="27247" xr:uid="{00000000-0005-0000-0000-0000AEA30000}"/>
    <cellStyle name="40% - Accent5 8 2 2" xfId="1809" xr:uid="{00000000-0005-0000-0000-0000AFA30000}"/>
    <cellStyle name="40% - Accent5 8 2 2 2" xfId="4495" xr:uid="{00000000-0005-0000-0000-0000B0A30000}"/>
    <cellStyle name="40% - Accent5 8 2 2 2 2" xfId="9792" xr:uid="{00000000-0005-0000-0000-0000B1A30000}"/>
    <cellStyle name="40% - Accent5 8 2 2 2 2 2" xfId="35793" xr:uid="{00000000-0005-0000-0000-0000B2A30000}"/>
    <cellStyle name="40% - Accent5 8 2 2 2 3" xfId="17587" xr:uid="{00000000-0005-0000-0000-0000B3A30000}"/>
    <cellStyle name="40% - Accent5 8 2 2 2 3 2" xfId="43581" xr:uid="{00000000-0005-0000-0000-0000B4A30000}"/>
    <cellStyle name="40% - Accent5 8 2 2 2 4" xfId="25338" xr:uid="{00000000-0005-0000-0000-0000B5A30000}"/>
    <cellStyle name="40% - Accent5 8 2 2 2 4 2" xfId="51327" xr:uid="{00000000-0005-0000-0000-0000B6A30000}"/>
    <cellStyle name="40% - Accent5 8 2 2 2 5" xfId="30492" xr:uid="{00000000-0005-0000-0000-0000B7A30000}"/>
    <cellStyle name="40% - Accent5 8 2 2 3" xfId="12434" xr:uid="{00000000-0005-0000-0000-0000B8A30000}"/>
    <cellStyle name="40% - Accent5 8 2 2 3 2" xfId="20229" xr:uid="{00000000-0005-0000-0000-0000B9A30000}"/>
    <cellStyle name="40% - Accent5 8 2 2 3 2 2" xfId="46223" xr:uid="{00000000-0005-0000-0000-0000BAA30000}"/>
    <cellStyle name="40% - Accent5 8 2 2 3 3" xfId="38435" xr:uid="{00000000-0005-0000-0000-0000BBA30000}"/>
    <cellStyle name="40% - Accent5 8 2 2 4" xfId="7112" xr:uid="{00000000-0005-0000-0000-0000BCA30000}"/>
    <cellStyle name="40% - Accent5 8 2 2 4 2" xfId="33104" xr:uid="{00000000-0005-0000-0000-0000BDA30000}"/>
    <cellStyle name="40% - Accent5 8 2 2 5" xfId="14898" xr:uid="{00000000-0005-0000-0000-0000BEA30000}"/>
    <cellStyle name="40% - Accent5 8 2 2 5 2" xfId="40892" xr:uid="{00000000-0005-0000-0000-0000BFA30000}"/>
    <cellStyle name="40% - Accent5 8 2 2 6" xfId="22649" xr:uid="{00000000-0005-0000-0000-0000C0A30000}"/>
    <cellStyle name="40% - Accent5 8 2 2 6 2" xfId="48638" xr:uid="{00000000-0005-0000-0000-0000C1A30000}"/>
    <cellStyle name="40% - Accent5 8 2 2 7" xfId="27803" xr:uid="{00000000-0005-0000-0000-0000C2A30000}"/>
    <cellStyle name="40% - Accent5 8 2 3" xfId="2365" xr:uid="{00000000-0005-0000-0000-0000C3A30000}"/>
    <cellStyle name="40% - Accent5 8 2 3 2" xfId="5051" xr:uid="{00000000-0005-0000-0000-0000C4A30000}"/>
    <cellStyle name="40% - Accent5 8 2 3 2 2" xfId="10348" xr:uid="{00000000-0005-0000-0000-0000C5A30000}"/>
    <cellStyle name="40% - Accent5 8 2 3 2 2 2" xfId="36349" xr:uid="{00000000-0005-0000-0000-0000C6A30000}"/>
    <cellStyle name="40% - Accent5 8 2 3 2 3" xfId="18143" xr:uid="{00000000-0005-0000-0000-0000C7A30000}"/>
    <cellStyle name="40% - Accent5 8 2 3 2 3 2" xfId="44137" xr:uid="{00000000-0005-0000-0000-0000C8A30000}"/>
    <cellStyle name="40% - Accent5 8 2 3 2 4" xfId="25894" xr:uid="{00000000-0005-0000-0000-0000C9A30000}"/>
    <cellStyle name="40% - Accent5 8 2 3 2 4 2" xfId="51883" xr:uid="{00000000-0005-0000-0000-0000CAA30000}"/>
    <cellStyle name="40% - Accent5 8 2 3 2 5" xfId="31048" xr:uid="{00000000-0005-0000-0000-0000CBA30000}"/>
    <cellStyle name="40% - Accent5 8 2 3 3" xfId="12969" xr:uid="{00000000-0005-0000-0000-0000CCA30000}"/>
    <cellStyle name="40% - Accent5 8 2 3 3 2" xfId="20764" xr:uid="{00000000-0005-0000-0000-0000CDA30000}"/>
    <cellStyle name="40% - Accent5 8 2 3 3 2 2" xfId="46758" xr:uid="{00000000-0005-0000-0000-0000CEA30000}"/>
    <cellStyle name="40% - Accent5 8 2 3 3 3" xfId="38970" xr:uid="{00000000-0005-0000-0000-0000CFA30000}"/>
    <cellStyle name="40% - Accent5 8 2 3 4" xfId="7664" xr:uid="{00000000-0005-0000-0000-0000D0A30000}"/>
    <cellStyle name="40% - Accent5 8 2 3 4 2" xfId="33660" xr:uid="{00000000-0005-0000-0000-0000D1A30000}"/>
    <cellStyle name="40% - Accent5 8 2 3 5" xfId="15454" xr:uid="{00000000-0005-0000-0000-0000D2A30000}"/>
    <cellStyle name="40% - Accent5 8 2 3 5 2" xfId="41448" xr:uid="{00000000-0005-0000-0000-0000D3A30000}"/>
    <cellStyle name="40% - Accent5 8 2 3 6" xfId="23205" xr:uid="{00000000-0005-0000-0000-0000D4A30000}"/>
    <cellStyle name="40% - Accent5 8 2 3 6 2" xfId="49194" xr:uid="{00000000-0005-0000-0000-0000D5A30000}"/>
    <cellStyle name="40% - Accent5 8 2 3 7" xfId="28359" xr:uid="{00000000-0005-0000-0000-0000D6A30000}"/>
    <cellStyle name="40% - Accent5 8 2 4" xfId="2921" xr:uid="{00000000-0005-0000-0000-0000D7A30000}"/>
    <cellStyle name="40% - Accent5 8 2 4 2" xfId="5607" xr:uid="{00000000-0005-0000-0000-0000D8A30000}"/>
    <cellStyle name="40% - Accent5 8 2 4 2 2" xfId="10904" xr:uid="{00000000-0005-0000-0000-0000D9A30000}"/>
    <cellStyle name="40% - Accent5 8 2 4 2 2 2" xfId="36905" xr:uid="{00000000-0005-0000-0000-0000DAA30000}"/>
    <cellStyle name="40% - Accent5 8 2 4 2 3" xfId="18699" xr:uid="{00000000-0005-0000-0000-0000DBA30000}"/>
    <cellStyle name="40% - Accent5 8 2 4 2 3 2" xfId="44693" xr:uid="{00000000-0005-0000-0000-0000DCA30000}"/>
    <cellStyle name="40% - Accent5 8 2 4 2 4" xfId="26450" xr:uid="{00000000-0005-0000-0000-0000DDA30000}"/>
    <cellStyle name="40% - Accent5 8 2 4 2 4 2" xfId="52439" xr:uid="{00000000-0005-0000-0000-0000DEA30000}"/>
    <cellStyle name="40% - Accent5 8 2 4 2 5" xfId="31604" xr:uid="{00000000-0005-0000-0000-0000DFA30000}"/>
    <cellStyle name="40% - Accent5 8 2 4 3" xfId="13508" xr:uid="{00000000-0005-0000-0000-0000E0A30000}"/>
    <cellStyle name="40% - Accent5 8 2 4 3 2" xfId="21303" xr:uid="{00000000-0005-0000-0000-0000E1A30000}"/>
    <cellStyle name="40% - Accent5 8 2 4 3 2 2" xfId="47297" xr:uid="{00000000-0005-0000-0000-0000E2A30000}"/>
    <cellStyle name="40% - Accent5 8 2 4 3 3" xfId="39509" xr:uid="{00000000-0005-0000-0000-0000E3A30000}"/>
    <cellStyle name="40% - Accent5 8 2 4 4" xfId="8220" xr:uid="{00000000-0005-0000-0000-0000E4A30000}"/>
    <cellStyle name="40% - Accent5 8 2 4 4 2" xfId="34216" xr:uid="{00000000-0005-0000-0000-0000E5A30000}"/>
    <cellStyle name="40% - Accent5 8 2 4 5" xfId="16010" xr:uid="{00000000-0005-0000-0000-0000E6A30000}"/>
    <cellStyle name="40% - Accent5 8 2 4 5 2" xfId="42004" xr:uid="{00000000-0005-0000-0000-0000E7A30000}"/>
    <cellStyle name="40% - Accent5 8 2 4 6" xfId="23761" xr:uid="{00000000-0005-0000-0000-0000E8A30000}"/>
    <cellStyle name="40% - Accent5 8 2 4 6 2" xfId="49750" xr:uid="{00000000-0005-0000-0000-0000E9A30000}"/>
    <cellStyle name="40% - Accent5 8 2 4 7" xfId="28915" xr:uid="{00000000-0005-0000-0000-0000EAA30000}"/>
    <cellStyle name="40% - Accent5 8 2 5" xfId="3939" xr:uid="{00000000-0005-0000-0000-0000EBA30000}"/>
    <cellStyle name="40% - Accent5 8 2 5 2" xfId="9237" xr:uid="{00000000-0005-0000-0000-0000ECA30000}"/>
    <cellStyle name="40% - Accent5 8 2 5 2 2" xfId="35237" xr:uid="{00000000-0005-0000-0000-0000EDA30000}"/>
    <cellStyle name="40% - Accent5 8 2 5 3" xfId="17031" xr:uid="{00000000-0005-0000-0000-0000EEA30000}"/>
    <cellStyle name="40% - Accent5 8 2 5 3 2" xfId="43025" xr:uid="{00000000-0005-0000-0000-0000EFA30000}"/>
    <cellStyle name="40% - Accent5 8 2 5 4" xfId="24782" xr:uid="{00000000-0005-0000-0000-0000F0A30000}"/>
    <cellStyle name="40% - Accent5 8 2 5 4 2" xfId="50771" xr:uid="{00000000-0005-0000-0000-0000F1A30000}"/>
    <cellStyle name="40% - Accent5 8 2 5 5" xfId="29936" xr:uid="{00000000-0005-0000-0000-0000F2A30000}"/>
    <cellStyle name="40% - Accent5 8 2 6" xfId="11409" xr:uid="{00000000-0005-0000-0000-0000F3A30000}"/>
    <cellStyle name="40% - Accent5 8 2 6 2" xfId="19204" xr:uid="{00000000-0005-0000-0000-0000F4A30000}"/>
    <cellStyle name="40% - Accent5 8 2 6 2 2" xfId="45198" xr:uid="{00000000-0005-0000-0000-0000F5A30000}"/>
    <cellStyle name="40% - Accent5 8 2 6 3" xfId="37410" xr:uid="{00000000-0005-0000-0000-0000F6A30000}"/>
    <cellStyle name="40% - Accent5 8 2 7" xfId="11915" xr:uid="{00000000-0005-0000-0000-0000F7A30000}"/>
    <cellStyle name="40% - Accent5 8 2 7 2" xfId="19710" xr:uid="{00000000-0005-0000-0000-0000F8A30000}"/>
    <cellStyle name="40% - Accent5 8 2 7 2 2" xfId="45704" xr:uid="{00000000-0005-0000-0000-0000F9A30000}"/>
    <cellStyle name="40% - Accent5 8 2 7 3" xfId="37916" xr:uid="{00000000-0005-0000-0000-0000FAA30000}"/>
    <cellStyle name="40% - Accent5 8 2 8" xfId="6561" xr:uid="{00000000-0005-0000-0000-0000FBA30000}"/>
    <cellStyle name="40% - Accent5 8 2 8 2" xfId="32548" xr:uid="{00000000-0005-0000-0000-0000FCA30000}"/>
    <cellStyle name="40% - Accent5 8 2 9" xfId="14342" xr:uid="{00000000-0005-0000-0000-0000FDA30000}"/>
    <cellStyle name="40% - Accent5 8 2 9 2" xfId="40336" xr:uid="{00000000-0005-0000-0000-0000FEA30000}"/>
    <cellStyle name="40% - Accent5 8 3" xfId="1532" xr:uid="{00000000-0005-0000-0000-0000FFA30000}"/>
    <cellStyle name="40% - Accent5 8 3 2" xfId="4218" xr:uid="{00000000-0005-0000-0000-000000A40000}"/>
    <cellStyle name="40% - Accent5 8 3 2 2" xfId="9515" xr:uid="{00000000-0005-0000-0000-000001A40000}"/>
    <cellStyle name="40% - Accent5 8 3 2 2 2" xfId="35516" xr:uid="{00000000-0005-0000-0000-000002A40000}"/>
    <cellStyle name="40% - Accent5 8 3 2 3" xfId="17310" xr:uid="{00000000-0005-0000-0000-000003A40000}"/>
    <cellStyle name="40% - Accent5 8 3 2 3 2" xfId="43304" xr:uid="{00000000-0005-0000-0000-000004A40000}"/>
    <cellStyle name="40% - Accent5 8 3 2 4" xfId="25061" xr:uid="{00000000-0005-0000-0000-000005A40000}"/>
    <cellStyle name="40% - Accent5 8 3 2 4 2" xfId="51050" xr:uid="{00000000-0005-0000-0000-000006A40000}"/>
    <cellStyle name="40% - Accent5 8 3 2 5" xfId="30215" xr:uid="{00000000-0005-0000-0000-000007A40000}"/>
    <cellStyle name="40% - Accent5 8 3 3" xfId="12175" xr:uid="{00000000-0005-0000-0000-000008A40000}"/>
    <cellStyle name="40% - Accent5 8 3 3 2" xfId="19970" xr:uid="{00000000-0005-0000-0000-000009A40000}"/>
    <cellStyle name="40% - Accent5 8 3 3 2 2" xfId="45964" xr:uid="{00000000-0005-0000-0000-00000AA40000}"/>
    <cellStyle name="40% - Accent5 8 3 3 3" xfId="38176" xr:uid="{00000000-0005-0000-0000-00000BA40000}"/>
    <cellStyle name="40% - Accent5 8 3 4" xfId="6837" xr:uid="{00000000-0005-0000-0000-00000CA40000}"/>
    <cellStyle name="40% - Accent5 8 3 4 2" xfId="32827" xr:uid="{00000000-0005-0000-0000-00000DA40000}"/>
    <cellStyle name="40% - Accent5 8 3 5" xfId="14621" xr:uid="{00000000-0005-0000-0000-00000EA40000}"/>
    <cellStyle name="40% - Accent5 8 3 5 2" xfId="40615" xr:uid="{00000000-0005-0000-0000-00000FA40000}"/>
    <cellStyle name="40% - Accent5 8 3 6" xfId="22372" xr:uid="{00000000-0005-0000-0000-000010A40000}"/>
    <cellStyle name="40% - Accent5 8 3 6 2" xfId="48361" xr:uid="{00000000-0005-0000-0000-000011A40000}"/>
    <cellStyle name="40% - Accent5 8 3 7" xfId="27526" xr:uid="{00000000-0005-0000-0000-000012A40000}"/>
    <cellStyle name="40% - Accent5 8 4" xfId="2088" xr:uid="{00000000-0005-0000-0000-000013A40000}"/>
    <cellStyle name="40% - Accent5 8 4 2" xfId="4774" xr:uid="{00000000-0005-0000-0000-000014A40000}"/>
    <cellStyle name="40% - Accent5 8 4 2 2" xfId="10071" xr:uid="{00000000-0005-0000-0000-000015A40000}"/>
    <cellStyle name="40% - Accent5 8 4 2 2 2" xfId="36072" xr:uid="{00000000-0005-0000-0000-000016A40000}"/>
    <cellStyle name="40% - Accent5 8 4 2 3" xfId="17866" xr:uid="{00000000-0005-0000-0000-000017A40000}"/>
    <cellStyle name="40% - Accent5 8 4 2 3 2" xfId="43860" xr:uid="{00000000-0005-0000-0000-000018A40000}"/>
    <cellStyle name="40% - Accent5 8 4 2 4" xfId="25617" xr:uid="{00000000-0005-0000-0000-000019A40000}"/>
    <cellStyle name="40% - Accent5 8 4 2 4 2" xfId="51606" xr:uid="{00000000-0005-0000-0000-00001AA40000}"/>
    <cellStyle name="40% - Accent5 8 4 2 5" xfId="30771" xr:uid="{00000000-0005-0000-0000-00001BA40000}"/>
    <cellStyle name="40% - Accent5 8 4 3" xfId="12694" xr:uid="{00000000-0005-0000-0000-00001CA40000}"/>
    <cellStyle name="40% - Accent5 8 4 3 2" xfId="20489" xr:uid="{00000000-0005-0000-0000-00001DA40000}"/>
    <cellStyle name="40% - Accent5 8 4 3 2 2" xfId="46483" xr:uid="{00000000-0005-0000-0000-00001EA40000}"/>
    <cellStyle name="40% - Accent5 8 4 3 3" xfId="38695" xr:uid="{00000000-0005-0000-0000-00001FA40000}"/>
    <cellStyle name="40% - Accent5 8 4 4" xfId="7389" xr:uid="{00000000-0005-0000-0000-000020A40000}"/>
    <cellStyle name="40% - Accent5 8 4 4 2" xfId="33383" xr:uid="{00000000-0005-0000-0000-000021A40000}"/>
    <cellStyle name="40% - Accent5 8 4 5" xfId="15177" xr:uid="{00000000-0005-0000-0000-000022A40000}"/>
    <cellStyle name="40% - Accent5 8 4 5 2" xfId="41171" xr:uid="{00000000-0005-0000-0000-000023A40000}"/>
    <cellStyle name="40% - Accent5 8 4 6" xfId="22928" xr:uid="{00000000-0005-0000-0000-000024A40000}"/>
    <cellStyle name="40% - Accent5 8 4 6 2" xfId="48917" xr:uid="{00000000-0005-0000-0000-000025A40000}"/>
    <cellStyle name="40% - Accent5 8 4 7" xfId="28082" xr:uid="{00000000-0005-0000-0000-000026A40000}"/>
    <cellStyle name="40% - Accent5 8 5" xfId="2644" xr:uid="{00000000-0005-0000-0000-000027A40000}"/>
    <cellStyle name="40% - Accent5 8 5 2" xfId="5330" xr:uid="{00000000-0005-0000-0000-000028A40000}"/>
    <cellStyle name="40% - Accent5 8 5 2 2" xfId="10627" xr:uid="{00000000-0005-0000-0000-000029A40000}"/>
    <cellStyle name="40% - Accent5 8 5 2 2 2" xfId="36628" xr:uid="{00000000-0005-0000-0000-00002AA40000}"/>
    <cellStyle name="40% - Accent5 8 5 2 3" xfId="18422" xr:uid="{00000000-0005-0000-0000-00002BA40000}"/>
    <cellStyle name="40% - Accent5 8 5 2 3 2" xfId="44416" xr:uid="{00000000-0005-0000-0000-00002CA40000}"/>
    <cellStyle name="40% - Accent5 8 5 2 4" xfId="26173" xr:uid="{00000000-0005-0000-0000-00002DA40000}"/>
    <cellStyle name="40% - Accent5 8 5 2 4 2" xfId="52162" xr:uid="{00000000-0005-0000-0000-00002EA40000}"/>
    <cellStyle name="40% - Accent5 8 5 2 5" xfId="31327" xr:uid="{00000000-0005-0000-0000-00002FA40000}"/>
    <cellStyle name="40% - Accent5 8 5 3" xfId="13231" xr:uid="{00000000-0005-0000-0000-000030A40000}"/>
    <cellStyle name="40% - Accent5 8 5 3 2" xfId="21026" xr:uid="{00000000-0005-0000-0000-000031A40000}"/>
    <cellStyle name="40% - Accent5 8 5 3 2 2" xfId="47020" xr:uid="{00000000-0005-0000-0000-000032A40000}"/>
    <cellStyle name="40% - Accent5 8 5 3 3" xfId="39232" xr:uid="{00000000-0005-0000-0000-000033A40000}"/>
    <cellStyle name="40% - Accent5 8 5 4" xfId="7943" xr:uid="{00000000-0005-0000-0000-000034A40000}"/>
    <cellStyle name="40% - Accent5 8 5 4 2" xfId="33939" xr:uid="{00000000-0005-0000-0000-000035A40000}"/>
    <cellStyle name="40% - Accent5 8 5 5" xfId="15733" xr:uid="{00000000-0005-0000-0000-000036A40000}"/>
    <cellStyle name="40% - Accent5 8 5 5 2" xfId="41727" xr:uid="{00000000-0005-0000-0000-000037A40000}"/>
    <cellStyle name="40% - Accent5 8 5 6" xfId="23484" xr:uid="{00000000-0005-0000-0000-000038A40000}"/>
    <cellStyle name="40% - Accent5 8 5 6 2" xfId="49473" xr:uid="{00000000-0005-0000-0000-000039A40000}"/>
    <cellStyle name="40% - Accent5 8 5 7" xfId="28638" xr:uid="{00000000-0005-0000-0000-00003AA40000}"/>
    <cellStyle name="40% - Accent5 8 6" xfId="3662" xr:uid="{00000000-0005-0000-0000-00003BA40000}"/>
    <cellStyle name="40% - Accent5 8 6 2" xfId="8960" xr:uid="{00000000-0005-0000-0000-00003CA40000}"/>
    <cellStyle name="40% - Accent5 8 6 2 2" xfId="34960" xr:uid="{00000000-0005-0000-0000-00003DA40000}"/>
    <cellStyle name="40% - Accent5 8 6 3" xfId="16754" xr:uid="{00000000-0005-0000-0000-00003EA40000}"/>
    <cellStyle name="40% - Accent5 8 6 3 2" xfId="42748" xr:uid="{00000000-0005-0000-0000-00003FA40000}"/>
    <cellStyle name="40% - Accent5 8 6 4" xfId="24505" xr:uid="{00000000-0005-0000-0000-000040A40000}"/>
    <cellStyle name="40% - Accent5 8 6 4 2" xfId="50494" xr:uid="{00000000-0005-0000-0000-000041A40000}"/>
    <cellStyle name="40% - Accent5 8 6 5" xfId="29659" xr:uid="{00000000-0005-0000-0000-000042A40000}"/>
    <cellStyle name="40% - Accent5 8 7" xfId="11154" xr:uid="{00000000-0005-0000-0000-000043A40000}"/>
    <cellStyle name="40% - Accent5 8 7 2" xfId="18949" xr:uid="{00000000-0005-0000-0000-000044A40000}"/>
    <cellStyle name="40% - Accent5 8 7 2 2" xfId="44943" xr:uid="{00000000-0005-0000-0000-000045A40000}"/>
    <cellStyle name="40% - Accent5 8 7 3" xfId="37155" xr:uid="{00000000-0005-0000-0000-000046A40000}"/>
    <cellStyle name="40% - Accent5 8 8" xfId="11654" xr:uid="{00000000-0005-0000-0000-000047A40000}"/>
    <cellStyle name="40% - Accent5 8 8 2" xfId="19449" xr:uid="{00000000-0005-0000-0000-000048A40000}"/>
    <cellStyle name="40% - Accent5 8 8 2 2" xfId="45443" xr:uid="{00000000-0005-0000-0000-000049A40000}"/>
    <cellStyle name="40% - Accent5 8 8 3" xfId="37655" xr:uid="{00000000-0005-0000-0000-00004AA40000}"/>
    <cellStyle name="40% - Accent5 8 9" xfId="6284" xr:uid="{00000000-0005-0000-0000-00004BA40000}"/>
    <cellStyle name="40% - Accent5 8 9 2" xfId="32271" xr:uid="{00000000-0005-0000-0000-00004CA40000}"/>
    <cellStyle name="40% - Accent5 9" xfId="991" xr:uid="{00000000-0005-0000-0000-00004DA40000}"/>
    <cellStyle name="40% - Accent5 9 10" xfId="14083" xr:uid="{00000000-0005-0000-0000-00004EA40000}"/>
    <cellStyle name="40% - Accent5 9 10 2" xfId="40077" xr:uid="{00000000-0005-0000-0000-00004FA40000}"/>
    <cellStyle name="40% - Accent5 9 11" xfId="21834" xr:uid="{00000000-0005-0000-0000-000050A40000}"/>
    <cellStyle name="40% - Accent5 9 11 2" xfId="47823" xr:uid="{00000000-0005-0000-0000-000051A40000}"/>
    <cellStyle name="40% - Accent5 9 12" xfId="26988" xr:uid="{00000000-0005-0000-0000-000052A40000}"/>
    <cellStyle name="40% - Accent5 9 2" xfId="1269" xr:uid="{00000000-0005-0000-0000-000053A40000}"/>
    <cellStyle name="40% - Accent5 9 2 10" xfId="22111" xr:uid="{00000000-0005-0000-0000-000054A40000}"/>
    <cellStyle name="40% - Accent5 9 2 10 2" xfId="48100" xr:uid="{00000000-0005-0000-0000-000055A40000}"/>
    <cellStyle name="40% - Accent5 9 2 11" xfId="27265" xr:uid="{00000000-0005-0000-0000-000056A40000}"/>
    <cellStyle name="40% - Accent5 9 2 2" xfId="1827" xr:uid="{00000000-0005-0000-0000-000057A40000}"/>
    <cellStyle name="40% - Accent5 9 2 2 2" xfId="4513" xr:uid="{00000000-0005-0000-0000-000058A40000}"/>
    <cellStyle name="40% - Accent5 9 2 2 2 2" xfId="9810" xr:uid="{00000000-0005-0000-0000-000059A40000}"/>
    <cellStyle name="40% - Accent5 9 2 2 2 2 2" xfId="35811" xr:uid="{00000000-0005-0000-0000-00005AA40000}"/>
    <cellStyle name="40% - Accent5 9 2 2 2 3" xfId="17605" xr:uid="{00000000-0005-0000-0000-00005BA40000}"/>
    <cellStyle name="40% - Accent5 9 2 2 2 3 2" xfId="43599" xr:uid="{00000000-0005-0000-0000-00005CA40000}"/>
    <cellStyle name="40% - Accent5 9 2 2 2 4" xfId="25356" xr:uid="{00000000-0005-0000-0000-00005DA40000}"/>
    <cellStyle name="40% - Accent5 9 2 2 2 4 2" xfId="51345" xr:uid="{00000000-0005-0000-0000-00005EA40000}"/>
    <cellStyle name="40% - Accent5 9 2 2 2 5" xfId="30510" xr:uid="{00000000-0005-0000-0000-00005FA40000}"/>
    <cellStyle name="40% - Accent5 9 2 2 3" xfId="12452" xr:uid="{00000000-0005-0000-0000-000060A40000}"/>
    <cellStyle name="40% - Accent5 9 2 2 3 2" xfId="20247" xr:uid="{00000000-0005-0000-0000-000061A40000}"/>
    <cellStyle name="40% - Accent5 9 2 2 3 2 2" xfId="46241" xr:uid="{00000000-0005-0000-0000-000062A40000}"/>
    <cellStyle name="40% - Accent5 9 2 2 3 3" xfId="38453" xr:uid="{00000000-0005-0000-0000-000063A40000}"/>
    <cellStyle name="40% - Accent5 9 2 2 4" xfId="7130" xr:uid="{00000000-0005-0000-0000-000064A40000}"/>
    <cellStyle name="40% - Accent5 9 2 2 4 2" xfId="33122" xr:uid="{00000000-0005-0000-0000-000065A40000}"/>
    <cellStyle name="40% - Accent5 9 2 2 5" xfId="14916" xr:uid="{00000000-0005-0000-0000-000066A40000}"/>
    <cellStyle name="40% - Accent5 9 2 2 5 2" xfId="40910" xr:uid="{00000000-0005-0000-0000-000067A40000}"/>
    <cellStyle name="40% - Accent5 9 2 2 6" xfId="22667" xr:uid="{00000000-0005-0000-0000-000068A40000}"/>
    <cellStyle name="40% - Accent5 9 2 2 6 2" xfId="48656" xr:uid="{00000000-0005-0000-0000-000069A40000}"/>
    <cellStyle name="40% - Accent5 9 2 2 7" xfId="27821" xr:uid="{00000000-0005-0000-0000-00006AA40000}"/>
    <cellStyle name="40% - Accent5 9 2 3" xfId="2383" xr:uid="{00000000-0005-0000-0000-00006BA40000}"/>
    <cellStyle name="40% - Accent5 9 2 3 2" xfId="5069" xr:uid="{00000000-0005-0000-0000-00006CA40000}"/>
    <cellStyle name="40% - Accent5 9 2 3 2 2" xfId="10366" xr:uid="{00000000-0005-0000-0000-00006DA40000}"/>
    <cellStyle name="40% - Accent5 9 2 3 2 2 2" xfId="36367" xr:uid="{00000000-0005-0000-0000-00006EA40000}"/>
    <cellStyle name="40% - Accent5 9 2 3 2 3" xfId="18161" xr:uid="{00000000-0005-0000-0000-00006FA40000}"/>
    <cellStyle name="40% - Accent5 9 2 3 2 3 2" xfId="44155" xr:uid="{00000000-0005-0000-0000-000070A40000}"/>
    <cellStyle name="40% - Accent5 9 2 3 2 4" xfId="25912" xr:uid="{00000000-0005-0000-0000-000071A40000}"/>
    <cellStyle name="40% - Accent5 9 2 3 2 4 2" xfId="51901" xr:uid="{00000000-0005-0000-0000-000072A40000}"/>
    <cellStyle name="40% - Accent5 9 2 3 2 5" xfId="31066" xr:uid="{00000000-0005-0000-0000-000073A40000}"/>
    <cellStyle name="40% - Accent5 9 2 3 3" xfId="12987" xr:uid="{00000000-0005-0000-0000-000074A40000}"/>
    <cellStyle name="40% - Accent5 9 2 3 3 2" xfId="20782" xr:uid="{00000000-0005-0000-0000-000075A40000}"/>
    <cellStyle name="40% - Accent5 9 2 3 3 2 2" xfId="46776" xr:uid="{00000000-0005-0000-0000-000076A40000}"/>
    <cellStyle name="40% - Accent5 9 2 3 3 3" xfId="38988" xr:uid="{00000000-0005-0000-0000-000077A40000}"/>
    <cellStyle name="40% - Accent5 9 2 3 4" xfId="7682" xr:uid="{00000000-0005-0000-0000-000078A40000}"/>
    <cellStyle name="40% - Accent5 9 2 3 4 2" xfId="33678" xr:uid="{00000000-0005-0000-0000-000079A40000}"/>
    <cellStyle name="40% - Accent5 9 2 3 5" xfId="15472" xr:uid="{00000000-0005-0000-0000-00007AA40000}"/>
    <cellStyle name="40% - Accent5 9 2 3 5 2" xfId="41466" xr:uid="{00000000-0005-0000-0000-00007BA40000}"/>
    <cellStyle name="40% - Accent5 9 2 3 6" xfId="23223" xr:uid="{00000000-0005-0000-0000-00007CA40000}"/>
    <cellStyle name="40% - Accent5 9 2 3 6 2" xfId="49212" xr:uid="{00000000-0005-0000-0000-00007DA40000}"/>
    <cellStyle name="40% - Accent5 9 2 3 7" xfId="28377" xr:uid="{00000000-0005-0000-0000-00007EA40000}"/>
    <cellStyle name="40% - Accent5 9 2 4" xfId="2939" xr:uid="{00000000-0005-0000-0000-00007FA40000}"/>
    <cellStyle name="40% - Accent5 9 2 4 2" xfId="5625" xr:uid="{00000000-0005-0000-0000-000080A40000}"/>
    <cellStyle name="40% - Accent5 9 2 4 2 2" xfId="10922" xr:uid="{00000000-0005-0000-0000-000081A40000}"/>
    <cellStyle name="40% - Accent5 9 2 4 2 2 2" xfId="36923" xr:uid="{00000000-0005-0000-0000-000082A40000}"/>
    <cellStyle name="40% - Accent5 9 2 4 2 3" xfId="18717" xr:uid="{00000000-0005-0000-0000-000083A40000}"/>
    <cellStyle name="40% - Accent5 9 2 4 2 3 2" xfId="44711" xr:uid="{00000000-0005-0000-0000-000084A40000}"/>
    <cellStyle name="40% - Accent5 9 2 4 2 4" xfId="26468" xr:uid="{00000000-0005-0000-0000-000085A40000}"/>
    <cellStyle name="40% - Accent5 9 2 4 2 4 2" xfId="52457" xr:uid="{00000000-0005-0000-0000-000086A40000}"/>
    <cellStyle name="40% - Accent5 9 2 4 2 5" xfId="31622" xr:uid="{00000000-0005-0000-0000-000087A40000}"/>
    <cellStyle name="40% - Accent5 9 2 4 3" xfId="13526" xr:uid="{00000000-0005-0000-0000-000088A40000}"/>
    <cellStyle name="40% - Accent5 9 2 4 3 2" xfId="21321" xr:uid="{00000000-0005-0000-0000-000089A40000}"/>
    <cellStyle name="40% - Accent5 9 2 4 3 2 2" xfId="47315" xr:uid="{00000000-0005-0000-0000-00008AA40000}"/>
    <cellStyle name="40% - Accent5 9 2 4 3 3" xfId="39527" xr:uid="{00000000-0005-0000-0000-00008BA40000}"/>
    <cellStyle name="40% - Accent5 9 2 4 4" xfId="8238" xr:uid="{00000000-0005-0000-0000-00008CA40000}"/>
    <cellStyle name="40% - Accent5 9 2 4 4 2" xfId="34234" xr:uid="{00000000-0005-0000-0000-00008DA40000}"/>
    <cellStyle name="40% - Accent5 9 2 4 5" xfId="16028" xr:uid="{00000000-0005-0000-0000-00008EA40000}"/>
    <cellStyle name="40% - Accent5 9 2 4 5 2" xfId="42022" xr:uid="{00000000-0005-0000-0000-00008FA40000}"/>
    <cellStyle name="40% - Accent5 9 2 4 6" xfId="23779" xr:uid="{00000000-0005-0000-0000-000090A40000}"/>
    <cellStyle name="40% - Accent5 9 2 4 6 2" xfId="49768" xr:uid="{00000000-0005-0000-0000-000091A40000}"/>
    <cellStyle name="40% - Accent5 9 2 4 7" xfId="28933" xr:uid="{00000000-0005-0000-0000-000092A40000}"/>
    <cellStyle name="40% - Accent5 9 2 5" xfId="3957" xr:uid="{00000000-0005-0000-0000-000093A40000}"/>
    <cellStyle name="40% - Accent5 9 2 5 2" xfId="9255" xr:uid="{00000000-0005-0000-0000-000094A40000}"/>
    <cellStyle name="40% - Accent5 9 2 5 2 2" xfId="35255" xr:uid="{00000000-0005-0000-0000-000095A40000}"/>
    <cellStyle name="40% - Accent5 9 2 5 3" xfId="17049" xr:uid="{00000000-0005-0000-0000-000096A40000}"/>
    <cellStyle name="40% - Accent5 9 2 5 3 2" xfId="43043" xr:uid="{00000000-0005-0000-0000-000097A40000}"/>
    <cellStyle name="40% - Accent5 9 2 5 4" xfId="24800" xr:uid="{00000000-0005-0000-0000-000098A40000}"/>
    <cellStyle name="40% - Accent5 9 2 5 4 2" xfId="50789" xr:uid="{00000000-0005-0000-0000-000099A40000}"/>
    <cellStyle name="40% - Accent5 9 2 5 5" xfId="29954" xr:uid="{00000000-0005-0000-0000-00009AA40000}"/>
    <cellStyle name="40% - Accent5 9 2 6" xfId="11427" xr:uid="{00000000-0005-0000-0000-00009BA40000}"/>
    <cellStyle name="40% - Accent5 9 2 6 2" xfId="19222" xr:uid="{00000000-0005-0000-0000-00009CA40000}"/>
    <cellStyle name="40% - Accent5 9 2 6 2 2" xfId="45216" xr:uid="{00000000-0005-0000-0000-00009DA40000}"/>
    <cellStyle name="40% - Accent5 9 2 6 3" xfId="37428" xr:uid="{00000000-0005-0000-0000-00009EA40000}"/>
    <cellStyle name="40% - Accent5 9 2 7" xfId="11933" xr:uid="{00000000-0005-0000-0000-00009FA40000}"/>
    <cellStyle name="40% - Accent5 9 2 7 2" xfId="19728" xr:uid="{00000000-0005-0000-0000-0000A0A40000}"/>
    <cellStyle name="40% - Accent5 9 2 7 2 2" xfId="45722" xr:uid="{00000000-0005-0000-0000-0000A1A40000}"/>
    <cellStyle name="40% - Accent5 9 2 7 3" xfId="37934" xr:uid="{00000000-0005-0000-0000-0000A2A40000}"/>
    <cellStyle name="40% - Accent5 9 2 8" xfId="6579" xr:uid="{00000000-0005-0000-0000-0000A3A40000}"/>
    <cellStyle name="40% - Accent5 9 2 8 2" xfId="32566" xr:uid="{00000000-0005-0000-0000-0000A4A40000}"/>
    <cellStyle name="40% - Accent5 9 2 9" xfId="14360" xr:uid="{00000000-0005-0000-0000-0000A5A40000}"/>
    <cellStyle name="40% - Accent5 9 2 9 2" xfId="40354" xr:uid="{00000000-0005-0000-0000-0000A6A40000}"/>
    <cellStyle name="40% - Accent5 9 3" xfId="1550" xr:uid="{00000000-0005-0000-0000-0000A7A40000}"/>
    <cellStyle name="40% - Accent5 9 3 2" xfId="4236" xr:uid="{00000000-0005-0000-0000-0000A8A40000}"/>
    <cellStyle name="40% - Accent5 9 3 2 2" xfId="9533" xr:uid="{00000000-0005-0000-0000-0000A9A40000}"/>
    <cellStyle name="40% - Accent5 9 3 2 2 2" xfId="35534" xr:uid="{00000000-0005-0000-0000-0000AAA40000}"/>
    <cellStyle name="40% - Accent5 9 3 2 3" xfId="17328" xr:uid="{00000000-0005-0000-0000-0000ABA40000}"/>
    <cellStyle name="40% - Accent5 9 3 2 3 2" xfId="43322" xr:uid="{00000000-0005-0000-0000-0000ACA40000}"/>
    <cellStyle name="40% - Accent5 9 3 2 4" xfId="25079" xr:uid="{00000000-0005-0000-0000-0000ADA40000}"/>
    <cellStyle name="40% - Accent5 9 3 2 4 2" xfId="51068" xr:uid="{00000000-0005-0000-0000-0000AEA40000}"/>
    <cellStyle name="40% - Accent5 9 3 2 5" xfId="30233" xr:uid="{00000000-0005-0000-0000-0000AFA40000}"/>
    <cellStyle name="40% - Accent5 9 3 3" xfId="12193" xr:uid="{00000000-0005-0000-0000-0000B0A40000}"/>
    <cellStyle name="40% - Accent5 9 3 3 2" xfId="19988" xr:uid="{00000000-0005-0000-0000-0000B1A40000}"/>
    <cellStyle name="40% - Accent5 9 3 3 2 2" xfId="45982" xr:uid="{00000000-0005-0000-0000-0000B2A40000}"/>
    <cellStyle name="40% - Accent5 9 3 3 3" xfId="38194" xr:uid="{00000000-0005-0000-0000-0000B3A40000}"/>
    <cellStyle name="40% - Accent5 9 3 4" xfId="6855" xr:uid="{00000000-0005-0000-0000-0000B4A40000}"/>
    <cellStyle name="40% - Accent5 9 3 4 2" xfId="32845" xr:uid="{00000000-0005-0000-0000-0000B5A40000}"/>
    <cellStyle name="40% - Accent5 9 3 5" xfId="14639" xr:uid="{00000000-0005-0000-0000-0000B6A40000}"/>
    <cellStyle name="40% - Accent5 9 3 5 2" xfId="40633" xr:uid="{00000000-0005-0000-0000-0000B7A40000}"/>
    <cellStyle name="40% - Accent5 9 3 6" xfId="22390" xr:uid="{00000000-0005-0000-0000-0000B8A40000}"/>
    <cellStyle name="40% - Accent5 9 3 6 2" xfId="48379" xr:uid="{00000000-0005-0000-0000-0000B9A40000}"/>
    <cellStyle name="40% - Accent5 9 3 7" xfId="27544" xr:uid="{00000000-0005-0000-0000-0000BAA40000}"/>
    <cellStyle name="40% - Accent5 9 4" xfId="2106" xr:uid="{00000000-0005-0000-0000-0000BBA40000}"/>
    <cellStyle name="40% - Accent5 9 4 2" xfId="4792" xr:uid="{00000000-0005-0000-0000-0000BCA40000}"/>
    <cellStyle name="40% - Accent5 9 4 2 2" xfId="10089" xr:uid="{00000000-0005-0000-0000-0000BDA40000}"/>
    <cellStyle name="40% - Accent5 9 4 2 2 2" xfId="36090" xr:uid="{00000000-0005-0000-0000-0000BEA40000}"/>
    <cellStyle name="40% - Accent5 9 4 2 3" xfId="17884" xr:uid="{00000000-0005-0000-0000-0000BFA40000}"/>
    <cellStyle name="40% - Accent5 9 4 2 3 2" xfId="43878" xr:uid="{00000000-0005-0000-0000-0000C0A40000}"/>
    <cellStyle name="40% - Accent5 9 4 2 4" xfId="25635" xr:uid="{00000000-0005-0000-0000-0000C1A40000}"/>
    <cellStyle name="40% - Accent5 9 4 2 4 2" xfId="51624" xr:uid="{00000000-0005-0000-0000-0000C2A40000}"/>
    <cellStyle name="40% - Accent5 9 4 2 5" xfId="30789" xr:uid="{00000000-0005-0000-0000-0000C3A40000}"/>
    <cellStyle name="40% - Accent5 9 4 3" xfId="12712" xr:uid="{00000000-0005-0000-0000-0000C4A40000}"/>
    <cellStyle name="40% - Accent5 9 4 3 2" xfId="20507" xr:uid="{00000000-0005-0000-0000-0000C5A40000}"/>
    <cellStyle name="40% - Accent5 9 4 3 2 2" xfId="46501" xr:uid="{00000000-0005-0000-0000-0000C6A40000}"/>
    <cellStyle name="40% - Accent5 9 4 3 3" xfId="38713" xr:uid="{00000000-0005-0000-0000-0000C7A40000}"/>
    <cellStyle name="40% - Accent5 9 4 4" xfId="7407" xr:uid="{00000000-0005-0000-0000-0000C8A40000}"/>
    <cellStyle name="40% - Accent5 9 4 4 2" xfId="33401" xr:uid="{00000000-0005-0000-0000-0000C9A40000}"/>
    <cellStyle name="40% - Accent5 9 4 5" xfId="15195" xr:uid="{00000000-0005-0000-0000-0000CAA40000}"/>
    <cellStyle name="40% - Accent5 9 4 5 2" xfId="41189" xr:uid="{00000000-0005-0000-0000-0000CBA40000}"/>
    <cellStyle name="40% - Accent5 9 4 6" xfId="22946" xr:uid="{00000000-0005-0000-0000-0000CCA40000}"/>
    <cellStyle name="40% - Accent5 9 4 6 2" xfId="48935" xr:uid="{00000000-0005-0000-0000-0000CDA40000}"/>
    <cellStyle name="40% - Accent5 9 4 7" xfId="28100" xr:uid="{00000000-0005-0000-0000-0000CEA40000}"/>
    <cellStyle name="40% - Accent5 9 5" xfId="2662" xr:uid="{00000000-0005-0000-0000-0000CFA40000}"/>
    <cellStyle name="40% - Accent5 9 5 2" xfId="5348" xr:uid="{00000000-0005-0000-0000-0000D0A40000}"/>
    <cellStyle name="40% - Accent5 9 5 2 2" xfId="10645" xr:uid="{00000000-0005-0000-0000-0000D1A40000}"/>
    <cellStyle name="40% - Accent5 9 5 2 2 2" xfId="36646" xr:uid="{00000000-0005-0000-0000-0000D2A40000}"/>
    <cellStyle name="40% - Accent5 9 5 2 3" xfId="18440" xr:uid="{00000000-0005-0000-0000-0000D3A40000}"/>
    <cellStyle name="40% - Accent5 9 5 2 3 2" xfId="44434" xr:uid="{00000000-0005-0000-0000-0000D4A40000}"/>
    <cellStyle name="40% - Accent5 9 5 2 4" xfId="26191" xr:uid="{00000000-0005-0000-0000-0000D5A40000}"/>
    <cellStyle name="40% - Accent5 9 5 2 4 2" xfId="52180" xr:uid="{00000000-0005-0000-0000-0000D6A40000}"/>
    <cellStyle name="40% - Accent5 9 5 2 5" xfId="31345" xr:uid="{00000000-0005-0000-0000-0000D7A40000}"/>
    <cellStyle name="40% - Accent5 9 5 3" xfId="13249" xr:uid="{00000000-0005-0000-0000-0000D8A40000}"/>
    <cellStyle name="40% - Accent5 9 5 3 2" xfId="21044" xr:uid="{00000000-0005-0000-0000-0000D9A40000}"/>
    <cellStyle name="40% - Accent5 9 5 3 2 2" xfId="47038" xr:uid="{00000000-0005-0000-0000-0000DAA40000}"/>
    <cellStyle name="40% - Accent5 9 5 3 3" xfId="39250" xr:uid="{00000000-0005-0000-0000-0000DBA40000}"/>
    <cellStyle name="40% - Accent5 9 5 4" xfId="7961" xr:uid="{00000000-0005-0000-0000-0000DCA40000}"/>
    <cellStyle name="40% - Accent5 9 5 4 2" xfId="33957" xr:uid="{00000000-0005-0000-0000-0000DDA40000}"/>
    <cellStyle name="40% - Accent5 9 5 5" xfId="15751" xr:uid="{00000000-0005-0000-0000-0000DEA40000}"/>
    <cellStyle name="40% - Accent5 9 5 5 2" xfId="41745" xr:uid="{00000000-0005-0000-0000-0000DFA40000}"/>
    <cellStyle name="40% - Accent5 9 5 6" xfId="23502" xr:uid="{00000000-0005-0000-0000-0000E0A40000}"/>
    <cellStyle name="40% - Accent5 9 5 6 2" xfId="49491" xr:uid="{00000000-0005-0000-0000-0000E1A40000}"/>
    <cellStyle name="40% - Accent5 9 5 7" xfId="28656" xr:uid="{00000000-0005-0000-0000-0000E2A40000}"/>
    <cellStyle name="40% - Accent5 9 6" xfId="3680" xr:uid="{00000000-0005-0000-0000-0000E3A40000}"/>
    <cellStyle name="40% - Accent5 9 6 2" xfId="8978" xr:uid="{00000000-0005-0000-0000-0000E4A40000}"/>
    <cellStyle name="40% - Accent5 9 6 2 2" xfId="34978" xr:uid="{00000000-0005-0000-0000-0000E5A40000}"/>
    <cellStyle name="40% - Accent5 9 6 3" xfId="16772" xr:uid="{00000000-0005-0000-0000-0000E6A40000}"/>
    <cellStyle name="40% - Accent5 9 6 3 2" xfId="42766" xr:uid="{00000000-0005-0000-0000-0000E7A40000}"/>
    <cellStyle name="40% - Accent5 9 6 4" xfId="24523" xr:uid="{00000000-0005-0000-0000-0000E8A40000}"/>
    <cellStyle name="40% - Accent5 9 6 4 2" xfId="50512" xr:uid="{00000000-0005-0000-0000-0000E9A40000}"/>
    <cellStyle name="40% - Accent5 9 6 5" xfId="29677" xr:uid="{00000000-0005-0000-0000-0000EAA40000}"/>
    <cellStyle name="40% - Accent5 9 7" xfId="11172" xr:uid="{00000000-0005-0000-0000-0000EBA40000}"/>
    <cellStyle name="40% - Accent5 9 7 2" xfId="18967" xr:uid="{00000000-0005-0000-0000-0000ECA40000}"/>
    <cellStyle name="40% - Accent5 9 7 2 2" xfId="44961" xr:uid="{00000000-0005-0000-0000-0000EDA40000}"/>
    <cellStyle name="40% - Accent5 9 7 3" xfId="37173" xr:uid="{00000000-0005-0000-0000-0000EEA40000}"/>
    <cellStyle name="40% - Accent5 9 8" xfId="11672" xr:uid="{00000000-0005-0000-0000-0000EFA40000}"/>
    <cellStyle name="40% - Accent5 9 8 2" xfId="19467" xr:uid="{00000000-0005-0000-0000-0000F0A40000}"/>
    <cellStyle name="40% - Accent5 9 8 2 2" xfId="45461" xr:uid="{00000000-0005-0000-0000-0000F1A40000}"/>
    <cellStyle name="40% - Accent5 9 8 3" xfId="37673" xr:uid="{00000000-0005-0000-0000-0000F2A40000}"/>
    <cellStyle name="40% - Accent5 9 9" xfId="6302" xr:uid="{00000000-0005-0000-0000-0000F3A40000}"/>
    <cellStyle name="40% - Accent5 9 9 2" xfId="32289" xr:uid="{00000000-0005-0000-0000-0000F4A40000}"/>
    <cellStyle name="40% - Accent6" xfId="44" builtinId="51" customBuiltin="1"/>
    <cellStyle name="40% - Accent6 10" xfId="1001" xr:uid="{00000000-0005-0000-0000-0000F6A40000}"/>
    <cellStyle name="40% - Accent6 10 10" xfId="14093" xr:uid="{00000000-0005-0000-0000-0000F7A40000}"/>
    <cellStyle name="40% - Accent6 10 10 2" xfId="40087" xr:uid="{00000000-0005-0000-0000-0000F8A40000}"/>
    <cellStyle name="40% - Accent6 10 11" xfId="21844" xr:uid="{00000000-0005-0000-0000-0000F9A40000}"/>
    <cellStyle name="40% - Accent6 10 11 2" xfId="47833" xr:uid="{00000000-0005-0000-0000-0000FAA40000}"/>
    <cellStyle name="40% - Accent6 10 12" xfId="26998" xr:uid="{00000000-0005-0000-0000-0000FBA40000}"/>
    <cellStyle name="40% - Accent6 10 2" xfId="1279" xr:uid="{00000000-0005-0000-0000-0000FCA40000}"/>
    <cellStyle name="40% - Accent6 10 2 10" xfId="22121" xr:uid="{00000000-0005-0000-0000-0000FDA40000}"/>
    <cellStyle name="40% - Accent6 10 2 10 2" xfId="48110" xr:uid="{00000000-0005-0000-0000-0000FEA40000}"/>
    <cellStyle name="40% - Accent6 10 2 11" xfId="27275" xr:uid="{00000000-0005-0000-0000-0000FFA40000}"/>
    <cellStyle name="40% - Accent6 10 2 2" xfId="1837" xr:uid="{00000000-0005-0000-0000-000000A50000}"/>
    <cellStyle name="40% - Accent6 10 2 2 2" xfId="4523" xr:uid="{00000000-0005-0000-0000-000001A50000}"/>
    <cellStyle name="40% - Accent6 10 2 2 2 2" xfId="9820" xr:uid="{00000000-0005-0000-0000-000002A50000}"/>
    <cellStyle name="40% - Accent6 10 2 2 2 2 2" xfId="35821" xr:uid="{00000000-0005-0000-0000-000003A50000}"/>
    <cellStyle name="40% - Accent6 10 2 2 2 3" xfId="17615" xr:uid="{00000000-0005-0000-0000-000004A50000}"/>
    <cellStyle name="40% - Accent6 10 2 2 2 3 2" xfId="43609" xr:uid="{00000000-0005-0000-0000-000005A50000}"/>
    <cellStyle name="40% - Accent6 10 2 2 2 4" xfId="25366" xr:uid="{00000000-0005-0000-0000-000006A50000}"/>
    <cellStyle name="40% - Accent6 10 2 2 2 4 2" xfId="51355" xr:uid="{00000000-0005-0000-0000-000007A50000}"/>
    <cellStyle name="40% - Accent6 10 2 2 2 5" xfId="30520" xr:uid="{00000000-0005-0000-0000-000008A50000}"/>
    <cellStyle name="40% - Accent6 10 2 2 3" xfId="12462" xr:uid="{00000000-0005-0000-0000-000009A50000}"/>
    <cellStyle name="40% - Accent6 10 2 2 3 2" xfId="20257" xr:uid="{00000000-0005-0000-0000-00000AA50000}"/>
    <cellStyle name="40% - Accent6 10 2 2 3 2 2" xfId="46251" xr:uid="{00000000-0005-0000-0000-00000BA50000}"/>
    <cellStyle name="40% - Accent6 10 2 2 3 3" xfId="38463" xr:uid="{00000000-0005-0000-0000-00000CA50000}"/>
    <cellStyle name="40% - Accent6 10 2 2 4" xfId="7140" xr:uid="{00000000-0005-0000-0000-00000DA50000}"/>
    <cellStyle name="40% - Accent6 10 2 2 4 2" xfId="33132" xr:uid="{00000000-0005-0000-0000-00000EA50000}"/>
    <cellStyle name="40% - Accent6 10 2 2 5" xfId="14926" xr:uid="{00000000-0005-0000-0000-00000FA50000}"/>
    <cellStyle name="40% - Accent6 10 2 2 5 2" xfId="40920" xr:uid="{00000000-0005-0000-0000-000010A50000}"/>
    <cellStyle name="40% - Accent6 10 2 2 6" xfId="22677" xr:uid="{00000000-0005-0000-0000-000011A50000}"/>
    <cellStyle name="40% - Accent6 10 2 2 6 2" xfId="48666" xr:uid="{00000000-0005-0000-0000-000012A50000}"/>
    <cellStyle name="40% - Accent6 10 2 2 7" xfId="27831" xr:uid="{00000000-0005-0000-0000-000013A50000}"/>
    <cellStyle name="40% - Accent6 10 2 3" xfId="2393" xr:uid="{00000000-0005-0000-0000-000014A50000}"/>
    <cellStyle name="40% - Accent6 10 2 3 2" xfId="5079" xr:uid="{00000000-0005-0000-0000-000015A50000}"/>
    <cellStyle name="40% - Accent6 10 2 3 2 2" xfId="10376" xr:uid="{00000000-0005-0000-0000-000016A50000}"/>
    <cellStyle name="40% - Accent6 10 2 3 2 2 2" xfId="36377" xr:uid="{00000000-0005-0000-0000-000017A50000}"/>
    <cellStyle name="40% - Accent6 10 2 3 2 3" xfId="18171" xr:uid="{00000000-0005-0000-0000-000018A50000}"/>
    <cellStyle name="40% - Accent6 10 2 3 2 3 2" xfId="44165" xr:uid="{00000000-0005-0000-0000-000019A50000}"/>
    <cellStyle name="40% - Accent6 10 2 3 2 4" xfId="25922" xr:uid="{00000000-0005-0000-0000-00001AA50000}"/>
    <cellStyle name="40% - Accent6 10 2 3 2 4 2" xfId="51911" xr:uid="{00000000-0005-0000-0000-00001BA50000}"/>
    <cellStyle name="40% - Accent6 10 2 3 2 5" xfId="31076" xr:uid="{00000000-0005-0000-0000-00001CA50000}"/>
    <cellStyle name="40% - Accent6 10 2 3 3" xfId="12997" xr:uid="{00000000-0005-0000-0000-00001DA50000}"/>
    <cellStyle name="40% - Accent6 10 2 3 3 2" xfId="20792" xr:uid="{00000000-0005-0000-0000-00001EA50000}"/>
    <cellStyle name="40% - Accent6 10 2 3 3 2 2" xfId="46786" xr:uid="{00000000-0005-0000-0000-00001FA50000}"/>
    <cellStyle name="40% - Accent6 10 2 3 3 3" xfId="38998" xr:uid="{00000000-0005-0000-0000-000020A50000}"/>
    <cellStyle name="40% - Accent6 10 2 3 4" xfId="7692" xr:uid="{00000000-0005-0000-0000-000021A50000}"/>
    <cellStyle name="40% - Accent6 10 2 3 4 2" xfId="33688" xr:uid="{00000000-0005-0000-0000-000022A50000}"/>
    <cellStyle name="40% - Accent6 10 2 3 5" xfId="15482" xr:uid="{00000000-0005-0000-0000-000023A50000}"/>
    <cellStyle name="40% - Accent6 10 2 3 5 2" xfId="41476" xr:uid="{00000000-0005-0000-0000-000024A50000}"/>
    <cellStyle name="40% - Accent6 10 2 3 6" xfId="23233" xr:uid="{00000000-0005-0000-0000-000025A50000}"/>
    <cellStyle name="40% - Accent6 10 2 3 6 2" xfId="49222" xr:uid="{00000000-0005-0000-0000-000026A50000}"/>
    <cellStyle name="40% - Accent6 10 2 3 7" xfId="28387" xr:uid="{00000000-0005-0000-0000-000027A50000}"/>
    <cellStyle name="40% - Accent6 10 2 4" xfId="2949" xr:uid="{00000000-0005-0000-0000-000028A50000}"/>
    <cellStyle name="40% - Accent6 10 2 4 2" xfId="5635" xr:uid="{00000000-0005-0000-0000-000029A50000}"/>
    <cellStyle name="40% - Accent6 10 2 4 2 2" xfId="10932" xr:uid="{00000000-0005-0000-0000-00002AA50000}"/>
    <cellStyle name="40% - Accent6 10 2 4 2 2 2" xfId="36933" xr:uid="{00000000-0005-0000-0000-00002BA50000}"/>
    <cellStyle name="40% - Accent6 10 2 4 2 3" xfId="18727" xr:uid="{00000000-0005-0000-0000-00002CA50000}"/>
    <cellStyle name="40% - Accent6 10 2 4 2 3 2" xfId="44721" xr:uid="{00000000-0005-0000-0000-00002DA50000}"/>
    <cellStyle name="40% - Accent6 10 2 4 2 4" xfId="26478" xr:uid="{00000000-0005-0000-0000-00002EA50000}"/>
    <cellStyle name="40% - Accent6 10 2 4 2 4 2" xfId="52467" xr:uid="{00000000-0005-0000-0000-00002FA50000}"/>
    <cellStyle name="40% - Accent6 10 2 4 2 5" xfId="31632" xr:uid="{00000000-0005-0000-0000-000030A50000}"/>
    <cellStyle name="40% - Accent6 10 2 4 3" xfId="13536" xr:uid="{00000000-0005-0000-0000-000031A50000}"/>
    <cellStyle name="40% - Accent6 10 2 4 3 2" xfId="21331" xr:uid="{00000000-0005-0000-0000-000032A50000}"/>
    <cellStyle name="40% - Accent6 10 2 4 3 2 2" xfId="47325" xr:uid="{00000000-0005-0000-0000-000033A50000}"/>
    <cellStyle name="40% - Accent6 10 2 4 3 3" xfId="39537" xr:uid="{00000000-0005-0000-0000-000034A50000}"/>
    <cellStyle name="40% - Accent6 10 2 4 4" xfId="8248" xr:uid="{00000000-0005-0000-0000-000035A50000}"/>
    <cellStyle name="40% - Accent6 10 2 4 4 2" xfId="34244" xr:uid="{00000000-0005-0000-0000-000036A50000}"/>
    <cellStyle name="40% - Accent6 10 2 4 5" xfId="16038" xr:uid="{00000000-0005-0000-0000-000037A50000}"/>
    <cellStyle name="40% - Accent6 10 2 4 5 2" xfId="42032" xr:uid="{00000000-0005-0000-0000-000038A50000}"/>
    <cellStyle name="40% - Accent6 10 2 4 6" xfId="23789" xr:uid="{00000000-0005-0000-0000-000039A50000}"/>
    <cellStyle name="40% - Accent6 10 2 4 6 2" xfId="49778" xr:uid="{00000000-0005-0000-0000-00003AA50000}"/>
    <cellStyle name="40% - Accent6 10 2 4 7" xfId="28943" xr:uid="{00000000-0005-0000-0000-00003BA50000}"/>
    <cellStyle name="40% - Accent6 10 2 5" xfId="3967" xr:uid="{00000000-0005-0000-0000-00003CA50000}"/>
    <cellStyle name="40% - Accent6 10 2 5 2" xfId="9265" xr:uid="{00000000-0005-0000-0000-00003DA50000}"/>
    <cellStyle name="40% - Accent6 10 2 5 2 2" xfId="35265" xr:uid="{00000000-0005-0000-0000-00003EA50000}"/>
    <cellStyle name="40% - Accent6 10 2 5 3" xfId="17059" xr:uid="{00000000-0005-0000-0000-00003FA50000}"/>
    <cellStyle name="40% - Accent6 10 2 5 3 2" xfId="43053" xr:uid="{00000000-0005-0000-0000-000040A50000}"/>
    <cellStyle name="40% - Accent6 10 2 5 4" xfId="24810" xr:uid="{00000000-0005-0000-0000-000041A50000}"/>
    <cellStyle name="40% - Accent6 10 2 5 4 2" xfId="50799" xr:uid="{00000000-0005-0000-0000-000042A50000}"/>
    <cellStyle name="40% - Accent6 10 2 5 5" xfId="29964" xr:uid="{00000000-0005-0000-0000-000043A50000}"/>
    <cellStyle name="40% - Accent6 10 2 6" xfId="11437" xr:uid="{00000000-0005-0000-0000-000044A50000}"/>
    <cellStyle name="40% - Accent6 10 2 6 2" xfId="19232" xr:uid="{00000000-0005-0000-0000-000045A50000}"/>
    <cellStyle name="40% - Accent6 10 2 6 2 2" xfId="45226" xr:uid="{00000000-0005-0000-0000-000046A50000}"/>
    <cellStyle name="40% - Accent6 10 2 6 3" xfId="37438" xr:uid="{00000000-0005-0000-0000-000047A50000}"/>
    <cellStyle name="40% - Accent6 10 2 7" xfId="11943" xr:uid="{00000000-0005-0000-0000-000048A50000}"/>
    <cellStyle name="40% - Accent6 10 2 7 2" xfId="19738" xr:uid="{00000000-0005-0000-0000-000049A50000}"/>
    <cellStyle name="40% - Accent6 10 2 7 2 2" xfId="45732" xr:uid="{00000000-0005-0000-0000-00004AA50000}"/>
    <cellStyle name="40% - Accent6 10 2 7 3" xfId="37944" xr:uid="{00000000-0005-0000-0000-00004BA50000}"/>
    <cellStyle name="40% - Accent6 10 2 8" xfId="6589" xr:uid="{00000000-0005-0000-0000-00004CA50000}"/>
    <cellStyle name="40% - Accent6 10 2 8 2" xfId="32576" xr:uid="{00000000-0005-0000-0000-00004DA50000}"/>
    <cellStyle name="40% - Accent6 10 2 9" xfId="14370" xr:uid="{00000000-0005-0000-0000-00004EA50000}"/>
    <cellStyle name="40% - Accent6 10 2 9 2" xfId="40364" xr:uid="{00000000-0005-0000-0000-00004FA50000}"/>
    <cellStyle name="40% - Accent6 10 3" xfId="1560" xr:uid="{00000000-0005-0000-0000-000050A50000}"/>
    <cellStyle name="40% - Accent6 10 3 2" xfId="4246" xr:uid="{00000000-0005-0000-0000-000051A50000}"/>
    <cellStyle name="40% - Accent6 10 3 2 2" xfId="9543" xr:uid="{00000000-0005-0000-0000-000052A50000}"/>
    <cellStyle name="40% - Accent6 10 3 2 2 2" xfId="35544" xr:uid="{00000000-0005-0000-0000-000053A50000}"/>
    <cellStyle name="40% - Accent6 10 3 2 3" xfId="17338" xr:uid="{00000000-0005-0000-0000-000054A50000}"/>
    <cellStyle name="40% - Accent6 10 3 2 3 2" xfId="43332" xr:uid="{00000000-0005-0000-0000-000055A50000}"/>
    <cellStyle name="40% - Accent6 10 3 2 4" xfId="25089" xr:uid="{00000000-0005-0000-0000-000056A50000}"/>
    <cellStyle name="40% - Accent6 10 3 2 4 2" xfId="51078" xr:uid="{00000000-0005-0000-0000-000057A50000}"/>
    <cellStyle name="40% - Accent6 10 3 2 5" xfId="30243" xr:uid="{00000000-0005-0000-0000-000058A50000}"/>
    <cellStyle name="40% - Accent6 10 3 3" xfId="12203" xr:uid="{00000000-0005-0000-0000-000059A50000}"/>
    <cellStyle name="40% - Accent6 10 3 3 2" xfId="19998" xr:uid="{00000000-0005-0000-0000-00005AA50000}"/>
    <cellStyle name="40% - Accent6 10 3 3 2 2" xfId="45992" xr:uid="{00000000-0005-0000-0000-00005BA50000}"/>
    <cellStyle name="40% - Accent6 10 3 3 3" xfId="38204" xr:uid="{00000000-0005-0000-0000-00005CA50000}"/>
    <cellStyle name="40% - Accent6 10 3 4" xfId="6865" xr:uid="{00000000-0005-0000-0000-00005DA50000}"/>
    <cellStyle name="40% - Accent6 10 3 4 2" xfId="32855" xr:uid="{00000000-0005-0000-0000-00005EA50000}"/>
    <cellStyle name="40% - Accent6 10 3 5" xfId="14649" xr:uid="{00000000-0005-0000-0000-00005FA50000}"/>
    <cellStyle name="40% - Accent6 10 3 5 2" xfId="40643" xr:uid="{00000000-0005-0000-0000-000060A50000}"/>
    <cellStyle name="40% - Accent6 10 3 6" xfId="22400" xr:uid="{00000000-0005-0000-0000-000061A50000}"/>
    <cellStyle name="40% - Accent6 10 3 6 2" xfId="48389" xr:uid="{00000000-0005-0000-0000-000062A50000}"/>
    <cellStyle name="40% - Accent6 10 3 7" xfId="27554" xr:uid="{00000000-0005-0000-0000-000063A50000}"/>
    <cellStyle name="40% - Accent6 10 4" xfId="2116" xr:uid="{00000000-0005-0000-0000-000064A50000}"/>
    <cellStyle name="40% - Accent6 10 4 2" xfId="4802" xr:uid="{00000000-0005-0000-0000-000065A50000}"/>
    <cellStyle name="40% - Accent6 10 4 2 2" xfId="10099" xr:uid="{00000000-0005-0000-0000-000066A50000}"/>
    <cellStyle name="40% - Accent6 10 4 2 2 2" xfId="36100" xr:uid="{00000000-0005-0000-0000-000067A50000}"/>
    <cellStyle name="40% - Accent6 10 4 2 3" xfId="17894" xr:uid="{00000000-0005-0000-0000-000068A50000}"/>
    <cellStyle name="40% - Accent6 10 4 2 3 2" xfId="43888" xr:uid="{00000000-0005-0000-0000-000069A50000}"/>
    <cellStyle name="40% - Accent6 10 4 2 4" xfId="25645" xr:uid="{00000000-0005-0000-0000-00006AA50000}"/>
    <cellStyle name="40% - Accent6 10 4 2 4 2" xfId="51634" xr:uid="{00000000-0005-0000-0000-00006BA50000}"/>
    <cellStyle name="40% - Accent6 10 4 2 5" xfId="30799" xr:uid="{00000000-0005-0000-0000-00006CA50000}"/>
    <cellStyle name="40% - Accent6 10 4 3" xfId="12722" xr:uid="{00000000-0005-0000-0000-00006DA50000}"/>
    <cellStyle name="40% - Accent6 10 4 3 2" xfId="20517" xr:uid="{00000000-0005-0000-0000-00006EA50000}"/>
    <cellStyle name="40% - Accent6 10 4 3 2 2" xfId="46511" xr:uid="{00000000-0005-0000-0000-00006FA50000}"/>
    <cellStyle name="40% - Accent6 10 4 3 3" xfId="38723" xr:uid="{00000000-0005-0000-0000-000070A50000}"/>
    <cellStyle name="40% - Accent6 10 4 4" xfId="7417" xr:uid="{00000000-0005-0000-0000-000071A50000}"/>
    <cellStyle name="40% - Accent6 10 4 4 2" xfId="33411" xr:uid="{00000000-0005-0000-0000-000072A50000}"/>
    <cellStyle name="40% - Accent6 10 4 5" xfId="15205" xr:uid="{00000000-0005-0000-0000-000073A50000}"/>
    <cellStyle name="40% - Accent6 10 4 5 2" xfId="41199" xr:uid="{00000000-0005-0000-0000-000074A50000}"/>
    <cellStyle name="40% - Accent6 10 4 6" xfId="22956" xr:uid="{00000000-0005-0000-0000-000075A50000}"/>
    <cellStyle name="40% - Accent6 10 4 6 2" xfId="48945" xr:uid="{00000000-0005-0000-0000-000076A50000}"/>
    <cellStyle name="40% - Accent6 10 4 7" xfId="28110" xr:uid="{00000000-0005-0000-0000-000077A50000}"/>
    <cellStyle name="40% - Accent6 10 5" xfId="2672" xr:uid="{00000000-0005-0000-0000-000078A50000}"/>
    <cellStyle name="40% - Accent6 10 5 2" xfId="5358" xr:uid="{00000000-0005-0000-0000-000079A50000}"/>
    <cellStyle name="40% - Accent6 10 5 2 2" xfId="10655" xr:uid="{00000000-0005-0000-0000-00007AA50000}"/>
    <cellStyle name="40% - Accent6 10 5 2 2 2" xfId="36656" xr:uid="{00000000-0005-0000-0000-00007BA50000}"/>
    <cellStyle name="40% - Accent6 10 5 2 3" xfId="18450" xr:uid="{00000000-0005-0000-0000-00007CA50000}"/>
    <cellStyle name="40% - Accent6 10 5 2 3 2" xfId="44444" xr:uid="{00000000-0005-0000-0000-00007DA50000}"/>
    <cellStyle name="40% - Accent6 10 5 2 4" xfId="26201" xr:uid="{00000000-0005-0000-0000-00007EA50000}"/>
    <cellStyle name="40% - Accent6 10 5 2 4 2" xfId="52190" xr:uid="{00000000-0005-0000-0000-00007FA50000}"/>
    <cellStyle name="40% - Accent6 10 5 2 5" xfId="31355" xr:uid="{00000000-0005-0000-0000-000080A50000}"/>
    <cellStyle name="40% - Accent6 10 5 3" xfId="13259" xr:uid="{00000000-0005-0000-0000-000081A50000}"/>
    <cellStyle name="40% - Accent6 10 5 3 2" xfId="21054" xr:uid="{00000000-0005-0000-0000-000082A50000}"/>
    <cellStyle name="40% - Accent6 10 5 3 2 2" xfId="47048" xr:uid="{00000000-0005-0000-0000-000083A50000}"/>
    <cellStyle name="40% - Accent6 10 5 3 3" xfId="39260" xr:uid="{00000000-0005-0000-0000-000084A50000}"/>
    <cellStyle name="40% - Accent6 10 5 4" xfId="7971" xr:uid="{00000000-0005-0000-0000-000085A50000}"/>
    <cellStyle name="40% - Accent6 10 5 4 2" xfId="33967" xr:uid="{00000000-0005-0000-0000-000086A50000}"/>
    <cellStyle name="40% - Accent6 10 5 5" xfId="15761" xr:uid="{00000000-0005-0000-0000-000087A50000}"/>
    <cellStyle name="40% - Accent6 10 5 5 2" xfId="41755" xr:uid="{00000000-0005-0000-0000-000088A50000}"/>
    <cellStyle name="40% - Accent6 10 5 6" xfId="23512" xr:uid="{00000000-0005-0000-0000-000089A50000}"/>
    <cellStyle name="40% - Accent6 10 5 6 2" xfId="49501" xr:uid="{00000000-0005-0000-0000-00008AA50000}"/>
    <cellStyle name="40% - Accent6 10 5 7" xfId="28666" xr:uid="{00000000-0005-0000-0000-00008BA50000}"/>
    <cellStyle name="40% - Accent6 10 6" xfId="3690" xr:uid="{00000000-0005-0000-0000-00008CA50000}"/>
    <cellStyle name="40% - Accent6 10 6 2" xfId="8988" xr:uid="{00000000-0005-0000-0000-00008DA50000}"/>
    <cellStyle name="40% - Accent6 10 6 2 2" xfId="34988" xr:uid="{00000000-0005-0000-0000-00008EA50000}"/>
    <cellStyle name="40% - Accent6 10 6 3" xfId="16782" xr:uid="{00000000-0005-0000-0000-00008FA50000}"/>
    <cellStyle name="40% - Accent6 10 6 3 2" xfId="42776" xr:uid="{00000000-0005-0000-0000-000090A50000}"/>
    <cellStyle name="40% - Accent6 10 6 4" xfId="24533" xr:uid="{00000000-0005-0000-0000-000091A50000}"/>
    <cellStyle name="40% - Accent6 10 6 4 2" xfId="50522" xr:uid="{00000000-0005-0000-0000-000092A50000}"/>
    <cellStyle name="40% - Accent6 10 6 5" xfId="29687" xr:uid="{00000000-0005-0000-0000-000093A50000}"/>
    <cellStyle name="40% - Accent6 10 7" xfId="11182" xr:uid="{00000000-0005-0000-0000-000094A50000}"/>
    <cellStyle name="40% - Accent6 10 7 2" xfId="18977" xr:uid="{00000000-0005-0000-0000-000095A50000}"/>
    <cellStyle name="40% - Accent6 10 7 2 2" xfId="44971" xr:uid="{00000000-0005-0000-0000-000096A50000}"/>
    <cellStyle name="40% - Accent6 10 7 3" xfId="37183" xr:uid="{00000000-0005-0000-0000-000097A50000}"/>
    <cellStyle name="40% - Accent6 10 8" xfId="11682" xr:uid="{00000000-0005-0000-0000-000098A50000}"/>
    <cellStyle name="40% - Accent6 10 8 2" xfId="19477" xr:uid="{00000000-0005-0000-0000-000099A50000}"/>
    <cellStyle name="40% - Accent6 10 8 2 2" xfId="45471" xr:uid="{00000000-0005-0000-0000-00009AA50000}"/>
    <cellStyle name="40% - Accent6 10 8 3" xfId="37683" xr:uid="{00000000-0005-0000-0000-00009BA50000}"/>
    <cellStyle name="40% - Accent6 10 9" xfId="6312" xr:uid="{00000000-0005-0000-0000-00009CA50000}"/>
    <cellStyle name="40% - Accent6 10 9 2" xfId="32299" xr:uid="{00000000-0005-0000-0000-00009DA50000}"/>
    <cellStyle name="40% - Accent6 11" xfId="1014" xr:uid="{00000000-0005-0000-0000-00009EA50000}"/>
    <cellStyle name="40% - Accent6 11 10" xfId="14106" xr:uid="{00000000-0005-0000-0000-00009FA50000}"/>
    <cellStyle name="40% - Accent6 11 10 2" xfId="40100" xr:uid="{00000000-0005-0000-0000-0000A0A50000}"/>
    <cellStyle name="40% - Accent6 11 11" xfId="21857" xr:uid="{00000000-0005-0000-0000-0000A1A50000}"/>
    <cellStyle name="40% - Accent6 11 11 2" xfId="47846" xr:uid="{00000000-0005-0000-0000-0000A2A50000}"/>
    <cellStyle name="40% - Accent6 11 12" xfId="27011" xr:uid="{00000000-0005-0000-0000-0000A3A50000}"/>
    <cellStyle name="40% - Accent6 11 2" xfId="1292" xr:uid="{00000000-0005-0000-0000-0000A4A50000}"/>
    <cellStyle name="40% - Accent6 11 2 10" xfId="22134" xr:uid="{00000000-0005-0000-0000-0000A5A50000}"/>
    <cellStyle name="40% - Accent6 11 2 10 2" xfId="48123" xr:uid="{00000000-0005-0000-0000-0000A6A50000}"/>
    <cellStyle name="40% - Accent6 11 2 11" xfId="27288" xr:uid="{00000000-0005-0000-0000-0000A7A50000}"/>
    <cellStyle name="40% - Accent6 11 2 2" xfId="1850" xr:uid="{00000000-0005-0000-0000-0000A8A50000}"/>
    <cellStyle name="40% - Accent6 11 2 2 2" xfId="4536" xr:uid="{00000000-0005-0000-0000-0000A9A50000}"/>
    <cellStyle name="40% - Accent6 11 2 2 2 2" xfId="9833" xr:uid="{00000000-0005-0000-0000-0000AAA50000}"/>
    <cellStyle name="40% - Accent6 11 2 2 2 2 2" xfId="35834" xr:uid="{00000000-0005-0000-0000-0000ABA50000}"/>
    <cellStyle name="40% - Accent6 11 2 2 2 3" xfId="17628" xr:uid="{00000000-0005-0000-0000-0000ACA50000}"/>
    <cellStyle name="40% - Accent6 11 2 2 2 3 2" xfId="43622" xr:uid="{00000000-0005-0000-0000-0000ADA50000}"/>
    <cellStyle name="40% - Accent6 11 2 2 2 4" xfId="25379" xr:uid="{00000000-0005-0000-0000-0000AEA50000}"/>
    <cellStyle name="40% - Accent6 11 2 2 2 4 2" xfId="51368" xr:uid="{00000000-0005-0000-0000-0000AFA50000}"/>
    <cellStyle name="40% - Accent6 11 2 2 2 5" xfId="30533" xr:uid="{00000000-0005-0000-0000-0000B0A50000}"/>
    <cellStyle name="40% - Accent6 11 2 2 3" xfId="12475" xr:uid="{00000000-0005-0000-0000-0000B1A50000}"/>
    <cellStyle name="40% - Accent6 11 2 2 3 2" xfId="20270" xr:uid="{00000000-0005-0000-0000-0000B2A50000}"/>
    <cellStyle name="40% - Accent6 11 2 2 3 2 2" xfId="46264" xr:uid="{00000000-0005-0000-0000-0000B3A50000}"/>
    <cellStyle name="40% - Accent6 11 2 2 3 3" xfId="38476" xr:uid="{00000000-0005-0000-0000-0000B4A50000}"/>
    <cellStyle name="40% - Accent6 11 2 2 4" xfId="7153" xr:uid="{00000000-0005-0000-0000-0000B5A50000}"/>
    <cellStyle name="40% - Accent6 11 2 2 4 2" xfId="33145" xr:uid="{00000000-0005-0000-0000-0000B6A50000}"/>
    <cellStyle name="40% - Accent6 11 2 2 5" xfId="14939" xr:uid="{00000000-0005-0000-0000-0000B7A50000}"/>
    <cellStyle name="40% - Accent6 11 2 2 5 2" xfId="40933" xr:uid="{00000000-0005-0000-0000-0000B8A50000}"/>
    <cellStyle name="40% - Accent6 11 2 2 6" xfId="22690" xr:uid="{00000000-0005-0000-0000-0000B9A50000}"/>
    <cellStyle name="40% - Accent6 11 2 2 6 2" xfId="48679" xr:uid="{00000000-0005-0000-0000-0000BAA50000}"/>
    <cellStyle name="40% - Accent6 11 2 2 7" xfId="27844" xr:uid="{00000000-0005-0000-0000-0000BBA50000}"/>
    <cellStyle name="40% - Accent6 11 2 3" xfId="2406" xr:uid="{00000000-0005-0000-0000-0000BCA50000}"/>
    <cellStyle name="40% - Accent6 11 2 3 2" xfId="5092" xr:uid="{00000000-0005-0000-0000-0000BDA50000}"/>
    <cellStyle name="40% - Accent6 11 2 3 2 2" xfId="10389" xr:uid="{00000000-0005-0000-0000-0000BEA50000}"/>
    <cellStyle name="40% - Accent6 11 2 3 2 2 2" xfId="36390" xr:uid="{00000000-0005-0000-0000-0000BFA50000}"/>
    <cellStyle name="40% - Accent6 11 2 3 2 3" xfId="18184" xr:uid="{00000000-0005-0000-0000-0000C0A50000}"/>
    <cellStyle name="40% - Accent6 11 2 3 2 3 2" xfId="44178" xr:uid="{00000000-0005-0000-0000-0000C1A50000}"/>
    <cellStyle name="40% - Accent6 11 2 3 2 4" xfId="25935" xr:uid="{00000000-0005-0000-0000-0000C2A50000}"/>
    <cellStyle name="40% - Accent6 11 2 3 2 4 2" xfId="51924" xr:uid="{00000000-0005-0000-0000-0000C3A50000}"/>
    <cellStyle name="40% - Accent6 11 2 3 2 5" xfId="31089" xr:uid="{00000000-0005-0000-0000-0000C4A50000}"/>
    <cellStyle name="40% - Accent6 11 2 3 3" xfId="13010" xr:uid="{00000000-0005-0000-0000-0000C5A50000}"/>
    <cellStyle name="40% - Accent6 11 2 3 3 2" xfId="20805" xr:uid="{00000000-0005-0000-0000-0000C6A50000}"/>
    <cellStyle name="40% - Accent6 11 2 3 3 2 2" xfId="46799" xr:uid="{00000000-0005-0000-0000-0000C7A50000}"/>
    <cellStyle name="40% - Accent6 11 2 3 3 3" xfId="39011" xr:uid="{00000000-0005-0000-0000-0000C8A50000}"/>
    <cellStyle name="40% - Accent6 11 2 3 4" xfId="7705" xr:uid="{00000000-0005-0000-0000-0000C9A50000}"/>
    <cellStyle name="40% - Accent6 11 2 3 4 2" xfId="33701" xr:uid="{00000000-0005-0000-0000-0000CAA50000}"/>
    <cellStyle name="40% - Accent6 11 2 3 5" xfId="15495" xr:uid="{00000000-0005-0000-0000-0000CBA50000}"/>
    <cellStyle name="40% - Accent6 11 2 3 5 2" xfId="41489" xr:uid="{00000000-0005-0000-0000-0000CCA50000}"/>
    <cellStyle name="40% - Accent6 11 2 3 6" xfId="23246" xr:uid="{00000000-0005-0000-0000-0000CDA50000}"/>
    <cellStyle name="40% - Accent6 11 2 3 6 2" xfId="49235" xr:uid="{00000000-0005-0000-0000-0000CEA50000}"/>
    <cellStyle name="40% - Accent6 11 2 3 7" xfId="28400" xr:uid="{00000000-0005-0000-0000-0000CFA50000}"/>
    <cellStyle name="40% - Accent6 11 2 4" xfId="2962" xr:uid="{00000000-0005-0000-0000-0000D0A50000}"/>
    <cellStyle name="40% - Accent6 11 2 4 2" xfId="5648" xr:uid="{00000000-0005-0000-0000-0000D1A50000}"/>
    <cellStyle name="40% - Accent6 11 2 4 2 2" xfId="10945" xr:uid="{00000000-0005-0000-0000-0000D2A50000}"/>
    <cellStyle name="40% - Accent6 11 2 4 2 2 2" xfId="36946" xr:uid="{00000000-0005-0000-0000-0000D3A50000}"/>
    <cellStyle name="40% - Accent6 11 2 4 2 3" xfId="18740" xr:uid="{00000000-0005-0000-0000-0000D4A50000}"/>
    <cellStyle name="40% - Accent6 11 2 4 2 3 2" xfId="44734" xr:uid="{00000000-0005-0000-0000-0000D5A50000}"/>
    <cellStyle name="40% - Accent6 11 2 4 2 4" xfId="26491" xr:uid="{00000000-0005-0000-0000-0000D6A50000}"/>
    <cellStyle name="40% - Accent6 11 2 4 2 4 2" xfId="52480" xr:uid="{00000000-0005-0000-0000-0000D7A50000}"/>
    <cellStyle name="40% - Accent6 11 2 4 2 5" xfId="31645" xr:uid="{00000000-0005-0000-0000-0000D8A50000}"/>
    <cellStyle name="40% - Accent6 11 2 4 3" xfId="13549" xr:uid="{00000000-0005-0000-0000-0000D9A50000}"/>
    <cellStyle name="40% - Accent6 11 2 4 3 2" xfId="21344" xr:uid="{00000000-0005-0000-0000-0000DAA50000}"/>
    <cellStyle name="40% - Accent6 11 2 4 3 2 2" xfId="47338" xr:uid="{00000000-0005-0000-0000-0000DBA50000}"/>
    <cellStyle name="40% - Accent6 11 2 4 3 3" xfId="39550" xr:uid="{00000000-0005-0000-0000-0000DCA50000}"/>
    <cellStyle name="40% - Accent6 11 2 4 4" xfId="8261" xr:uid="{00000000-0005-0000-0000-0000DDA50000}"/>
    <cellStyle name="40% - Accent6 11 2 4 4 2" xfId="34257" xr:uid="{00000000-0005-0000-0000-0000DEA50000}"/>
    <cellStyle name="40% - Accent6 11 2 4 5" xfId="16051" xr:uid="{00000000-0005-0000-0000-0000DFA50000}"/>
    <cellStyle name="40% - Accent6 11 2 4 5 2" xfId="42045" xr:uid="{00000000-0005-0000-0000-0000E0A50000}"/>
    <cellStyle name="40% - Accent6 11 2 4 6" xfId="23802" xr:uid="{00000000-0005-0000-0000-0000E1A50000}"/>
    <cellStyle name="40% - Accent6 11 2 4 6 2" xfId="49791" xr:uid="{00000000-0005-0000-0000-0000E2A50000}"/>
    <cellStyle name="40% - Accent6 11 2 4 7" xfId="28956" xr:uid="{00000000-0005-0000-0000-0000E3A50000}"/>
    <cellStyle name="40% - Accent6 11 2 5" xfId="3980" xr:uid="{00000000-0005-0000-0000-0000E4A50000}"/>
    <cellStyle name="40% - Accent6 11 2 5 2" xfId="9278" xr:uid="{00000000-0005-0000-0000-0000E5A50000}"/>
    <cellStyle name="40% - Accent6 11 2 5 2 2" xfId="35278" xr:uid="{00000000-0005-0000-0000-0000E6A50000}"/>
    <cellStyle name="40% - Accent6 11 2 5 3" xfId="17072" xr:uid="{00000000-0005-0000-0000-0000E7A50000}"/>
    <cellStyle name="40% - Accent6 11 2 5 3 2" xfId="43066" xr:uid="{00000000-0005-0000-0000-0000E8A50000}"/>
    <cellStyle name="40% - Accent6 11 2 5 4" xfId="24823" xr:uid="{00000000-0005-0000-0000-0000E9A50000}"/>
    <cellStyle name="40% - Accent6 11 2 5 4 2" xfId="50812" xr:uid="{00000000-0005-0000-0000-0000EAA50000}"/>
    <cellStyle name="40% - Accent6 11 2 5 5" xfId="29977" xr:uid="{00000000-0005-0000-0000-0000EBA50000}"/>
    <cellStyle name="40% - Accent6 11 2 6" xfId="11450" xr:uid="{00000000-0005-0000-0000-0000ECA50000}"/>
    <cellStyle name="40% - Accent6 11 2 6 2" xfId="19245" xr:uid="{00000000-0005-0000-0000-0000EDA50000}"/>
    <cellStyle name="40% - Accent6 11 2 6 2 2" xfId="45239" xr:uid="{00000000-0005-0000-0000-0000EEA50000}"/>
    <cellStyle name="40% - Accent6 11 2 6 3" xfId="37451" xr:uid="{00000000-0005-0000-0000-0000EFA50000}"/>
    <cellStyle name="40% - Accent6 11 2 7" xfId="11956" xr:uid="{00000000-0005-0000-0000-0000F0A50000}"/>
    <cellStyle name="40% - Accent6 11 2 7 2" xfId="19751" xr:uid="{00000000-0005-0000-0000-0000F1A50000}"/>
    <cellStyle name="40% - Accent6 11 2 7 2 2" xfId="45745" xr:uid="{00000000-0005-0000-0000-0000F2A50000}"/>
    <cellStyle name="40% - Accent6 11 2 7 3" xfId="37957" xr:uid="{00000000-0005-0000-0000-0000F3A50000}"/>
    <cellStyle name="40% - Accent6 11 2 8" xfId="6602" xr:uid="{00000000-0005-0000-0000-0000F4A50000}"/>
    <cellStyle name="40% - Accent6 11 2 8 2" xfId="32589" xr:uid="{00000000-0005-0000-0000-0000F5A50000}"/>
    <cellStyle name="40% - Accent6 11 2 9" xfId="14383" xr:uid="{00000000-0005-0000-0000-0000F6A50000}"/>
    <cellStyle name="40% - Accent6 11 2 9 2" xfId="40377" xr:uid="{00000000-0005-0000-0000-0000F7A50000}"/>
    <cellStyle name="40% - Accent6 11 3" xfId="1573" xr:uid="{00000000-0005-0000-0000-0000F8A50000}"/>
    <cellStyle name="40% - Accent6 11 3 2" xfId="4259" xr:uid="{00000000-0005-0000-0000-0000F9A50000}"/>
    <cellStyle name="40% - Accent6 11 3 2 2" xfId="9556" xr:uid="{00000000-0005-0000-0000-0000FAA50000}"/>
    <cellStyle name="40% - Accent6 11 3 2 2 2" xfId="35557" xr:uid="{00000000-0005-0000-0000-0000FBA50000}"/>
    <cellStyle name="40% - Accent6 11 3 2 3" xfId="17351" xr:uid="{00000000-0005-0000-0000-0000FCA50000}"/>
    <cellStyle name="40% - Accent6 11 3 2 3 2" xfId="43345" xr:uid="{00000000-0005-0000-0000-0000FDA50000}"/>
    <cellStyle name="40% - Accent6 11 3 2 4" xfId="25102" xr:uid="{00000000-0005-0000-0000-0000FEA50000}"/>
    <cellStyle name="40% - Accent6 11 3 2 4 2" xfId="51091" xr:uid="{00000000-0005-0000-0000-0000FFA50000}"/>
    <cellStyle name="40% - Accent6 11 3 2 5" xfId="30256" xr:uid="{00000000-0005-0000-0000-000000A60000}"/>
    <cellStyle name="40% - Accent6 11 3 3" xfId="12216" xr:uid="{00000000-0005-0000-0000-000001A60000}"/>
    <cellStyle name="40% - Accent6 11 3 3 2" xfId="20011" xr:uid="{00000000-0005-0000-0000-000002A60000}"/>
    <cellStyle name="40% - Accent6 11 3 3 2 2" xfId="46005" xr:uid="{00000000-0005-0000-0000-000003A60000}"/>
    <cellStyle name="40% - Accent6 11 3 3 3" xfId="38217" xr:uid="{00000000-0005-0000-0000-000004A60000}"/>
    <cellStyle name="40% - Accent6 11 3 4" xfId="6878" xr:uid="{00000000-0005-0000-0000-000005A60000}"/>
    <cellStyle name="40% - Accent6 11 3 4 2" xfId="32868" xr:uid="{00000000-0005-0000-0000-000006A60000}"/>
    <cellStyle name="40% - Accent6 11 3 5" xfId="14662" xr:uid="{00000000-0005-0000-0000-000007A60000}"/>
    <cellStyle name="40% - Accent6 11 3 5 2" xfId="40656" xr:uid="{00000000-0005-0000-0000-000008A60000}"/>
    <cellStyle name="40% - Accent6 11 3 6" xfId="22413" xr:uid="{00000000-0005-0000-0000-000009A60000}"/>
    <cellStyle name="40% - Accent6 11 3 6 2" xfId="48402" xr:uid="{00000000-0005-0000-0000-00000AA60000}"/>
    <cellStyle name="40% - Accent6 11 3 7" xfId="27567" xr:uid="{00000000-0005-0000-0000-00000BA60000}"/>
    <cellStyle name="40% - Accent6 11 4" xfId="2129" xr:uid="{00000000-0005-0000-0000-00000CA60000}"/>
    <cellStyle name="40% - Accent6 11 4 2" xfId="4815" xr:uid="{00000000-0005-0000-0000-00000DA60000}"/>
    <cellStyle name="40% - Accent6 11 4 2 2" xfId="10112" xr:uid="{00000000-0005-0000-0000-00000EA60000}"/>
    <cellStyle name="40% - Accent6 11 4 2 2 2" xfId="36113" xr:uid="{00000000-0005-0000-0000-00000FA60000}"/>
    <cellStyle name="40% - Accent6 11 4 2 3" xfId="17907" xr:uid="{00000000-0005-0000-0000-000010A60000}"/>
    <cellStyle name="40% - Accent6 11 4 2 3 2" xfId="43901" xr:uid="{00000000-0005-0000-0000-000011A60000}"/>
    <cellStyle name="40% - Accent6 11 4 2 4" xfId="25658" xr:uid="{00000000-0005-0000-0000-000012A60000}"/>
    <cellStyle name="40% - Accent6 11 4 2 4 2" xfId="51647" xr:uid="{00000000-0005-0000-0000-000013A60000}"/>
    <cellStyle name="40% - Accent6 11 4 2 5" xfId="30812" xr:uid="{00000000-0005-0000-0000-000014A60000}"/>
    <cellStyle name="40% - Accent6 11 4 3" xfId="12735" xr:uid="{00000000-0005-0000-0000-000015A60000}"/>
    <cellStyle name="40% - Accent6 11 4 3 2" xfId="20530" xr:uid="{00000000-0005-0000-0000-000016A60000}"/>
    <cellStyle name="40% - Accent6 11 4 3 2 2" xfId="46524" xr:uid="{00000000-0005-0000-0000-000017A60000}"/>
    <cellStyle name="40% - Accent6 11 4 3 3" xfId="38736" xr:uid="{00000000-0005-0000-0000-000018A60000}"/>
    <cellStyle name="40% - Accent6 11 4 4" xfId="7430" xr:uid="{00000000-0005-0000-0000-000019A60000}"/>
    <cellStyle name="40% - Accent6 11 4 4 2" xfId="33424" xr:uid="{00000000-0005-0000-0000-00001AA60000}"/>
    <cellStyle name="40% - Accent6 11 4 5" xfId="15218" xr:uid="{00000000-0005-0000-0000-00001BA60000}"/>
    <cellStyle name="40% - Accent6 11 4 5 2" xfId="41212" xr:uid="{00000000-0005-0000-0000-00001CA60000}"/>
    <cellStyle name="40% - Accent6 11 4 6" xfId="22969" xr:uid="{00000000-0005-0000-0000-00001DA60000}"/>
    <cellStyle name="40% - Accent6 11 4 6 2" xfId="48958" xr:uid="{00000000-0005-0000-0000-00001EA60000}"/>
    <cellStyle name="40% - Accent6 11 4 7" xfId="28123" xr:uid="{00000000-0005-0000-0000-00001FA60000}"/>
    <cellStyle name="40% - Accent6 11 5" xfId="2685" xr:uid="{00000000-0005-0000-0000-000020A60000}"/>
    <cellStyle name="40% - Accent6 11 5 2" xfId="5371" xr:uid="{00000000-0005-0000-0000-000021A60000}"/>
    <cellStyle name="40% - Accent6 11 5 2 2" xfId="10668" xr:uid="{00000000-0005-0000-0000-000022A60000}"/>
    <cellStyle name="40% - Accent6 11 5 2 2 2" xfId="36669" xr:uid="{00000000-0005-0000-0000-000023A60000}"/>
    <cellStyle name="40% - Accent6 11 5 2 3" xfId="18463" xr:uid="{00000000-0005-0000-0000-000024A60000}"/>
    <cellStyle name="40% - Accent6 11 5 2 3 2" xfId="44457" xr:uid="{00000000-0005-0000-0000-000025A60000}"/>
    <cellStyle name="40% - Accent6 11 5 2 4" xfId="26214" xr:uid="{00000000-0005-0000-0000-000026A60000}"/>
    <cellStyle name="40% - Accent6 11 5 2 4 2" xfId="52203" xr:uid="{00000000-0005-0000-0000-000027A60000}"/>
    <cellStyle name="40% - Accent6 11 5 2 5" xfId="31368" xr:uid="{00000000-0005-0000-0000-000028A60000}"/>
    <cellStyle name="40% - Accent6 11 5 3" xfId="13272" xr:uid="{00000000-0005-0000-0000-000029A60000}"/>
    <cellStyle name="40% - Accent6 11 5 3 2" xfId="21067" xr:uid="{00000000-0005-0000-0000-00002AA60000}"/>
    <cellStyle name="40% - Accent6 11 5 3 2 2" xfId="47061" xr:uid="{00000000-0005-0000-0000-00002BA60000}"/>
    <cellStyle name="40% - Accent6 11 5 3 3" xfId="39273" xr:uid="{00000000-0005-0000-0000-00002CA60000}"/>
    <cellStyle name="40% - Accent6 11 5 4" xfId="7984" xr:uid="{00000000-0005-0000-0000-00002DA60000}"/>
    <cellStyle name="40% - Accent6 11 5 4 2" xfId="33980" xr:uid="{00000000-0005-0000-0000-00002EA60000}"/>
    <cellStyle name="40% - Accent6 11 5 5" xfId="15774" xr:uid="{00000000-0005-0000-0000-00002FA60000}"/>
    <cellStyle name="40% - Accent6 11 5 5 2" xfId="41768" xr:uid="{00000000-0005-0000-0000-000030A60000}"/>
    <cellStyle name="40% - Accent6 11 5 6" xfId="23525" xr:uid="{00000000-0005-0000-0000-000031A60000}"/>
    <cellStyle name="40% - Accent6 11 5 6 2" xfId="49514" xr:uid="{00000000-0005-0000-0000-000032A60000}"/>
    <cellStyle name="40% - Accent6 11 5 7" xfId="28679" xr:uid="{00000000-0005-0000-0000-000033A60000}"/>
    <cellStyle name="40% - Accent6 11 6" xfId="3703" xr:uid="{00000000-0005-0000-0000-000034A60000}"/>
    <cellStyle name="40% - Accent6 11 6 2" xfId="9001" xr:uid="{00000000-0005-0000-0000-000035A60000}"/>
    <cellStyle name="40% - Accent6 11 6 2 2" xfId="35001" xr:uid="{00000000-0005-0000-0000-000036A60000}"/>
    <cellStyle name="40% - Accent6 11 6 3" xfId="16795" xr:uid="{00000000-0005-0000-0000-000037A60000}"/>
    <cellStyle name="40% - Accent6 11 6 3 2" xfId="42789" xr:uid="{00000000-0005-0000-0000-000038A60000}"/>
    <cellStyle name="40% - Accent6 11 6 4" xfId="24546" xr:uid="{00000000-0005-0000-0000-000039A60000}"/>
    <cellStyle name="40% - Accent6 11 6 4 2" xfId="50535" xr:uid="{00000000-0005-0000-0000-00003AA60000}"/>
    <cellStyle name="40% - Accent6 11 6 5" xfId="29700" xr:uid="{00000000-0005-0000-0000-00003BA60000}"/>
    <cellStyle name="40% - Accent6 11 7" xfId="11195" xr:uid="{00000000-0005-0000-0000-00003CA60000}"/>
    <cellStyle name="40% - Accent6 11 7 2" xfId="18990" xr:uid="{00000000-0005-0000-0000-00003DA60000}"/>
    <cellStyle name="40% - Accent6 11 7 2 2" xfId="44984" xr:uid="{00000000-0005-0000-0000-00003EA60000}"/>
    <cellStyle name="40% - Accent6 11 7 3" xfId="37196" xr:uid="{00000000-0005-0000-0000-00003FA60000}"/>
    <cellStyle name="40% - Accent6 11 8" xfId="11695" xr:uid="{00000000-0005-0000-0000-000040A60000}"/>
    <cellStyle name="40% - Accent6 11 8 2" xfId="19490" xr:uid="{00000000-0005-0000-0000-000041A60000}"/>
    <cellStyle name="40% - Accent6 11 8 2 2" xfId="45484" xr:uid="{00000000-0005-0000-0000-000042A60000}"/>
    <cellStyle name="40% - Accent6 11 8 3" xfId="37696" xr:uid="{00000000-0005-0000-0000-000043A60000}"/>
    <cellStyle name="40% - Accent6 11 9" xfId="6325" xr:uid="{00000000-0005-0000-0000-000044A60000}"/>
    <cellStyle name="40% - Accent6 11 9 2" xfId="32312" xr:uid="{00000000-0005-0000-0000-000045A60000}"/>
    <cellStyle name="40% - Accent6 12" xfId="1027" xr:uid="{00000000-0005-0000-0000-000046A60000}"/>
    <cellStyle name="40% - Accent6 12 10" xfId="14119" xr:uid="{00000000-0005-0000-0000-000047A60000}"/>
    <cellStyle name="40% - Accent6 12 10 2" xfId="40113" xr:uid="{00000000-0005-0000-0000-000048A60000}"/>
    <cellStyle name="40% - Accent6 12 11" xfId="21870" xr:uid="{00000000-0005-0000-0000-000049A60000}"/>
    <cellStyle name="40% - Accent6 12 11 2" xfId="47859" xr:uid="{00000000-0005-0000-0000-00004AA60000}"/>
    <cellStyle name="40% - Accent6 12 12" xfId="27024" xr:uid="{00000000-0005-0000-0000-00004BA60000}"/>
    <cellStyle name="40% - Accent6 12 2" xfId="1305" xr:uid="{00000000-0005-0000-0000-00004CA60000}"/>
    <cellStyle name="40% - Accent6 12 2 10" xfId="22147" xr:uid="{00000000-0005-0000-0000-00004DA60000}"/>
    <cellStyle name="40% - Accent6 12 2 10 2" xfId="48136" xr:uid="{00000000-0005-0000-0000-00004EA60000}"/>
    <cellStyle name="40% - Accent6 12 2 11" xfId="27301" xr:uid="{00000000-0005-0000-0000-00004FA60000}"/>
    <cellStyle name="40% - Accent6 12 2 2" xfId="1863" xr:uid="{00000000-0005-0000-0000-000050A60000}"/>
    <cellStyle name="40% - Accent6 12 2 2 2" xfId="4549" xr:uid="{00000000-0005-0000-0000-000051A60000}"/>
    <cellStyle name="40% - Accent6 12 2 2 2 2" xfId="9846" xr:uid="{00000000-0005-0000-0000-000052A60000}"/>
    <cellStyle name="40% - Accent6 12 2 2 2 2 2" xfId="35847" xr:uid="{00000000-0005-0000-0000-000053A60000}"/>
    <cellStyle name="40% - Accent6 12 2 2 2 3" xfId="17641" xr:uid="{00000000-0005-0000-0000-000054A60000}"/>
    <cellStyle name="40% - Accent6 12 2 2 2 3 2" xfId="43635" xr:uid="{00000000-0005-0000-0000-000055A60000}"/>
    <cellStyle name="40% - Accent6 12 2 2 2 4" xfId="25392" xr:uid="{00000000-0005-0000-0000-000056A60000}"/>
    <cellStyle name="40% - Accent6 12 2 2 2 4 2" xfId="51381" xr:uid="{00000000-0005-0000-0000-000057A60000}"/>
    <cellStyle name="40% - Accent6 12 2 2 2 5" xfId="30546" xr:uid="{00000000-0005-0000-0000-000058A60000}"/>
    <cellStyle name="40% - Accent6 12 2 2 3" xfId="12488" xr:uid="{00000000-0005-0000-0000-000059A60000}"/>
    <cellStyle name="40% - Accent6 12 2 2 3 2" xfId="20283" xr:uid="{00000000-0005-0000-0000-00005AA60000}"/>
    <cellStyle name="40% - Accent6 12 2 2 3 2 2" xfId="46277" xr:uid="{00000000-0005-0000-0000-00005BA60000}"/>
    <cellStyle name="40% - Accent6 12 2 2 3 3" xfId="38489" xr:uid="{00000000-0005-0000-0000-00005CA60000}"/>
    <cellStyle name="40% - Accent6 12 2 2 4" xfId="7166" xr:uid="{00000000-0005-0000-0000-00005DA60000}"/>
    <cellStyle name="40% - Accent6 12 2 2 4 2" xfId="33158" xr:uid="{00000000-0005-0000-0000-00005EA60000}"/>
    <cellStyle name="40% - Accent6 12 2 2 5" xfId="14952" xr:uid="{00000000-0005-0000-0000-00005FA60000}"/>
    <cellStyle name="40% - Accent6 12 2 2 5 2" xfId="40946" xr:uid="{00000000-0005-0000-0000-000060A60000}"/>
    <cellStyle name="40% - Accent6 12 2 2 6" xfId="22703" xr:uid="{00000000-0005-0000-0000-000061A60000}"/>
    <cellStyle name="40% - Accent6 12 2 2 6 2" xfId="48692" xr:uid="{00000000-0005-0000-0000-000062A60000}"/>
    <cellStyle name="40% - Accent6 12 2 2 7" xfId="27857" xr:uid="{00000000-0005-0000-0000-000063A60000}"/>
    <cellStyle name="40% - Accent6 12 2 3" xfId="2419" xr:uid="{00000000-0005-0000-0000-000064A60000}"/>
    <cellStyle name="40% - Accent6 12 2 3 2" xfId="5105" xr:uid="{00000000-0005-0000-0000-000065A60000}"/>
    <cellStyle name="40% - Accent6 12 2 3 2 2" xfId="10402" xr:uid="{00000000-0005-0000-0000-000066A60000}"/>
    <cellStyle name="40% - Accent6 12 2 3 2 2 2" xfId="36403" xr:uid="{00000000-0005-0000-0000-000067A60000}"/>
    <cellStyle name="40% - Accent6 12 2 3 2 3" xfId="18197" xr:uid="{00000000-0005-0000-0000-000068A60000}"/>
    <cellStyle name="40% - Accent6 12 2 3 2 3 2" xfId="44191" xr:uid="{00000000-0005-0000-0000-000069A60000}"/>
    <cellStyle name="40% - Accent6 12 2 3 2 4" xfId="25948" xr:uid="{00000000-0005-0000-0000-00006AA60000}"/>
    <cellStyle name="40% - Accent6 12 2 3 2 4 2" xfId="51937" xr:uid="{00000000-0005-0000-0000-00006BA60000}"/>
    <cellStyle name="40% - Accent6 12 2 3 2 5" xfId="31102" xr:uid="{00000000-0005-0000-0000-00006CA60000}"/>
    <cellStyle name="40% - Accent6 12 2 3 3" xfId="13023" xr:uid="{00000000-0005-0000-0000-00006DA60000}"/>
    <cellStyle name="40% - Accent6 12 2 3 3 2" xfId="20818" xr:uid="{00000000-0005-0000-0000-00006EA60000}"/>
    <cellStyle name="40% - Accent6 12 2 3 3 2 2" xfId="46812" xr:uid="{00000000-0005-0000-0000-00006FA60000}"/>
    <cellStyle name="40% - Accent6 12 2 3 3 3" xfId="39024" xr:uid="{00000000-0005-0000-0000-000070A60000}"/>
    <cellStyle name="40% - Accent6 12 2 3 4" xfId="7718" xr:uid="{00000000-0005-0000-0000-000071A60000}"/>
    <cellStyle name="40% - Accent6 12 2 3 4 2" xfId="33714" xr:uid="{00000000-0005-0000-0000-000072A60000}"/>
    <cellStyle name="40% - Accent6 12 2 3 5" xfId="15508" xr:uid="{00000000-0005-0000-0000-000073A60000}"/>
    <cellStyle name="40% - Accent6 12 2 3 5 2" xfId="41502" xr:uid="{00000000-0005-0000-0000-000074A60000}"/>
    <cellStyle name="40% - Accent6 12 2 3 6" xfId="23259" xr:uid="{00000000-0005-0000-0000-000075A60000}"/>
    <cellStyle name="40% - Accent6 12 2 3 6 2" xfId="49248" xr:uid="{00000000-0005-0000-0000-000076A60000}"/>
    <cellStyle name="40% - Accent6 12 2 3 7" xfId="28413" xr:uid="{00000000-0005-0000-0000-000077A60000}"/>
    <cellStyle name="40% - Accent6 12 2 4" xfId="2975" xr:uid="{00000000-0005-0000-0000-000078A60000}"/>
    <cellStyle name="40% - Accent6 12 2 4 2" xfId="5661" xr:uid="{00000000-0005-0000-0000-000079A60000}"/>
    <cellStyle name="40% - Accent6 12 2 4 2 2" xfId="10958" xr:uid="{00000000-0005-0000-0000-00007AA60000}"/>
    <cellStyle name="40% - Accent6 12 2 4 2 2 2" xfId="36959" xr:uid="{00000000-0005-0000-0000-00007BA60000}"/>
    <cellStyle name="40% - Accent6 12 2 4 2 3" xfId="18753" xr:uid="{00000000-0005-0000-0000-00007CA60000}"/>
    <cellStyle name="40% - Accent6 12 2 4 2 3 2" xfId="44747" xr:uid="{00000000-0005-0000-0000-00007DA60000}"/>
    <cellStyle name="40% - Accent6 12 2 4 2 4" xfId="26504" xr:uid="{00000000-0005-0000-0000-00007EA60000}"/>
    <cellStyle name="40% - Accent6 12 2 4 2 4 2" xfId="52493" xr:uid="{00000000-0005-0000-0000-00007FA60000}"/>
    <cellStyle name="40% - Accent6 12 2 4 2 5" xfId="31658" xr:uid="{00000000-0005-0000-0000-000080A60000}"/>
    <cellStyle name="40% - Accent6 12 2 4 3" xfId="13562" xr:uid="{00000000-0005-0000-0000-000081A60000}"/>
    <cellStyle name="40% - Accent6 12 2 4 3 2" xfId="21357" xr:uid="{00000000-0005-0000-0000-000082A60000}"/>
    <cellStyle name="40% - Accent6 12 2 4 3 2 2" xfId="47351" xr:uid="{00000000-0005-0000-0000-000083A60000}"/>
    <cellStyle name="40% - Accent6 12 2 4 3 3" xfId="39563" xr:uid="{00000000-0005-0000-0000-000084A60000}"/>
    <cellStyle name="40% - Accent6 12 2 4 4" xfId="8274" xr:uid="{00000000-0005-0000-0000-000085A60000}"/>
    <cellStyle name="40% - Accent6 12 2 4 4 2" xfId="34270" xr:uid="{00000000-0005-0000-0000-000086A60000}"/>
    <cellStyle name="40% - Accent6 12 2 4 5" xfId="16064" xr:uid="{00000000-0005-0000-0000-000087A60000}"/>
    <cellStyle name="40% - Accent6 12 2 4 5 2" xfId="42058" xr:uid="{00000000-0005-0000-0000-000088A60000}"/>
    <cellStyle name="40% - Accent6 12 2 4 6" xfId="23815" xr:uid="{00000000-0005-0000-0000-000089A60000}"/>
    <cellStyle name="40% - Accent6 12 2 4 6 2" xfId="49804" xr:uid="{00000000-0005-0000-0000-00008AA60000}"/>
    <cellStyle name="40% - Accent6 12 2 4 7" xfId="28969" xr:uid="{00000000-0005-0000-0000-00008BA60000}"/>
    <cellStyle name="40% - Accent6 12 2 5" xfId="3993" xr:uid="{00000000-0005-0000-0000-00008CA60000}"/>
    <cellStyle name="40% - Accent6 12 2 5 2" xfId="9291" xr:uid="{00000000-0005-0000-0000-00008DA60000}"/>
    <cellStyle name="40% - Accent6 12 2 5 2 2" xfId="35291" xr:uid="{00000000-0005-0000-0000-00008EA60000}"/>
    <cellStyle name="40% - Accent6 12 2 5 3" xfId="17085" xr:uid="{00000000-0005-0000-0000-00008FA60000}"/>
    <cellStyle name="40% - Accent6 12 2 5 3 2" xfId="43079" xr:uid="{00000000-0005-0000-0000-000090A60000}"/>
    <cellStyle name="40% - Accent6 12 2 5 4" xfId="24836" xr:uid="{00000000-0005-0000-0000-000091A60000}"/>
    <cellStyle name="40% - Accent6 12 2 5 4 2" xfId="50825" xr:uid="{00000000-0005-0000-0000-000092A60000}"/>
    <cellStyle name="40% - Accent6 12 2 5 5" xfId="29990" xr:uid="{00000000-0005-0000-0000-000093A60000}"/>
    <cellStyle name="40% - Accent6 12 2 6" xfId="11463" xr:uid="{00000000-0005-0000-0000-000094A60000}"/>
    <cellStyle name="40% - Accent6 12 2 6 2" xfId="19258" xr:uid="{00000000-0005-0000-0000-000095A60000}"/>
    <cellStyle name="40% - Accent6 12 2 6 2 2" xfId="45252" xr:uid="{00000000-0005-0000-0000-000096A60000}"/>
    <cellStyle name="40% - Accent6 12 2 6 3" xfId="37464" xr:uid="{00000000-0005-0000-0000-000097A60000}"/>
    <cellStyle name="40% - Accent6 12 2 7" xfId="11969" xr:uid="{00000000-0005-0000-0000-000098A60000}"/>
    <cellStyle name="40% - Accent6 12 2 7 2" xfId="19764" xr:uid="{00000000-0005-0000-0000-000099A60000}"/>
    <cellStyle name="40% - Accent6 12 2 7 2 2" xfId="45758" xr:uid="{00000000-0005-0000-0000-00009AA60000}"/>
    <cellStyle name="40% - Accent6 12 2 7 3" xfId="37970" xr:uid="{00000000-0005-0000-0000-00009BA60000}"/>
    <cellStyle name="40% - Accent6 12 2 8" xfId="6615" xr:uid="{00000000-0005-0000-0000-00009CA60000}"/>
    <cellStyle name="40% - Accent6 12 2 8 2" xfId="32602" xr:uid="{00000000-0005-0000-0000-00009DA60000}"/>
    <cellStyle name="40% - Accent6 12 2 9" xfId="14396" xr:uid="{00000000-0005-0000-0000-00009EA60000}"/>
    <cellStyle name="40% - Accent6 12 2 9 2" xfId="40390" xr:uid="{00000000-0005-0000-0000-00009FA60000}"/>
    <cellStyle name="40% - Accent6 12 3" xfId="1586" xr:uid="{00000000-0005-0000-0000-0000A0A60000}"/>
    <cellStyle name="40% - Accent6 12 3 2" xfId="4272" xr:uid="{00000000-0005-0000-0000-0000A1A60000}"/>
    <cellStyle name="40% - Accent6 12 3 2 2" xfId="9569" xr:uid="{00000000-0005-0000-0000-0000A2A60000}"/>
    <cellStyle name="40% - Accent6 12 3 2 2 2" xfId="35570" xr:uid="{00000000-0005-0000-0000-0000A3A60000}"/>
    <cellStyle name="40% - Accent6 12 3 2 3" xfId="17364" xr:uid="{00000000-0005-0000-0000-0000A4A60000}"/>
    <cellStyle name="40% - Accent6 12 3 2 3 2" xfId="43358" xr:uid="{00000000-0005-0000-0000-0000A5A60000}"/>
    <cellStyle name="40% - Accent6 12 3 2 4" xfId="25115" xr:uid="{00000000-0005-0000-0000-0000A6A60000}"/>
    <cellStyle name="40% - Accent6 12 3 2 4 2" xfId="51104" xr:uid="{00000000-0005-0000-0000-0000A7A60000}"/>
    <cellStyle name="40% - Accent6 12 3 2 5" xfId="30269" xr:uid="{00000000-0005-0000-0000-0000A8A60000}"/>
    <cellStyle name="40% - Accent6 12 3 3" xfId="12229" xr:uid="{00000000-0005-0000-0000-0000A9A60000}"/>
    <cellStyle name="40% - Accent6 12 3 3 2" xfId="20024" xr:uid="{00000000-0005-0000-0000-0000AAA60000}"/>
    <cellStyle name="40% - Accent6 12 3 3 2 2" xfId="46018" xr:uid="{00000000-0005-0000-0000-0000ABA60000}"/>
    <cellStyle name="40% - Accent6 12 3 3 3" xfId="38230" xr:uid="{00000000-0005-0000-0000-0000ACA60000}"/>
    <cellStyle name="40% - Accent6 12 3 4" xfId="6891" xr:uid="{00000000-0005-0000-0000-0000ADA60000}"/>
    <cellStyle name="40% - Accent6 12 3 4 2" xfId="32881" xr:uid="{00000000-0005-0000-0000-0000AEA60000}"/>
    <cellStyle name="40% - Accent6 12 3 5" xfId="14675" xr:uid="{00000000-0005-0000-0000-0000AFA60000}"/>
    <cellStyle name="40% - Accent6 12 3 5 2" xfId="40669" xr:uid="{00000000-0005-0000-0000-0000B0A60000}"/>
    <cellStyle name="40% - Accent6 12 3 6" xfId="22426" xr:uid="{00000000-0005-0000-0000-0000B1A60000}"/>
    <cellStyle name="40% - Accent6 12 3 6 2" xfId="48415" xr:uid="{00000000-0005-0000-0000-0000B2A60000}"/>
    <cellStyle name="40% - Accent6 12 3 7" xfId="27580" xr:uid="{00000000-0005-0000-0000-0000B3A60000}"/>
    <cellStyle name="40% - Accent6 12 4" xfId="2142" xr:uid="{00000000-0005-0000-0000-0000B4A60000}"/>
    <cellStyle name="40% - Accent6 12 4 2" xfId="4828" xr:uid="{00000000-0005-0000-0000-0000B5A60000}"/>
    <cellStyle name="40% - Accent6 12 4 2 2" xfId="10125" xr:uid="{00000000-0005-0000-0000-0000B6A60000}"/>
    <cellStyle name="40% - Accent6 12 4 2 2 2" xfId="36126" xr:uid="{00000000-0005-0000-0000-0000B7A60000}"/>
    <cellStyle name="40% - Accent6 12 4 2 3" xfId="17920" xr:uid="{00000000-0005-0000-0000-0000B8A60000}"/>
    <cellStyle name="40% - Accent6 12 4 2 3 2" xfId="43914" xr:uid="{00000000-0005-0000-0000-0000B9A60000}"/>
    <cellStyle name="40% - Accent6 12 4 2 4" xfId="25671" xr:uid="{00000000-0005-0000-0000-0000BAA60000}"/>
    <cellStyle name="40% - Accent6 12 4 2 4 2" xfId="51660" xr:uid="{00000000-0005-0000-0000-0000BBA60000}"/>
    <cellStyle name="40% - Accent6 12 4 2 5" xfId="30825" xr:uid="{00000000-0005-0000-0000-0000BCA60000}"/>
    <cellStyle name="40% - Accent6 12 4 3" xfId="12748" xr:uid="{00000000-0005-0000-0000-0000BDA60000}"/>
    <cellStyle name="40% - Accent6 12 4 3 2" xfId="20543" xr:uid="{00000000-0005-0000-0000-0000BEA60000}"/>
    <cellStyle name="40% - Accent6 12 4 3 2 2" xfId="46537" xr:uid="{00000000-0005-0000-0000-0000BFA60000}"/>
    <cellStyle name="40% - Accent6 12 4 3 3" xfId="38749" xr:uid="{00000000-0005-0000-0000-0000C0A60000}"/>
    <cellStyle name="40% - Accent6 12 4 4" xfId="7443" xr:uid="{00000000-0005-0000-0000-0000C1A60000}"/>
    <cellStyle name="40% - Accent6 12 4 4 2" xfId="33437" xr:uid="{00000000-0005-0000-0000-0000C2A60000}"/>
    <cellStyle name="40% - Accent6 12 4 5" xfId="15231" xr:uid="{00000000-0005-0000-0000-0000C3A60000}"/>
    <cellStyle name="40% - Accent6 12 4 5 2" xfId="41225" xr:uid="{00000000-0005-0000-0000-0000C4A60000}"/>
    <cellStyle name="40% - Accent6 12 4 6" xfId="22982" xr:uid="{00000000-0005-0000-0000-0000C5A60000}"/>
    <cellStyle name="40% - Accent6 12 4 6 2" xfId="48971" xr:uid="{00000000-0005-0000-0000-0000C6A60000}"/>
    <cellStyle name="40% - Accent6 12 4 7" xfId="28136" xr:uid="{00000000-0005-0000-0000-0000C7A60000}"/>
    <cellStyle name="40% - Accent6 12 5" xfId="2698" xr:uid="{00000000-0005-0000-0000-0000C8A60000}"/>
    <cellStyle name="40% - Accent6 12 5 2" xfId="5384" xr:uid="{00000000-0005-0000-0000-0000C9A60000}"/>
    <cellStyle name="40% - Accent6 12 5 2 2" xfId="10681" xr:uid="{00000000-0005-0000-0000-0000CAA60000}"/>
    <cellStyle name="40% - Accent6 12 5 2 2 2" xfId="36682" xr:uid="{00000000-0005-0000-0000-0000CBA60000}"/>
    <cellStyle name="40% - Accent6 12 5 2 3" xfId="18476" xr:uid="{00000000-0005-0000-0000-0000CCA60000}"/>
    <cellStyle name="40% - Accent6 12 5 2 3 2" xfId="44470" xr:uid="{00000000-0005-0000-0000-0000CDA60000}"/>
    <cellStyle name="40% - Accent6 12 5 2 4" xfId="26227" xr:uid="{00000000-0005-0000-0000-0000CEA60000}"/>
    <cellStyle name="40% - Accent6 12 5 2 4 2" xfId="52216" xr:uid="{00000000-0005-0000-0000-0000CFA60000}"/>
    <cellStyle name="40% - Accent6 12 5 2 5" xfId="31381" xr:uid="{00000000-0005-0000-0000-0000D0A60000}"/>
    <cellStyle name="40% - Accent6 12 5 3" xfId="13285" xr:uid="{00000000-0005-0000-0000-0000D1A60000}"/>
    <cellStyle name="40% - Accent6 12 5 3 2" xfId="21080" xr:uid="{00000000-0005-0000-0000-0000D2A60000}"/>
    <cellStyle name="40% - Accent6 12 5 3 2 2" xfId="47074" xr:uid="{00000000-0005-0000-0000-0000D3A60000}"/>
    <cellStyle name="40% - Accent6 12 5 3 3" xfId="39286" xr:uid="{00000000-0005-0000-0000-0000D4A60000}"/>
    <cellStyle name="40% - Accent6 12 5 4" xfId="7997" xr:uid="{00000000-0005-0000-0000-0000D5A60000}"/>
    <cellStyle name="40% - Accent6 12 5 4 2" xfId="33993" xr:uid="{00000000-0005-0000-0000-0000D6A60000}"/>
    <cellStyle name="40% - Accent6 12 5 5" xfId="15787" xr:uid="{00000000-0005-0000-0000-0000D7A60000}"/>
    <cellStyle name="40% - Accent6 12 5 5 2" xfId="41781" xr:uid="{00000000-0005-0000-0000-0000D8A60000}"/>
    <cellStyle name="40% - Accent6 12 5 6" xfId="23538" xr:uid="{00000000-0005-0000-0000-0000D9A60000}"/>
    <cellStyle name="40% - Accent6 12 5 6 2" xfId="49527" xr:uid="{00000000-0005-0000-0000-0000DAA60000}"/>
    <cellStyle name="40% - Accent6 12 5 7" xfId="28692" xr:uid="{00000000-0005-0000-0000-0000DBA60000}"/>
    <cellStyle name="40% - Accent6 12 6" xfId="3716" xr:uid="{00000000-0005-0000-0000-0000DCA60000}"/>
    <cellStyle name="40% - Accent6 12 6 2" xfId="9014" xr:uid="{00000000-0005-0000-0000-0000DDA60000}"/>
    <cellStyle name="40% - Accent6 12 6 2 2" xfId="35014" xr:uid="{00000000-0005-0000-0000-0000DEA60000}"/>
    <cellStyle name="40% - Accent6 12 6 3" xfId="16808" xr:uid="{00000000-0005-0000-0000-0000DFA60000}"/>
    <cellStyle name="40% - Accent6 12 6 3 2" xfId="42802" xr:uid="{00000000-0005-0000-0000-0000E0A60000}"/>
    <cellStyle name="40% - Accent6 12 6 4" xfId="24559" xr:uid="{00000000-0005-0000-0000-0000E1A60000}"/>
    <cellStyle name="40% - Accent6 12 6 4 2" xfId="50548" xr:uid="{00000000-0005-0000-0000-0000E2A60000}"/>
    <cellStyle name="40% - Accent6 12 6 5" xfId="29713" xr:uid="{00000000-0005-0000-0000-0000E3A60000}"/>
    <cellStyle name="40% - Accent6 12 7" xfId="11208" xr:uid="{00000000-0005-0000-0000-0000E4A60000}"/>
    <cellStyle name="40% - Accent6 12 7 2" xfId="19003" xr:uid="{00000000-0005-0000-0000-0000E5A60000}"/>
    <cellStyle name="40% - Accent6 12 7 2 2" xfId="44997" xr:uid="{00000000-0005-0000-0000-0000E6A60000}"/>
    <cellStyle name="40% - Accent6 12 7 3" xfId="37209" xr:uid="{00000000-0005-0000-0000-0000E7A60000}"/>
    <cellStyle name="40% - Accent6 12 8" xfId="11708" xr:uid="{00000000-0005-0000-0000-0000E8A60000}"/>
    <cellStyle name="40% - Accent6 12 8 2" xfId="19503" xr:uid="{00000000-0005-0000-0000-0000E9A60000}"/>
    <cellStyle name="40% - Accent6 12 8 2 2" xfId="45497" xr:uid="{00000000-0005-0000-0000-0000EAA60000}"/>
    <cellStyle name="40% - Accent6 12 8 3" xfId="37709" xr:uid="{00000000-0005-0000-0000-0000EBA60000}"/>
    <cellStyle name="40% - Accent6 12 9" xfId="6338" xr:uid="{00000000-0005-0000-0000-0000ECA60000}"/>
    <cellStyle name="40% - Accent6 12 9 2" xfId="32325" xr:uid="{00000000-0005-0000-0000-0000EDA60000}"/>
    <cellStyle name="40% - Accent6 13" xfId="1046" xr:uid="{00000000-0005-0000-0000-0000EEA60000}"/>
    <cellStyle name="40% - Accent6 13 10" xfId="14138" xr:uid="{00000000-0005-0000-0000-0000EFA60000}"/>
    <cellStyle name="40% - Accent6 13 10 2" xfId="40132" xr:uid="{00000000-0005-0000-0000-0000F0A60000}"/>
    <cellStyle name="40% - Accent6 13 11" xfId="21889" xr:uid="{00000000-0005-0000-0000-0000F1A60000}"/>
    <cellStyle name="40% - Accent6 13 11 2" xfId="47878" xr:uid="{00000000-0005-0000-0000-0000F2A60000}"/>
    <cellStyle name="40% - Accent6 13 12" xfId="27043" xr:uid="{00000000-0005-0000-0000-0000F3A60000}"/>
    <cellStyle name="40% - Accent6 13 2" xfId="1324" xr:uid="{00000000-0005-0000-0000-0000F4A60000}"/>
    <cellStyle name="40% - Accent6 13 2 10" xfId="22166" xr:uid="{00000000-0005-0000-0000-0000F5A60000}"/>
    <cellStyle name="40% - Accent6 13 2 10 2" xfId="48155" xr:uid="{00000000-0005-0000-0000-0000F6A60000}"/>
    <cellStyle name="40% - Accent6 13 2 11" xfId="27320" xr:uid="{00000000-0005-0000-0000-0000F7A60000}"/>
    <cellStyle name="40% - Accent6 13 2 2" xfId="1882" xr:uid="{00000000-0005-0000-0000-0000F8A60000}"/>
    <cellStyle name="40% - Accent6 13 2 2 2" xfId="4568" xr:uid="{00000000-0005-0000-0000-0000F9A60000}"/>
    <cellStyle name="40% - Accent6 13 2 2 2 2" xfId="9865" xr:uid="{00000000-0005-0000-0000-0000FAA60000}"/>
    <cellStyle name="40% - Accent6 13 2 2 2 2 2" xfId="35866" xr:uid="{00000000-0005-0000-0000-0000FBA60000}"/>
    <cellStyle name="40% - Accent6 13 2 2 2 3" xfId="17660" xr:uid="{00000000-0005-0000-0000-0000FCA60000}"/>
    <cellStyle name="40% - Accent6 13 2 2 2 3 2" xfId="43654" xr:uid="{00000000-0005-0000-0000-0000FDA60000}"/>
    <cellStyle name="40% - Accent6 13 2 2 2 4" xfId="25411" xr:uid="{00000000-0005-0000-0000-0000FEA60000}"/>
    <cellStyle name="40% - Accent6 13 2 2 2 4 2" xfId="51400" xr:uid="{00000000-0005-0000-0000-0000FFA60000}"/>
    <cellStyle name="40% - Accent6 13 2 2 2 5" xfId="30565" xr:uid="{00000000-0005-0000-0000-000000A70000}"/>
    <cellStyle name="40% - Accent6 13 2 2 3" xfId="12507" xr:uid="{00000000-0005-0000-0000-000001A70000}"/>
    <cellStyle name="40% - Accent6 13 2 2 3 2" xfId="20302" xr:uid="{00000000-0005-0000-0000-000002A70000}"/>
    <cellStyle name="40% - Accent6 13 2 2 3 2 2" xfId="46296" xr:uid="{00000000-0005-0000-0000-000003A70000}"/>
    <cellStyle name="40% - Accent6 13 2 2 3 3" xfId="38508" xr:uid="{00000000-0005-0000-0000-000004A70000}"/>
    <cellStyle name="40% - Accent6 13 2 2 4" xfId="7185" xr:uid="{00000000-0005-0000-0000-000005A70000}"/>
    <cellStyle name="40% - Accent6 13 2 2 4 2" xfId="33177" xr:uid="{00000000-0005-0000-0000-000006A70000}"/>
    <cellStyle name="40% - Accent6 13 2 2 5" xfId="14971" xr:uid="{00000000-0005-0000-0000-000007A70000}"/>
    <cellStyle name="40% - Accent6 13 2 2 5 2" xfId="40965" xr:uid="{00000000-0005-0000-0000-000008A70000}"/>
    <cellStyle name="40% - Accent6 13 2 2 6" xfId="22722" xr:uid="{00000000-0005-0000-0000-000009A70000}"/>
    <cellStyle name="40% - Accent6 13 2 2 6 2" xfId="48711" xr:uid="{00000000-0005-0000-0000-00000AA70000}"/>
    <cellStyle name="40% - Accent6 13 2 2 7" xfId="27876" xr:uid="{00000000-0005-0000-0000-00000BA70000}"/>
    <cellStyle name="40% - Accent6 13 2 3" xfId="2438" xr:uid="{00000000-0005-0000-0000-00000CA70000}"/>
    <cellStyle name="40% - Accent6 13 2 3 2" xfId="5124" xr:uid="{00000000-0005-0000-0000-00000DA70000}"/>
    <cellStyle name="40% - Accent6 13 2 3 2 2" xfId="10421" xr:uid="{00000000-0005-0000-0000-00000EA70000}"/>
    <cellStyle name="40% - Accent6 13 2 3 2 2 2" xfId="36422" xr:uid="{00000000-0005-0000-0000-00000FA70000}"/>
    <cellStyle name="40% - Accent6 13 2 3 2 3" xfId="18216" xr:uid="{00000000-0005-0000-0000-000010A70000}"/>
    <cellStyle name="40% - Accent6 13 2 3 2 3 2" xfId="44210" xr:uid="{00000000-0005-0000-0000-000011A70000}"/>
    <cellStyle name="40% - Accent6 13 2 3 2 4" xfId="25967" xr:uid="{00000000-0005-0000-0000-000012A70000}"/>
    <cellStyle name="40% - Accent6 13 2 3 2 4 2" xfId="51956" xr:uid="{00000000-0005-0000-0000-000013A70000}"/>
    <cellStyle name="40% - Accent6 13 2 3 2 5" xfId="31121" xr:uid="{00000000-0005-0000-0000-000014A70000}"/>
    <cellStyle name="40% - Accent6 13 2 3 3" xfId="13042" xr:uid="{00000000-0005-0000-0000-000015A70000}"/>
    <cellStyle name="40% - Accent6 13 2 3 3 2" xfId="20837" xr:uid="{00000000-0005-0000-0000-000016A70000}"/>
    <cellStyle name="40% - Accent6 13 2 3 3 2 2" xfId="46831" xr:uid="{00000000-0005-0000-0000-000017A70000}"/>
    <cellStyle name="40% - Accent6 13 2 3 3 3" xfId="39043" xr:uid="{00000000-0005-0000-0000-000018A70000}"/>
    <cellStyle name="40% - Accent6 13 2 3 4" xfId="7737" xr:uid="{00000000-0005-0000-0000-000019A70000}"/>
    <cellStyle name="40% - Accent6 13 2 3 4 2" xfId="33733" xr:uid="{00000000-0005-0000-0000-00001AA70000}"/>
    <cellStyle name="40% - Accent6 13 2 3 5" xfId="15527" xr:uid="{00000000-0005-0000-0000-00001BA70000}"/>
    <cellStyle name="40% - Accent6 13 2 3 5 2" xfId="41521" xr:uid="{00000000-0005-0000-0000-00001CA70000}"/>
    <cellStyle name="40% - Accent6 13 2 3 6" xfId="23278" xr:uid="{00000000-0005-0000-0000-00001DA70000}"/>
    <cellStyle name="40% - Accent6 13 2 3 6 2" xfId="49267" xr:uid="{00000000-0005-0000-0000-00001EA70000}"/>
    <cellStyle name="40% - Accent6 13 2 3 7" xfId="28432" xr:uid="{00000000-0005-0000-0000-00001FA70000}"/>
    <cellStyle name="40% - Accent6 13 2 4" xfId="2994" xr:uid="{00000000-0005-0000-0000-000020A70000}"/>
    <cellStyle name="40% - Accent6 13 2 4 2" xfId="5680" xr:uid="{00000000-0005-0000-0000-000021A70000}"/>
    <cellStyle name="40% - Accent6 13 2 4 2 2" xfId="10977" xr:uid="{00000000-0005-0000-0000-000022A70000}"/>
    <cellStyle name="40% - Accent6 13 2 4 2 2 2" xfId="36978" xr:uid="{00000000-0005-0000-0000-000023A70000}"/>
    <cellStyle name="40% - Accent6 13 2 4 2 3" xfId="18772" xr:uid="{00000000-0005-0000-0000-000024A70000}"/>
    <cellStyle name="40% - Accent6 13 2 4 2 3 2" xfId="44766" xr:uid="{00000000-0005-0000-0000-000025A70000}"/>
    <cellStyle name="40% - Accent6 13 2 4 2 4" xfId="26523" xr:uid="{00000000-0005-0000-0000-000026A70000}"/>
    <cellStyle name="40% - Accent6 13 2 4 2 4 2" xfId="52512" xr:uid="{00000000-0005-0000-0000-000027A70000}"/>
    <cellStyle name="40% - Accent6 13 2 4 2 5" xfId="31677" xr:uid="{00000000-0005-0000-0000-000028A70000}"/>
    <cellStyle name="40% - Accent6 13 2 4 3" xfId="13581" xr:uid="{00000000-0005-0000-0000-000029A70000}"/>
    <cellStyle name="40% - Accent6 13 2 4 3 2" xfId="21376" xr:uid="{00000000-0005-0000-0000-00002AA70000}"/>
    <cellStyle name="40% - Accent6 13 2 4 3 2 2" xfId="47370" xr:uid="{00000000-0005-0000-0000-00002BA70000}"/>
    <cellStyle name="40% - Accent6 13 2 4 3 3" xfId="39582" xr:uid="{00000000-0005-0000-0000-00002CA70000}"/>
    <cellStyle name="40% - Accent6 13 2 4 4" xfId="8293" xr:uid="{00000000-0005-0000-0000-00002DA70000}"/>
    <cellStyle name="40% - Accent6 13 2 4 4 2" xfId="34289" xr:uid="{00000000-0005-0000-0000-00002EA70000}"/>
    <cellStyle name="40% - Accent6 13 2 4 5" xfId="16083" xr:uid="{00000000-0005-0000-0000-00002FA70000}"/>
    <cellStyle name="40% - Accent6 13 2 4 5 2" xfId="42077" xr:uid="{00000000-0005-0000-0000-000030A70000}"/>
    <cellStyle name="40% - Accent6 13 2 4 6" xfId="23834" xr:uid="{00000000-0005-0000-0000-000031A70000}"/>
    <cellStyle name="40% - Accent6 13 2 4 6 2" xfId="49823" xr:uid="{00000000-0005-0000-0000-000032A70000}"/>
    <cellStyle name="40% - Accent6 13 2 4 7" xfId="28988" xr:uid="{00000000-0005-0000-0000-000033A70000}"/>
    <cellStyle name="40% - Accent6 13 2 5" xfId="4012" xr:uid="{00000000-0005-0000-0000-000034A70000}"/>
    <cellStyle name="40% - Accent6 13 2 5 2" xfId="9310" xr:uid="{00000000-0005-0000-0000-000035A70000}"/>
    <cellStyle name="40% - Accent6 13 2 5 2 2" xfId="35310" xr:uid="{00000000-0005-0000-0000-000036A70000}"/>
    <cellStyle name="40% - Accent6 13 2 5 3" xfId="17104" xr:uid="{00000000-0005-0000-0000-000037A70000}"/>
    <cellStyle name="40% - Accent6 13 2 5 3 2" xfId="43098" xr:uid="{00000000-0005-0000-0000-000038A70000}"/>
    <cellStyle name="40% - Accent6 13 2 5 4" xfId="24855" xr:uid="{00000000-0005-0000-0000-000039A70000}"/>
    <cellStyle name="40% - Accent6 13 2 5 4 2" xfId="50844" xr:uid="{00000000-0005-0000-0000-00003AA70000}"/>
    <cellStyle name="40% - Accent6 13 2 5 5" xfId="30009" xr:uid="{00000000-0005-0000-0000-00003BA70000}"/>
    <cellStyle name="40% - Accent6 13 2 6" xfId="11482" xr:uid="{00000000-0005-0000-0000-00003CA70000}"/>
    <cellStyle name="40% - Accent6 13 2 6 2" xfId="19277" xr:uid="{00000000-0005-0000-0000-00003DA70000}"/>
    <cellStyle name="40% - Accent6 13 2 6 2 2" xfId="45271" xr:uid="{00000000-0005-0000-0000-00003EA70000}"/>
    <cellStyle name="40% - Accent6 13 2 6 3" xfId="37483" xr:uid="{00000000-0005-0000-0000-00003FA70000}"/>
    <cellStyle name="40% - Accent6 13 2 7" xfId="11988" xr:uid="{00000000-0005-0000-0000-000040A70000}"/>
    <cellStyle name="40% - Accent6 13 2 7 2" xfId="19783" xr:uid="{00000000-0005-0000-0000-000041A70000}"/>
    <cellStyle name="40% - Accent6 13 2 7 2 2" xfId="45777" xr:uid="{00000000-0005-0000-0000-000042A70000}"/>
    <cellStyle name="40% - Accent6 13 2 7 3" xfId="37989" xr:uid="{00000000-0005-0000-0000-000043A70000}"/>
    <cellStyle name="40% - Accent6 13 2 8" xfId="6634" xr:uid="{00000000-0005-0000-0000-000044A70000}"/>
    <cellStyle name="40% - Accent6 13 2 8 2" xfId="32621" xr:uid="{00000000-0005-0000-0000-000045A70000}"/>
    <cellStyle name="40% - Accent6 13 2 9" xfId="14415" xr:uid="{00000000-0005-0000-0000-000046A70000}"/>
    <cellStyle name="40% - Accent6 13 2 9 2" xfId="40409" xr:uid="{00000000-0005-0000-0000-000047A70000}"/>
    <cellStyle name="40% - Accent6 13 3" xfId="1605" xr:uid="{00000000-0005-0000-0000-000048A70000}"/>
    <cellStyle name="40% - Accent6 13 3 2" xfId="4291" xr:uid="{00000000-0005-0000-0000-000049A70000}"/>
    <cellStyle name="40% - Accent6 13 3 2 2" xfId="9588" xr:uid="{00000000-0005-0000-0000-00004AA70000}"/>
    <cellStyle name="40% - Accent6 13 3 2 2 2" xfId="35589" xr:uid="{00000000-0005-0000-0000-00004BA70000}"/>
    <cellStyle name="40% - Accent6 13 3 2 3" xfId="17383" xr:uid="{00000000-0005-0000-0000-00004CA70000}"/>
    <cellStyle name="40% - Accent6 13 3 2 3 2" xfId="43377" xr:uid="{00000000-0005-0000-0000-00004DA70000}"/>
    <cellStyle name="40% - Accent6 13 3 2 4" xfId="25134" xr:uid="{00000000-0005-0000-0000-00004EA70000}"/>
    <cellStyle name="40% - Accent6 13 3 2 4 2" xfId="51123" xr:uid="{00000000-0005-0000-0000-00004FA70000}"/>
    <cellStyle name="40% - Accent6 13 3 2 5" xfId="30288" xr:uid="{00000000-0005-0000-0000-000050A70000}"/>
    <cellStyle name="40% - Accent6 13 3 3" xfId="12248" xr:uid="{00000000-0005-0000-0000-000051A70000}"/>
    <cellStyle name="40% - Accent6 13 3 3 2" xfId="20043" xr:uid="{00000000-0005-0000-0000-000052A70000}"/>
    <cellStyle name="40% - Accent6 13 3 3 2 2" xfId="46037" xr:uid="{00000000-0005-0000-0000-000053A70000}"/>
    <cellStyle name="40% - Accent6 13 3 3 3" xfId="38249" xr:uid="{00000000-0005-0000-0000-000054A70000}"/>
    <cellStyle name="40% - Accent6 13 3 4" xfId="6910" xr:uid="{00000000-0005-0000-0000-000055A70000}"/>
    <cellStyle name="40% - Accent6 13 3 4 2" xfId="32900" xr:uid="{00000000-0005-0000-0000-000056A70000}"/>
    <cellStyle name="40% - Accent6 13 3 5" xfId="14694" xr:uid="{00000000-0005-0000-0000-000057A70000}"/>
    <cellStyle name="40% - Accent6 13 3 5 2" xfId="40688" xr:uid="{00000000-0005-0000-0000-000058A70000}"/>
    <cellStyle name="40% - Accent6 13 3 6" xfId="22445" xr:uid="{00000000-0005-0000-0000-000059A70000}"/>
    <cellStyle name="40% - Accent6 13 3 6 2" xfId="48434" xr:uid="{00000000-0005-0000-0000-00005AA70000}"/>
    <cellStyle name="40% - Accent6 13 3 7" xfId="27599" xr:uid="{00000000-0005-0000-0000-00005BA70000}"/>
    <cellStyle name="40% - Accent6 13 4" xfId="2161" xr:uid="{00000000-0005-0000-0000-00005CA70000}"/>
    <cellStyle name="40% - Accent6 13 4 2" xfId="4847" xr:uid="{00000000-0005-0000-0000-00005DA70000}"/>
    <cellStyle name="40% - Accent6 13 4 2 2" xfId="10144" xr:uid="{00000000-0005-0000-0000-00005EA70000}"/>
    <cellStyle name="40% - Accent6 13 4 2 2 2" xfId="36145" xr:uid="{00000000-0005-0000-0000-00005FA70000}"/>
    <cellStyle name="40% - Accent6 13 4 2 3" xfId="17939" xr:uid="{00000000-0005-0000-0000-000060A70000}"/>
    <cellStyle name="40% - Accent6 13 4 2 3 2" xfId="43933" xr:uid="{00000000-0005-0000-0000-000061A70000}"/>
    <cellStyle name="40% - Accent6 13 4 2 4" xfId="25690" xr:uid="{00000000-0005-0000-0000-000062A70000}"/>
    <cellStyle name="40% - Accent6 13 4 2 4 2" xfId="51679" xr:uid="{00000000-0005-0000-0000-000063A70000}"/>
    <cellStyle name="40% - Accent6 13 4 2 5" xfId="30844" xr:uid="{00000000-0005-0000-0000-000064A70000}"/>
    <cellStyle name="40% - Accent6 13 4 3" xfId="12767" xr:uid="{00000000-0005-0000-0000-000065A70000}"/>
    <cellStyle name="40% - Accent6 13 4 3 2" xfId="20562" xr:uid="{00000000-0005-0000-0000-000066A70000}"/>
    <cellStyle name="40% - Accent6 13 4 3 2 2" xfId="46556" xr:uid="{00000000-0005-0000-0000-000067A70000}"/>
    <cellStyle name="40% - Accent6 13 4 3 3" xfId="38768" xr:uid="{00000000-0005-0000-0000-000068A70000}"/>
    <cellStyle name="40% - Accent6 13 4 4" xfId="7462" xr:uid="{00000000-0005-0000-0000-000069A70000}"/>
    <cellStyle name="40% - Accent6 13 4 4 2" xfId="33456" xr:uid="{00000000-0005-0000-0000-00006AA70000}"/>
    <cellStyle name="40% - Accent6 13 4 5" xfId="15250" xr:uid="{00000000-0005-0000-0000-00006BA70000}"/>
    <cellStyle name="40% - Accent6 13 4 5 2" xfId="41244" xr:uid="{00000000-0005-0000-0000-00006CA70000}"/>
    <cellStyle name="40% - Accent6 13 4 6" xfId="23001" xr:uid="{00000000-0005-0000-0000-00006DA70000}"/>
    <cellStyle name="40% - Accent6 13 4 6 2" xfId="48990" xr:uid="{00000000-0005-0000-0000-00006EA70000}"/>
    <cellStyle name="40% - Accent6 13 4 7" xfId="28155" xr:uid="{00000000-0005-0000-0000-00006FA70000}"/>
    <cellStyle name="40% - Accent6 13 5" xfId="2717" xr:uid="{00000000-0005-0000-0000-000070A70000}"/>
    <cellStyle name="40% - Accent6 13 5 2" xfId="5403" xr:uid="{00000000-0005-0000-0000-000071A70000}"/>
    <cellStyle name="40% - Accent6 13 5 2 2" xfId="10700" xr:uid="{00000000-0005-0000-0000-000072A70000}"/>
    <cellStyle name="40% - Accent6 13 5 2 2 2" xfId="36701" xr:uid="{00000000-0005-0000-0000-000073A70000}"/>
    <cellStyle name="40% - Accent6 13 5 2 3" xfId="18495" xr:uid="{00000000-0005-0000-0000-000074A70000}"/>
    <cellStyle name="40% - Accent6 13 5 2 3 2" xfId="44489" xr:uid="{00000000-0005-0000-0000-000075A70000}"/>
    <cellStyle name="40% - Accent6 13 5 2 4" xfId="26246" xr:uid="{00000000-0005-0000-0000-000076A70000}"/>
    <cellStyle name="40% - Accent6 13 5 2 4 2" xfId="52235" xr:uid="{00000000-0005-0000-0000-000077A70000}"/>
    <cellStyle name="40% - Accent6 13 5 2 5" xfId="31400" xr:uid="{00000000-0005-0000-0000-000078A70000}"/>
    <cellStyle name="40% - Accent6 13 5 3" xfId="13304" xr:uid="{00000000-0005-0000-0000-000079A70000}"/>
    <cellStyle name="40% - Accent6 13 5 3 2" xfId="21099" xr:uid="{00000000-0005-0000-0000-00007AA70000}"/>
    <cellStyle name="40% - Accent6 13 5 3 2 2" xfId="47093" xr:uid="{00000000-0005-0000-0000-00007BA70000}"/>
    <cellStyle name="40% - Accent6 13 5 3 3" xfId="39305" xr:uid="{00000000-0005-0000-0000-00007CA70000}"/>
    <cellStyle name="40% - Accent6 13 5 4" xfId="8016" xr:uid="{00000000-0005-0000-0000-00007DA70000}"/>
    <cellStyle name="40% - Accent6 13 5 4 2" xfId="34012" xr:uid="{00000000-0005-0000-0000-00007EA70000}"/>
    <cellStyle name="40% - Accent6 13 5 5" xfId="15806" xr:uid="{00000000-0005-0000-0000-00007FA70000}"/>
    <cellStyle name="40% - Accent6 13 5 5 2" xfId="41800" xr:uid="{00000000-0005-0000-0000-000080A70000}"/>
    <cellStyle name="40% - Accent6 13 5 6" xfId="23557" xr:uid="{00000000-0005-0000-0000-000081A70000}"/>
    <cellStyle name="40% - Accent6 13 5 6 2" xfId="49546" xr:uid="{00000000-0005-0000-0000-000082A70000}"/>
    <cellStyle name="40% - Accent6 13 5 7" xfId="28711" xr:uid="{00000000-0005-0000-0000-000083A70000}"/>
    <cellStyle name="40% - Accent6 13 6" xfId="3735" xr:uid="{00000000-0005-0000-0000-000084A70000}"/>
    <cellStyle name="40% - Accent6 13 6 2" xfId="9033" xr:uid="{00000000-0005-0000-0000-000085A70000}"/>
    <cellStyle name="40% - Accent6 13 6 2 2" xfId="35033" xr:uid="{00000000-0005-0000-0000-000086A70000}"/>
    <cellStyle name="40% - Accent6 13 6 3" xfId="16827" xr:uid="{00000000-0005-0000-0000-000087A70000}"/>
    <cellStyle name="40% - Accent6 13 6 3 2" xfId="42821" xr:uid="{00000000-0005-0000-0000-000088A70000}"/>
    <cellStyle name="40% - Accent6 13 6 4" xfId="24578" xr:uid="{00000000-0005-0000-0000-000089A70000}"/>
    <cellStyle name="40% - Accent6 13 6 4 2" xfId="50567" xr:uid="{00000000-0005-0000-0000-00008AA70000}"/>
    <cellStyle name="40% - Accent6 13 6 5" xfId="29732" xr:uid="{00000000-0005-0000-0000-00008BA70000}"/>
    <cellStyle name="40% - Accent6 13 7" xfId="11227" xr:uid="{00000000-0005-0000-0000-00008CA70000}"/>
    <cellStyle name="40% - Accent6 13 7 2" xfId="19022" xr:uid="{00000000-0005-0000-0000-00008DA70000}"/>
    <cellStyle name="40% - Accent6 13 7 2 2" xfId="45016" xr:uid="{00000000-0005-0000-0000-00008EA70000}"/>
    <cellStyle name="40% - Accent6 13 7 3" xfId="37228" xr:uid="{00000000-0005-0000-0000-00008FA70000}"/>
    <cellStyle name="40% - Accent6 13 8" xfId="11727" xr:uid="{00000000-0005-0000-0000-000090A70000}"/>
    <cellStyle name="40% - Accent6 13 8 2" xfId="19522" xr:uid="{00000000-0005-0000-0000-000091A70000}"/>
    <cellStyle name="40% - Accent6 13 8 2 2" xfId="45516" xr:uid="{00000000-0005-0000-0000-000092A70000}"/>
    <cellStyle name="40% - Accent6 13 8 3" xfId="37728" xr:uid="{00000000-0005-0000-0000-000093A70000}"/>
    <cellStyle name="40% - Accent6 13 9" xfId="6357" xr:uid="{00000000-0005-0000-0000-000094A70000}"/>
    <cellStyle name="40% - Accent6 13 9 2" xfId="32344" xr:uid="{00000000-0005-0000-0000-000095A70000}"/>
    <cellStyle name="40% - Accent6 14" xfId="1053" xr:uid="{00000000-0005-0000-0000-000096A70000}"/>
    <cellStyle name="40% - Accent6 14 10" xfId="14145" xr:uid="{00000000-0005-0000-0000-000097A70000}"/>
    <cellStyle name="40% - Accent6 14 10 2" xfId="40139" xr:uid="{00000000-0005-0000-0000-000098A70000}"/>
    <cellStyle name="40% - Accent6 14 11" xfId="21896" xr:uid="{00000000-0005-0000-0000-000099A70000}"/>
    <cellStyle name="40% - Accent6 14 11 2" xfId="47885" xr:uid="{00000000-0005-0000-0000-00009AA70000}"/>
    <cellStyle name="40% - Accent6 14 12" xfId="27050" xr:uid="{00000000-0005-0000-0000-00009BA70000}"/>
    <cellStyle name="40% - Accent6 14 2" xfId="1331" xr:uid="{00000000-0005-0000-0000-00009CA70000}"/>
    <cellStyle name="40% - Accent6 14 2 10" xfId="22173" xr:uid="{00000000-0005-0000-0000-00009DA70000}"/>
    <cellStyle name="40% - Accent6 14 2 10 2" xfId="48162" xr:uid="{00000000-0005-0000-0000-00009EA70000}"/>
    <cellStyle name="40% - Accent6 14 2 11" xfId="27327" xr:uid="{00000000-0005-0000-0000-00009FA70000}"/>
    <cellStyle name="40% - Accent6 14 2 2" xfId="1889" xr:uid="{00000000-0005-0000-0000-0000A0A70000}"/>
    <cellStyle name="40% - Accent6 14 2 2 2" xfId="4575" xr:uid="{00000000-0005-0000-0000-0000A1A70000}"/>
    <cellStyle name="40% - Accent6 14 2 2 2 2" xfId="9872" xr:uid="{00000000-0005-0000-0000-0000A2A70000}"/>
    <cellStyle name="40% - Accent6 14 2 2 2 2 2" xfId="35873" xr:uid="{00000000-0005-0000-0000-0000A3A70000}"/>
    <cellStyle name="40% - Accent6 14 2 2 2 3" xfId="17667" xr:uid="{00000000-0005-0000-0000-0000A4A70000}"/>
    <cellStyle name="40% - Accent6 14 2 2 2 3 2" xfId="43661" xr:uid="{00000000-0005-0000-0000-0000A5A70000}"/>
    <cellStyle name="40% - Accent6 14 2 2 2 4" xfId="25418" xr:uid="{00000000-0005-0000-0000-0000A6A70000}"/>
    <cellStyle name="40% - Accent6 14 2 2 2 4 2" xfId="51407" xr:uid="{00000000-0005-0000-0000-0000A7A70000}"/>
    <cellStyle name="40% - Accent6 14 2 2 2 5" xfId="30572" xr:uid="{00000000-0005-0000-0000-0000A8A70000}"/>
    <cellStyle name="40% - Accent6 14 2 2 3" xfId="12514" xr:uid="{00000000-0005-0000-0000-0000A9A70000}"/>
    <cellStyle name="40% - Accent6 14 2 2 3 2" xfId="20309" xr:uid="{00000000-0005-0000-0000-0000AAA70000}"/>
    <cellStyle name="40% - Accent6 14 2 2 3 2 2" xfId="46303" xr:uid="{00000000-0005-0000-0000-0000ABA70000}"/>
    <cellStyle name="40% - Accent6 14 2 2 3 3" xfId="38515" xr:uid="{00000000-0005-0000-0000-0000ACA70000}"/>
    <cellStyle name="40% - Accent6 14 2 2 4" xfId="7192" xr:uid="{00000000-0005-0000-0000-0000ADA70000}"/>
    <cellStyle name="40% - Accent6 14 2 2 4 2" xfId="33184" xr:uid="{00000000-0005-0000-0000-0000AEA70000}"/>
    <cellStyle name="40% - Accent6 14 2 2 5" xfId="14978" xr:uid="{00000000-0005-0000-0000-0000AFA70000}"/>
    <cellStyle name="40% - Accent6 14 2 2 5 2" xfId="40972" xr:uid="{00000000-0005-0000-0000-0000B0A70000}"/>
    <cellStyle name="40% - Accent6 14 2 2 6" xfId="22729" xr:uid="{00000000-0005-0000-0000-0000B1A70000}"/>
    <cellStyle name="40% - Accent6 14 2 2 6 2" xfId="48718" xr:uid="{00000000-0005-0000-0000-0000B2A70000}"/>
    <cellStyle name="40% - Accent6 14 2 2 7" xfId="27883" xr:uid="{00000000-0005-0000-0000-0000B3A70000}"/>
    <cellStyle name="40% - Accent6 14 2 3" xfId="2445" xr:uid="{00000000-0005-0000-0000-0000B4A70000}"/>
    <cellStyle name="40% - Accent6 14 2 3 2" xfId="5131" xr:uid="{00000000-0005-0000-0000-0000B5A70000}"/>
    <cellStyle name="40% - Accent6 14 2 3 2 2" xfId="10428" xr:uid="{00000000-0005-0000-0000-0000B6A70000}"/>
    <cellStyle name="40% - Accent6 14 2 3 2 2 2" xfId="36429" xr:uid="{00000000-0005-0000-0000-0000B7A70000}"/>
    <cellStyle name="40% - Accent6 14 2 3 2 3" xfId="18223" xr:uid="{00000000-0005-0000-0000-0000B8A70000}"/>
    <cellStyle name="40% - Accent6 14 2 3 2 3 2" xfId="44217" xr:uid="{00000000-0005-0000-0000-0000B9A70000}"/>
    <cellStyle name="40% - Accent6 14 2 3 2 4" xfId="25974" xr:uid="{00000000-0005-0000-0000-0000BAA70000}"/>
    <cellStyle name="40% - Accent6 14 2 3 2 4 2" xfId="51963" xr:uid="{00000000-0005-0000-0000-0000BBA70000}"/>
    <cellStyle name="40% - Accent6 14 2 3 2 5" xfId="31128" xr:uid="{00000000-0005-0000-0000-0000BCA70000}"/>
    <cellStyle name="40% - Accent6 14 2 3 3" xfId="13049" xr:uid="{00000000-0005-0000-0000-0000BDA70000}"/>
    <cellStyle name="40% - Accent6 14 2 3 3 2" xfId="20844" xr:uid="{00000000-0005-0000-0000-0000BEA70000}"/>
    <cellStyle name="40% - Accent6 14 2 3 3 2 2" xfId="46838" xr:uid="{00000000-0005-0000-0000-0000BFA70000}"/>
    <cellStyle name="40% - Accent6 14 2 3 3 3" xfId="39050" xr:uid="{00000000-0005-0000-0000-0000C0A70000}"/>
    <cellStyle name="40% - Accent6 14 2 3 4" xfId="7744" xr:uid="{00000000-0005-0000-0000-0000C1A70000}"/>
    <cellStyle name="40% - Accent6 14 2 3 4 2" xfId="33740" xr:uid="{00000000-0005-0000-0000-0000C2A70000}"/>
    <cellStyle name="40% - Accent6 14 2 3 5" xfId="15534" xr:uid="{00000000-0005-0000-0000-0000C3A70000}"/>
    <cellStyle name="40% - Accent6 14 2 3 5 2" xfId="41528" xr:uid="{00000000-0005-0000-0000-0000C4A70000}"/>
    <cellStyle name="40% - Accent6 14 2 3 6" xfId="23285" xr:uid="{00000000-0005-0000-0000-0000C5A70000}"/>
    <cellStyle name="40% - Accent6 14 2 3 6 2" xfId="49274" xr:uid="{00000000-0005-0000-0000-0000C6A70000}"/>
    <cellStyle name="40% - Accent6 14 2 3 7" xfId="28439" xr:uid="{00000000-0005-0000-0000-0000C7A70000}"/>
    <cellStyle name="40% - Accent6 14 2 4" xfId="3001" xr:uid="{00000000-0005-0000-0000-0000C8A70000}"/>
    <cellStyle name="40% - Accent6 14 2 4 2" xfId="5687" xr:uid="{00000000-0005-0000-0000-0000C9A70000}"/>
    <cellStyle name="40% - Accent6 14 2 4 2 2" xfId="10984" xr:uid="{00000000-0005-0000-0000-0000CAA70000}"/>
    <cellStyle name="40% - Accent6 14 2 4 2 2 2" xfId="36985" xr:uid="{00000000-0005-0000-0000-0000CBA70000}"/>
    <cellStyle name="40% - Accent6 14 2 4 2 3" xfId="18779" xr:uid="{00000000-0005-0000-0000-0000CCA70000}"/>
    <cellStyle name="40% - Accent6 14 2 4 2 3 2" xfId="44773" xr:uid="{00000000-0005-0000-0000-0000CDA70000}"/>
    <cellStyle name="40% - Accent6 14 2 4 2 4" xfId="26530" xr:uid="{00000000-0005-0000-0000-0000CEA70000}"/>
    <cellStyle name="40% - Accent6 14 2 4 2 4 2" xfId="52519" xr:uid="{00000000-0005-0000-0000-0000CFA70000}"/>
    <cellStyle name="40% - Accent6 14 2 4 2 5" xfId="31684" xr:uid="{00000000-0005-0000-0000-0000D0A70000}"/>
    <cellStyle name="40% - Accent6 14 2 4 3" xfId="13588" xr:uid="{00000000-0005-0000-0000-0000D1A70000}"/>
    <cellStyle name="40% - Accent6 14 2 4 3 2" xfId="21383" xr:uid="{00000000-0005-0000-0000-0000D2A70000}"/>
    <cellStyle name="40% - Accent6 14 2 4 3 2 2" xfId="47377" xr:uid="{00000000-0005-0000-0000-0000D3A70000}"/>
    <cellStyle name="40% - Accent6 14 2 4 3 3" xfId="39589" xr:uid="{00000000-0005-0000-0000-0000D4A70000}"/>
    <cellStyle name="40% - Accent6 14 2 4 4" xfId="8300" xr:uid="{00000000-0005-0000-0000-0000D5A70000}"/>
    <cellStyle name="40% - Accent6 14 2 4 4 2" xfId="34296" xr:uid="{00000000-0005-0000-0000-0000D6A70000}"/>
    <cellStyle name="40% - Accent6 14 2 4 5" xfId="16090" xr:uid="{00000000-0005-0000-0000-0000D7A70000}"/>
    <cellStyle name="40% - Accent6 14 2 4 5 2" xfId="42084" xr:uid="{00000000-0005-0000-0000-0000D8A70000}"/>
    <cellStyle name="40% - Accent6 14 2 4 6" xfId="23841" xr:uid="{00000000-0005-0000-0000-0000D9A70000}"/>
    <cellStyle name="40% - Accent6 14 2 4 6 2" xfId="49830" xr:uid="{00000000-0005-0000-0000-0000DAA70000}"/>
    <cellStyle name="40% - Accent6 14 2 4 7" xfId="28995" xr:uid="{00000000-0005-0000-0000-0000DBA70000}"/>
    <cellStyle name="40% - Accent6 14 2 5" xfId="4019" xr:uid="{00000000-0005-0000-0000-0000DCA70000}"/>
    <cellStyle name="40% - Accent6 14 2 5 2" xfId="9317" xr:uid="{00000000-0005-0000-0000-0000DDA70000}"/>
    <cellStyle name="40% - Accent6 14 2 5 2 2" xfId="35317" xr:uid="{00000000-0005-0000-0000-0000DEA70000}"/>
    <cellStyle name="40% - Accent6 14 2 5 3" xfId="17111" xr:uid="{00000000-0005-0000-0000-0000DFA70000}"/>
    <cellStyle name="40% - Accent6 14 2 5 3 2" xfId="43105" xr:uid="{00000000-0005-0000-0000-0000E0A70000}"/>
    <cellStyle name="40% - Accent6 14 2 5 4" xfId="24862" xr:uid="{00000000-0005-0000-0000-0000E1A70000}"/>
    <cellStyle name="40% - Accent6 14 2 5 4 2" xfId="50851" xr:uid="{00000000-0005-0000-0000-0000E2A70000}"/>
    <cellStyle name="40% - Accent6 14 2 5 5" xfId="30016" xr:uid="{00000000-0005-0000-0000-0000E3A70000}"/>
    <cellStyle name="40% - Accent6 14 2 6" xfId="11489" xr:uid="{00000000-0005-0000-0000-0000E4A70000}"/>
    <cellStyle name="40% - Accent6 14 2 6 2" xfId="19284" xr:uid="{00000000-0005-0000-0000-0000E5A70000}"/>
    <cellStyle name="40% - Accent6 14 2 6 2 2" xfId="45278" xr:uid="{00000000-0005-0000-0000-0000E6A70000}"/>
    <cellStyle name="40% - Accent6 14 2 6 3" xfId="37490" xr:uid="{00000000-0005-0000-0000-0000E7A70000}"/>
    <cellStyle name="40% - Accent6 14 2 7" xfId="11995" xr:uid="{00000000-0005-0000-0000-0000E8A70000}"/>
    <cellStyle name="40% - Accent6 14 2 7 2" xfId="19790" xr:uid="{00000000-0005-0000-0000-0000E9A70000}"/>
    <cellStyle name="40% - Accent6 14 2 7 2 2" xfId="45784" xr:uid="{00000000-0005-0000-0000-0000EAA70000}"/>
    <cellStyle name="40% - Accent6 14 2 7 3" xfId="37996" xr:uid="{00000000-0005-0000-0000-0000EBA70000}"/>
    <cellStyle name="40% - Accent6 14 2 8" xfId="6641" xr:uid="{00000000-0005-0000-0000-0000ECA70000}"/>
    <cellStyle name="40% - Accent6 14 2 8 2" xfId="32628" xr:uid="{00000000-0005-0000-0000-0000EDA70000}"/>
    <cellStyle name="40% - Accent6 14 2 9" xfId="14422" xr:uid="{00000000-0005-0000-0000-0000EEA70000}"/>
    <cellStyle name="40% - Accent6 14 2 9 2" xfId="40416" xr:uid="{00000000-0005-0000-0000-0000EFA70000}"/>
    <cellStyle name="40% - Accent6 14 3" xfId="1612" xr:uid="{00000000-0005-0000-0000-0000F0A70000}"/>
    <cellStyle name="40% - Accent6 14 3 2" xfId="4298" xr:uid="{00000000-0005-0000-0000-0000F1A70000}"/>
    <cellStyle name="40% - Accent6 14 3 2 2" xfId="9595" xr:uid="{00000000-0005-0000-0000-0000F2A70000}"/>
    <cellStyle name="40% - Accent6 14 3 2 2 2" xfId="35596" xr:uid="{00000000-0005-0000-0000-0000F3A70000}"/>
    <cellStyle name="40% - Accent6 14 3 2 3" xfId="17390" xr:uid="{00000000-0005-0000-0000-0000F4A70000}"/>
    <cellStyle name="40% - Accent6 14 3 2 3 2" xfId="43384" xr:uid="{00000000-0005-0000-0000-0000F5A70000}"/>
    <cellStyle name="40% - Accent6 14 3 2 4" xfId="25141" xr:uid="{00000000-0005-0000-0000-0000F6A70000}"/>
    <cellStyle name="40% - Accent6 14 3 2 4 2" xfId="51130" xr:uid="{00000000-0005-0000-0000-0000F7A70000}"/>
    <cellStyle name="40% - Accent6 14 3 2 5" xfId="30295" xr:uid="{00000000-0005-0000-0000-0000F8A70000}"/>
    <cellStyle name="40% - Accent6 14 3 3" xfId="12255" xr:uid="{00000000-0005-0000-0000-0000F9A70000}"/>
    <cellStyle name="40% - Accent6 14 3 3 2" xfId="20050" xr:uid="{00000000-0005-0000-0000-0000FAA70000}"/>
    <cellStyle name="40% - Accent6 14 3 3 2 2" xfId="46044" xr:uid="{00000000-0005-0000-0000-0000FBA70000}"/>
    <cellStyle name="40% - Accent6 14 3 3 3" xfId="38256" xr:uid="{00000000-0005-0000-0000-0000FCA70000}"/>
    <cellStyle name="40% - Accent6 14 3 4" xfId="6917" xr:uid="{00000000-0005-0000-0000-0000FDA70000}"/>
    <cellStyle name="40% - Accent6 14 3 4 2" xfId="32907" xr:uid="{00000000-0005-0000-0000-0000FEA70000}"/>
    <cellStyle name="40% - Accent6 14 3 5" xfId="14701" xr:uid="{00000000-0005-0000-0000-0000FFA70000}"/>
    <cellStyle name="40% - Accent6 14 3 5 2" xfId="40695" xr:uid="{00000000-0005-0000-0000-000000A80000}"/>
    <cellStyle name="40% - Accent6 14 3 6" xfId="22452" xr:uid="{00000000-0005-0000-0000-000001A80000}"/>
    <cellStyle name="40% - Accent6 14 3 6 2" xfId="48441" xr:uid="{00000000-0005-0000-0000-000002A80000}"/>
    <cellStyle name="40% - Accent6 14 3 7" xfId="27606" xr:uid="{00000000-0005-0000-0000-000003A80000}"/>
    <cellStyle name="40% - Accent6 14 4" xfId="2168" xr:uid="{00000000-0005-0000-0000-000004A80000}"/>
    <cellStyle name="40% - Accent6 14 4 2" xfId="4854" xr:uid="{00000000-0005-0000-0000-000005A80000}"/>
    <cellStyle name="40% - Accent6 14 4 2 2" xfId="10151" xr:uid="{00000000-0005-0000-0000-000006A80000}"/>
    <cellStyle name="40% - Accent6 14 4 2 2 2" xfId="36152" xr:uid="{00000000-0005-0000-0000-000007A80000}"/>
    <cellStyle name="40% - Accent6 14 4 2 3" xfId="17946" xr:uid="{00000000-0005-0000-0000-000008A80000}"/>
    <cellStyle name="40% - Accent6 14 4 2 3 2" xfId="43940" xr:uid="{00000000-0005-0000-0000-000009A80000}"/>
    <cellStyle name="40% - Accent6 14 4 2 4" xfId="25697" xr:uid="{00000000-0005-0000-0000-00000AA80000}"/>
    <cellStyle name="40% - Accent6 14 4 2 4 2" xfId="51686" xr:uid="{00000000-0005-0000-0000-00000BA80000}"/>
    <cellStyle name="40% - Accent6 14 4 2 5" xfId="30851" xr:uid="{00000000-0005-0000-0000-00000CA80000}"/>
    <cellStyle name="40% - Accent6 14 4 3" xfId="12774" xr:uid="{00000000-0005-0000-0000-00000DA80000}"/>
    <cellStyle name="40% - Accent6 14 4 3 2" xfId="20569" xr:uid="{00000000-0005-0000-0000-00000EA80000}"/>
    <cellStyle name="40% - Accent6 14 4 3 2 2" xfId="46563" xr:uid="{00000000-0005-0000-0000-00000FA80000}"/>
    <cellStyle name="40% - Accent6 14 4 3 3" xfId="38775" xr:uid="{00000000-0005-0000-0000-000010A80000}"/>
    <cellStyle name="40% - Accent6 14 4 4" xfId="7469" xr:uid="{00000000-0005-0000-0000-000011A80000}"/>
    <cellStyle name="40% - Accent6 14 4 4 2" xfId="33463" xr:uid="{00000000-0005-0000-0000-000012A80000}"/>
    <cellStyle name="40% - Accent6 14 4 5" xfId="15257" xr:uid="{00000000-0005-0000-0000-000013A80000}"/>
    <cellStyle name="40% - Accent6 14 4 5 2" xfId="41251" xr:uid="{00000000-0005-0000-0000-000014A80000}"/>
    <cellStyle name="40% - Accent6 14 4 6" xfId="23008" xr:uid="{00000000-0005-0000-0000-000015A80000}"/>
    <cellStyle name="40% - Accent6 14 4 6 2" xfId="48997" xr:uid="{00000000-0005-0000-0000-000016A80000}"/>
    <cellStyle name="40% - Accent6 14 4 7" xfId="28162" xr:uid="{00000000-0005-0000-0000-000017A80000}"/>
    <cellStyle name="40% - Accent6 14 5" xfId="2724" xr:uid="{00000000-0005-0000-0000-000018A80000}"/>
    <cellStyle name="40% - Accent6 14 5 2" xfId="5410" xr:uid="{00000000-0005-0000-0000-000019A80000}"/>
    <cellStyle name="40% - Accent6 14 5 2 2" xfId="10707" xr:uid="{00000000-0005-0000-0000-00001AA80000}"/>
    <cellStyle name="40% - Accent6 14 5 2 2 2" xfId="36708" xr:uid="{00000000-0005-0000-0000-00001BA80000}"/>
    <cellStyle name="40% - Accent6 14 5 2 3" xfId="18502" xr:uid="{00000000-0005-0000-0000-00001CA80000}"/>
    <cellStyle name="40% - Accent6 14 5 2 3 2" xfId="44496" xr:uid="{00000000-0005-0000-0000-00001DA80000}"/>
    <cellStyle name="40% - Accent6 14 5 2 4" xfId="26253" xr:uid="{00000000-0005-0000-0000-00001EA80000}"/>
    <cellStyle name="40% - Accent6 14 5 2 4 2" xfId="52242" xr:uid="{00000000-0005-0000-0000-00001FA80000}"/>
    <cellStyle name="40% - Accent6 14 5 2 5" xfId="31407" xr:uid="{00000000-0005-0000-0000-000020A80000}"/>
    <cellStyle name="40% - Accent6 14 5 3" xfId="13311" xr:uid="{00000000-0005-0000-0000-000021A80000}"/>
    <cellStyle name="40% - Accent6 14 5 3 2" xfId="21106" xr:uid="{00000000-0005-0000-0000-000022A80000}"/>
    <cellStyle name="40% - Accent6 14 5 3 2 2" xfId="47100" xr:uid="{00000000-0005-0000-0000-000023A80000}"/>
    <cellStyle name="40% - Accent6 14 5 3 3" xfId="39312" xr:uid="{00000000-0005-0000-0000-000024A80000}"/>
    <cellStyle name="40% - Accent6 14 5 4" xfId="8023" xr:uid="{00000000-0005-0000-0000-000025A80000}"/>
    <cellStyle name="40% - Accent6 14 5 4 2" xfId="34019" xr:uid="{00000000-0005-0000-0000-000026A80000}"/>
    <cellStyle name="40% - Accent6 14 5 5" xfId="15813" xr:uid="{00000000-0005-0000-0000-000027A80000}"/>
    <cellStyle name="40% - Accent6 14 5 5 2" xfId="41807" xr:uid="{00000000-0005-0000-0000-000028A80000}"/>
    <cellStyle name="40% - Accent6 14 5 6" xfId="23564" xr:uid="{00000000-0005-0000-0000-000029A80000}"/>
    <cellStyle name="40% - Accent6 14 5 6 2" xfId="49553" xr:uid="{00000000-0005-0000-0000-00002AA80000}"/>
    <cellStyle name="40% - Accent6 14 5 7" xfId="28718" xr:uid="{00000000-0005-0000-0000-00002BA80000}"/>
    <cellStyle name="40% - Accent6 14 6" xfId="3742" xr:uid="{00000000-0005-0000-0000-00002CA80000}"/>
    <cellStyle name="40% - Accent6 14 6 2" xfId="9040" xr:uid="{00000000-0005-0000-0000-00002DA80000}"/>
    <cellStyle name="40% - Accent6 14 6 2 2" xfId="35040" xr:uid="{00000000-0005-0000-0000-00002EA80000}"/>
    <cellStyle name="40% - Accent6 14 6 3" xfId="16834" xr:uid="{00000000-0005-0000-0000-00002FA80000}"/>
    <cellStyle name="40% - Accent6 14 6 3 2" xfId="42828" xr:uid="{00000000-0005-0000-0000-000030A80000}"/>
    <cellStyle name="40% - Accent6 14 6 4" xfId="24585" xr:uid="{00000000-0005-0000-0000-000031A80000}"/>
    <cellStyle name="40% - Accent6 14 6 4 2" xfId="50574" xr:uid="{00000000-0005-0000-0000-000032A80000}"/>
    <cellStyle name="40% - Accent6 14 6 5" xfId="29739" xr:uid="{00000000-0005-0000-0000-000033A80000}"/>
    <cellStyle name="40% - Accent6 14 7" xfId="11234" xr:uid="{00000000-0005-0000-0000-000034A80000}"/>
    <cellStyle name="40% - Accent6 14 7 2" xfId="19029" xr:uid="{00000000-0005-0000-0000-000035A80000}"/>
    <cellStyle name="40% - Accent6 14 7 2 2" xfId="45023" xr:uid="{00000000-0005-0000-0000-000036A80000}"/>
    <cellStyle name="40% - Accent6 14 7 3" xfId="37235" xr:uid="{00000000-0005-0000-0000-000037A80000}"/>
    <cellStyle name="40% - Accent6 14 8" xfId="11734" xr:uid="{00000000-0005-0000-0000-000038A80000}"/>
    <cellStyle name="40% - Accent6 14 8 2" xfId="19529" xr:uid="{00000000-0005-0000-0000-000039A80000}"/>
    <cellStyle name="40% - Accent6 14 8 2 2" xfId="45523" xr:uid="{00000000-0005-0000-0000-00003AA80000}"/>
    <cellStyle name="40% - Accent6 14 8 3" xfId="37735" xr:uid="{00000000-0005-0000-0000-00003BA80000}"/>
    <cellStyle name="40% - Accent6 14 9" xfId="6364" xr:uid="{00000000-0005-0000-0000-00003CA80000}"/>
    <cellStyle name="40% - Accent6 14 9 2" xfId="32351" xr:uid="{00000000-0005-0000-0000-00003DA80000}"/>
    <cellStyle name="40% - Accent6 15" xfId="1072" xr:uid="{00000000-0005-0000-0000-00003EA80000}"/>
    <cellStyle name="40% - Accent6 15 10" xfId="14164" xr:uid="{00000000-0005-0000-0000-00003FA80000}"/>
    <cellStyle name="40% - Accent6 15 10 2" xfId="40158" xr:uid="{00000000-0005-0000-0000-000040A80000}"/>
    <cellStyle name="40% - Accent6 15 11" xfId="21915" xr:uid="{00000000-0005-0000-0000-000041A80000}"/>
    <cellStyle name="40% - Accent6 15 11 2" xfId="47904" xr:uid="{00000000-0005-0000-0000-000042A80000}"/>
    <cellStyle name="40% - Accent6 15 12" xfId="27069" xr:uid="{00000000-0005-0000-0000-000043A80000}"/>
    <cellStyle name="40% - Accent6 15 2" xfId="1350" xr:uid="{00000000-0005-0000-0000-000044A80000}"/>
    <cellStyle name="40% - Accent6 15 2 10" xfId="22192" xr:uid="{00000000-0005-0000-0000-000045A80000}"/>
    <cellStyle name="40% - Accent6 15 2 10 2" xfId="48181" xr:uid="{00000000-0005-0000-0000-000046A80000}"/>
    <cellStyle name="40% - Accent6 15 2 11" xfId="27346" xr:uid="{00000000-0005-0000-0000-000047A80000}"/>
    <cellStyle name="40% - Accent6 15 2 2" xfId="1908" xr:uid="{00000000-0005-0000-0000-000048A80000}"/>
    <cellStyle name="40% - Accent6 15 2 2 2" xfId="4594" xr:uid="{00000000-0005-0000-0000-000049A80000}"/>
    <cellStyle name="40% - Accent6 15 2 2 2 2" xfId="9891" xr:uid="{00000000-0005-0000-0000-00004AA80000}"/>
    <cellStyle name="40% - Accent6 15 2 2 2 2 2" xfId="35892" xr:uid="{00000000-0005-0000-0000-00004BA80000}"/>
    <cellStyle name="40% - Accent6 15 2 2 2 3" xfId="17686" xr:uid="{00000000-0005-0000-0000-00004CA80000}"/>
    <cellStyle name="40% - Accent6 15 2 2 2 3 2" xfId="43680" xr:uid="{00000000-0005-0000-0000-00004DA80000}"/>
    <cellStyle name="40% - Accent6 15 2 2 2 4" xfId="25437" xr:uid="{00000000-0005-0000-0000-00004EA80000}"/>
    <cellStyle name="40% - Accent6 15 2 2 2 4 2" xfId="51426" xr:uid="{00000000-0005-0000-0000-00004FA80000}"/>
    <cellStyle name="40% - Accent6 15 2 2 2 5" xfId="30591" xr:uid="{00000000-0005-0000-0000-000050A80000}"/>
    <cellStyle name="40% - Accent6 15 2 2 3" xfId="12533" xr:uid="{00000000-0005-0000-0000-000051A80000}"/>
    <cellStyle name="40% - Accent6 15 2 2 3 2" xfId="20328" xr:uid="{00000000-0005-0000-0000-000052A80000}"/>
    <cellStyle name="40% - Accent6 15 2 2 3 2 2" xfId="46322" xr:uid="{00000000-0005-0000-0000-000053A80000}"/>
    <cellStyle name="40% - Accent6 15 2 2 3 3" xfId="38534" xr:uid="{00000000-0005-0000-0000-000054A80000}"/>
    <cellStyle name="40% - Accent6 15 2 2 4" xfId="7211" xr:uid="{00000000-0005-0000-0000-000055A80000}"/>
    <cellStyle name="40% - Accent6 15 2 2 4 2" xfId="33203" xr:uid="{00000000-0005-0000-0000-000056A80000}"/>
    <cellStyle name="40% - Accent6 15 2 2 5" xfId="14997" xr:uid="{00000000-0005-0000-0000-000057A80000}"/>
    <cellStyle name="40% - Accent6 15 2 2 5 2" xfId="40991" xr:uid="{00000000-0005-0000-0000-000058A80000}"/>
    <cellStyle name="40% - Accent6 15 2 2 6" xfId="22748" xr:uid="{00000000-0005-0000-0000-000059A80000}"/>
    <cellStyle name="40% - Accent6 15 2 2 6 2" xfId="48737" xr:uid="{00000000-0005-0000-0000-00005AA80000}"/>
    <cellStyle name="40% - Accent6 15 2 2 7" xfId="27902" xr:uid="{00000000-0005-0000-0000-00005BA80000}"/>
    <cellStyle name="40% - Accent6 15 2 3" xfId="2464" xr:uid="{00000000-0005-0000-0000-00005CA80000}"/>
    <cellStyle name="40% - Accent6 15 2 3 2" xfId="5150" xr:uid="{00000000-0005-0000-0000-00005DA80000}"/>
    <cellStyle name="40% - Accent6 15 2 3 2 2" xfId="10447" xr:uid="{00000000-0005-0000-0000-00005EA80000}"/>
    <cellStyle name="40% - Accent6 15 2 3 2 2 2" xfId="36448" xr:uid="{00000000-0005-0000-0000-00005FA80000}"/>
    <cellStyle name="40% - Accent6 15 2 3 2 3" xfId="18242" xr:uid="{00000000-0005-0000-0000-000060A80000}"/>
    <cellStyle name="40% - Accent6 15 2 3 2 3 2" xfId="44236" xr:uid="{00000000-0005-0000-0000-000061A80000}"/>
    <cellStyle name="40% - Accent6 15 2 3 2 4" xfId="25993" xr:uid="{00000000-0005-0000-0000-000062A80000}"/>
    <cellStyle name="40% - Accent6 15 2 3 2 4 2" xfId="51982" xr:uid="{00000000-0005-0000-0000-000063A80000}"/>
    <cellStyle name="40% - Accent6 15 2 3 2 5" xfId="31147" xr:uid="{00000000-0005-0000-0000-000064A80000}"/>
    <cellStyle name="40% - Accent6 15 2 3 3" xfId="13068" xr:uid="{00000000-0005-0000-0000-000065A80000}"/>
    <cellStyle name="40% - Accent6 15 2 3 3 2" xfId="20863" xr:uid="{00000000-0005-0000-0000-000066A80000}"/>
    <cellStyle name="40% - Accent6 15 2 3 3 2 2" xfId="46857" xr:uid="{00000000-0005-0000-0000-000067A80000}"/>
    <cellStyle name="40% - Accent6 15 2 3 3 3" xfId="39069" xr:uid="{00000000-0005-0000-0000-000068A80000}"/>
    <cellStyle name="40% - Accent6 15 2 3 4" xfId="7763" xr:uid="{00000000-0005-0000-0000-000069A80000}"/>
    <cellStyle name="40% - Accent6 15 2 3 4 2" xfId="33759" xr:uid="{00000000-0005-0000-0000-00006AA80000}"/>
    <cellStyle name="40% - Accent6 15 2 3 5" xfId="15553" xr:uid="{00000000-0005-0000-0000-00006BA80000}"/>
    <cellStyle name="40% - Accent6 15 2 3 5 2" xfId="41547" xr:uid="{00000000-0005-0000-0000-00006CA80000}"/>
    <cellStyle name="40% - Accent6 15 2 3 6" xfId="23304" xr:uid="{00000000-0005-0000-0000-00006DA80000}"/>
    <cellStyle name="40% - Accent6 15 2 3 6 2" xfId="49293" xr:uid="{00000000-0005-0000-0000-00006EA80000}"/>
    <cellStyle name="40% - Accent6 15 2 3 7" xfId="28458" xr:uid="{00000000-0005-0000-0000-00006FA80000}"/>
    <cellStyle name="40% - Accent6 15 2 4" xfId="3020" xr:uid="{00000000-0005-0000-0000-000070A80000}"/>
    <cellStyle name="40% - Accent6 15 2 4 2" xfId="5706" xr:uid="{00000000-0005-0000-0000-000071A80000}"/>
    <cellStyle name="40% - Accent6 15 2 4 2 2" xfId="11003" xr:uid="{00000000-0005-0000-0000-000072A80000}"/>
    <cellStyle name="40% - Accent6 15 2 4 2 2 2" xfId="37004" xr:uid="{00000000-0005-0000-0000-000073A80000}"/>
    <cellStyle name="40% - Accent6 15 2 4 2 3" xfId="18798" xr:uid="{00000000-0005-0000-0000-000074A80000}"/>
    <cellStyle name="40% - Accent6 15 2 4 2 3 2" xfId="44792" xr:uid="{00000000-0005-0000-0000-000075A80000}"/>
    <cellStyle name="40% - Accent6 15 2 4 2 4" xfId="26549" xr:uid="{00000000-0005-0000-0000-000076A80000}"/>
    <cellStyle name="40% - Accent6 15 2 4 2 4 2" xfId="52538" xr:uid="{00000000-0005-0000-0000-000077A80000}"/>
    <cellStyle name="40% - Accent6 15 2 4 2 5" xfId="31703" xr:uid="{00000000-0005-0000-0000-000078A80000}"/>
    <cellStyle name="40% - Accent6 15 2 4 3" xfId="13607" xr:uid="{00000000-0005-0000-0000-000079A80000}"/>
    <cellStyle name="40% - Accent6 15 2 4 3 2" xfId="21402" xr:uid="{00000000-0005-0000-0000-00007AA80000}"/>
    <cellStyle name="40% - Accent6 15 2 4 3 2 2" xfId="47396" xr:uid="{00000000-0005-0000-0000-00007BA80000}"/>
    <cellStyle name="40% - Accent6 15 2 4 3 3" xfId="39608" xr:uid="{00000000-0005-0000-0000-00007CA80000}"/>
    <cellStyle name="40% - Accent6 15 2 4 4" xfId="8319" xr:uid="{00000000-0005-0000-0000-00007DA80000}"/>
    <cellStyle name="40% - Accent6 15 2 4 4 2" xfId="34315" xr:uid="{00000000-0005-0000-0000-00007EA80000}"/>
    <cellStyle name="40% - Accent6 15 2 4 5" xfId="16109" xr:uid="{00000000-0005-0000-0000-00007FA80000}"/>
    <cellStyle name="40% - Accent6 15 2 4 5 2" xfId="42103" xr:uid="{00000000-0005-0000-0000-000080A80000}"/>
    <cellStyle name="40% - Accent6 15 2 4 6" xfId="23860" xr:uid="{00000000-0005-0000-0000-000081A80000}"/>
    <cellStyle name="40% - Accent6 15 2 4 6 2" xfId="49849" xr:uid="{00000000-0005-0000-0000-000082A80000}"/>
    <cellStyle name="40% - Accent6 15 2 4 7" xfId="29014" xr:uid="{00000000-0005-0000-0000-000083A80000}"/>
    <cellStyle name="40% - Accent6 15 2 5" xfId="4038" xr:uid="{00000000-0005-0000-0000-000084A80000}"/>
    <cellStyle name="40% - Accent6 15 2 5 2" xfId="9336" xr:uid="{00000000-0005-0000-0000-000085A80000}"/>
    <cellStyle name="40% - Accent6 15 2 5 2 2" xfId="35336" xr:uid="{00000000-0005-0000-0000-000086A80000}"/>
    <cellStyle name="40% - Accent6 15 2 5 3" xfId="17130" xr:uid="{00000000-0005-0000-0000-000087A80000}"/>
    <cellStyle name="40% - Accent6 15 2 5 3 2" xfId="43124" xr:uid="{00000000-0005-0000-0000-000088A80000}"/>
    <cellStyle name="40% - Accent6 15 2 5 4" xfId="24881" xr:uid="{00000000-0005-0000-0000-000089A80000}"/>
    <cellStyle name="40% - Accent6 15 2 5 4 2" xfId="50870" xr:uid="{00000000-0005-0000-0000-00008AA80000}"/>
    <cellStyle name="40% - Accent6 15 2 5 5" xfId="30035" xr:uid="{00000000-0005-0000-0000-00008BA80000}"/>
    <cellStyle name="40% - Accent6 15 2 6" xfId="11508" xr:uid="{00000000-0005-0000-0000-00008CA80000}"/>
    <cellStyle name="40% - Accent6 15 2 6 2" xfId="19303" xr:uid="{00000000-0005-0000-0000-00008DA80000}"/>
    <cellStyle name="40% - Accent6 15 2 6 2 2" xfId="45297" xr:uid="{00000000-0005-0000-0000-00008EA80000}"/>
    <cellStyle name="40% - Accent6 15 2 6 3" xfId="37509" xr:uid="{00000000-0005-0000-0000-00008FA80000}"/>
    <cellStyle name="40% - Accent6 15 2 7" xfId="12014" xr:uid="{00000000-0005-0000-0000-000090A80000}"/>
    <cellStyle name="40% - Accent6 15 2 7 2" xfId="19809" xr:uid="{00000000-0005-0000-0000-000091A80000}"/>
    <cellStyle name="40% - Accent6 15 2 7 2 2" xfId="45803" xr:uid="{00000000-0005-0000-0000-000092A80000}"/>
    <cellStyle name="40% - Accent6 15 2 7 3" xfId="38015" xr:uid="{00000000-0005-0000-0000-000093A80000}"/>
    <cellStyle name="40% - Accent6 15 2 8" xfId="6660" xr:uid="{00000000-0005-0000-0000-000094A80000}"/>
    <cellStyle name="40% - Accent6 15 2 8 2" xfId="32647" xr:uid="{00000000-0005-0000-0000-000095A80000}"/>
    <cellStyle name="40% - Accent6 15 2 9" xfId="14441" xr:uid="{00000000-0005-0000-0000-000096A80000}"/>
    <cellStyle name="40% - Accent6 15 2 9 2" xfId="40435" xr:uid="{00000000-0005-0000-0000-000097A80000}"/>
    <cellStyle name="40% - Accent6 15 3" xfId="1631" xr:uid="{00000000-0005-0000-0000-000098A80000}"/>
    <cellStyle name="40% - Accent6 15 3 2" xfId="4317" xr:uid="{00000000-0005-0000-0000-000099A80000}"/>
    <cellStyle name="40% - Accent6 15 3 2 2" xfId="9614" xr:uid="{00000000-0005-0000-0000-00009AA80000}"/>
    <cellStyle name="40% - Accent6 15 3 2 2 2" xfId="35615" xr:uid="{00000000-0005-0000-0000-00009BA80000}"/>
    <cellStyle name="40% - Accent6 15 3 2 3" xfId="17409" xr:uid="{00000000-0005-0000-0000-00009CA80000}"/>
    <cellStyle name="40% - Accent6 15 3 2 3 2" xfId="43403" xr:uid="{00000000-0005-0000-0000-00009DA80000}"/>
    <cellStyle name="40% - Accent6 15 3 2 4" xfId="25160" xr:uid="{00000000-0005-0000-0000-00009EA80000}"/>
    <cellStyle name="40% - Accent6 15 3 2 4 2" xfId="51149" xr:uid="{00000000-0005-0000-0000-00009FA80000}"/>
    <cellStyle name="40% - Accent6 15 3 2 5" xfId="30314" xr:uid="{00000000-0005-0000-0000-0000A0A80000}"/>
    <cellStyle name="40% - Accent6 15 3 3" xfId="12274" xr:uid="{00000000-0005-0000-0000-0000A1A80000}"/>
    <cellStyle name="40% - Accent6 15 3 3 2" xfId="20069" xr:uid="{00000000-0005-0000-0000-0000A2A80000}"/>
    <cellStyle name="40% - Accent6 15 3 3 2 2" xfId="46063" xr:uid="{00000000-0005-0000-0000-0000A3A80000}"/>
    <cellStyle name="40% - Accent6 15 3 3 3" xfId="38275" xr:uid="{00000000-0005-0000-0000-0000A4A80000}"/>
    <cellStyle name="40% - Accent6 15 3 4" xfId="6936" xr:uid="{00000000-0005-0000-0000-0000A5A80000}"/>
    <cellStyle name="40% - Accent6 15 3 4 2" xfId="32926" xr:uid="{00000000-0005-0000-0000-0000A6A80000}"/>
    <cellStyle name="40% - Accent6 15 3 5" xfId="14720" xr:uid="{00000000-0005-0000-0000-0000A7A80000}"/>
    <cellStyle name="40% - Accent6 15 3 5 2" xfId="40714" xr:uid="{00000000-0005-0000-0000-0000A8A80000}"/>
    <cellStyle name="40% - Accent6 15 3 6" xfId="22471" xr:uid="{00000000-0005-0000-0000-0000A9A80000}"/>
    <cellStyle name="40% - Accent6 15 3 6 2" xfId="48460" xr:uid="{00000000-0005-0000-0000-0000AAA80000}"/>
    <cellStyle name="40% - Accent6 15 3 7" xfId="27625" xr:uid="{00000000-0005-0000-0000-0000ABA80000}"/>
    <cellStyle name="40% - Accent6 15 4" xfId="2187" xr:uid="{00000000-0005-0000-0000-0000ACA80000}"/>
    <cellStyle name="40% - Accent6 15 4 2" xfId="4873" xr:uid="{00000000-0005-0000-0000-0000ADA80000}"/>
    <cellStyle name="40% - Accent6 15 4 2 2" xfId="10170" xr:uid="{00000000-0005-0000-0000-0000AEA80000}"/>
    <cellStyle name="40% - Accent6 15 4 2 2 2" xfId="36171" xr:uid="{00000000-0005-0000-0000-0000AFA80000}"/>
    <cellStyle name="40% - Accent6 15 4 2 3" xfId="17965" xr:uid="{00000000-0005-0000-0000-0000B0A80000}"/>
    <cellStyle name="40% - Accent6 15 4 2 3 2" xfId="43959" xr:uid="{00000000-0005-0000-0000-0000B1A80000}"/>
    <cellStyle name="40% - Accent6 15 4 2 4" xfId="25716" xr:uid="{00000000-0005-0000-0000-0000B2A80000}"/>
    <cellStyle name="40% - Accent6 15 4 2 4 2" xfId="51705" xr:uid="{00000000-0005-0000-0000-0000B3A80000}"/>
    <cellStyle name="40% - Accent6 15 4 2 5" xfId="30870" xr:uid="{00000000-0005-0000-0000-0000B4A80000}"/>
    <cellStyle name="40% - Accent6 15 4 3" xfId="12793" xr:uid="{00000000-0005-0000-0000-0000B5A80000}"/>
    <cellStyle name="40% - Accent6 15 4 3 2" xfId="20588" xr:uid="{00000000-0005-0000-0000-0000B6A80000}"/>
    <cellStyle name="40% - Accent6 15 4 3 2 2" xfId="46582" xr:uid="{00000000-0005-0000-0000-0000B7A80000}"/>
    <cellStyle name="40% - Accent6 15 4 3 3" xfId="38794" xr:uid="{00000000-0005-0000-0000-0000B8A80000}"/>
    <cellStyle name="40% - Accent6 15 4 4" xfId="7488" xr:uid="{00000000-0005-0000-0000-0000B9A80000}"/>
    <cellStyle name="40% - Accent6 15 4 4 2" xfId="33482" xr:uid="{00000000-0005-0000-0000-0000BAA80000}"/>
    <cellStyle name="40% - Accent6 15 4 5" xfId="15276" xr:uid="{00000000-0005-0000-0000-0000BBA80000}"/>
    <cellStyle name="40% - Accent6 15 4 5 2" xfId="41270" xr:uid="{00000000-0005-0000-0000-0000BCA80000}"/>
    <cellStyle name="40% - Accent6 15 4 6" xfId="23027" xr:uid="{00000000-0005-0000-0000-0000BDA80000}"/>
    <cellStyle name="40% - Accent6 15 4 6 2" xfId="49016" xr:uid="{00000000-0005-0000-0000-0000BEA80000}"/>
    <cellStyle name="40% - Accent6 15 4 7" xfId="28181" xr:uid="{00000000-0005-0000-0000-0000BFA80000}"/>
    <cellStyle name="40% - Accent6 15 5" xfId="2743" xr:uid="{00000000-0005-0000-0000-0000C0A80000}"/>
    <cellStyle name="40% - Accent6 15 5 2" xfId="5429" xr:uid="{00000000-0005-0000-0000-0000C1A80000}"/>
    <cellStyle name="40% - Accent6 15 5 2 2" xfId="10726" xr:uid="{00000000-0005-0000-0000-0000C2A80000}"/>
    <cellStyle name="40% - Accent6 15 5 2 2 2" xfId="36727" xr:uid="{00000000-0005-0000-0000-0000C3A80000}"/>
    <cellStyle name="40% - Accent6 15 5 2 3" xfId="18521" xr:uid="{00000000-0005-0000-0000-0000C4A80000}"/>
    <cellStyle name="40% - Accent6 15 5 2 3 2" xfId="44515" xr:uid="{00000000-0005-0000-0000-0000C5A80000}"/>
    <cellStyle name="40% - Accent6 15 5 2 4" xfId="26272" xr:uid="{00000000-0005-0000-0000-0000C6A80000}"/>
    <cellStyle name="40% - Accent6 15 5 2 4 2" xfId="52261" xr:uid="{00000000-0005-0000-0000-0000C7A80000}"/>
    <cellStyle name="40% - Accent6 15 5 2 5" xfId="31426" xr:uid="{00000000-0005-0000-0000-0000C8A80000}"/>
    <cellStyle name="40% - Accent6 15 5 3" xfId="13330" xr:uid="{00000000-0005-0000-0000-0000C9A80000}"/>
    <cellStyle name="40% - Accent6 15 5 3 2" xfId="21125" xr:uid="{00000000-0005-0000-0000-0000CAA80000}"/>
    <cellStyle name="40% - Accent6 15 5 3 2 2" xfId="47119" xr:uid="{00000000-0005-0000-0000-0000CBA80000}"/>
    <cellStyle name="40% - Accent6 15 5 3 3" xfId="39331" xr:uid="{00000000-0005-0000-0000-0000CCA80000}"/>
    <cellStyle name="40% - Accent6 15 5 4" xfId="8042" xr:uid="{00000000-0005-0000-0000-0000CDA80000}"/>
    <cellStyle name="40% - Accent6 15 5 4 2" xfId="34038" xr:uid="{00000000-0005-0000-0000-0000CEA80000}"/>
    <cellStyle name="40% - Accent6 15 5 5" xfId="15832" xr:uid="{00000000-0005-0000-0000-0000CFA80000}"/>
    <cellStyle name="40% - Accent6 15 5 5 2" xfId="41826" xr:uid="{00000000-0005-0000-0000-0000D0A80000}"/>
    <cellStyle name="40% - Accent6 15 5 6" xfId="23583" xr:uid="{00000000-0005-0000-0000-0000D1A80000}"/>
    <cellStyle name="40% - Accent6 15 5 6 2" xfId="49572" xr:uid="{00000000-0005-0000-0000-0000D2A80000}"/>
    <cellStyle name="40% - Accent6 15 5 7" xfId="28737" xr:uid="{00000000-0005-0000-0000-0000D3A80000}"/>
    <cellStyle name="40% - Accent6 15 6" xfId="3761" xr:uid="{00000000-0005-0000-0000-0000D4A80000}"/>
    <cellStyle name="40% - Accent6 15 6 2" xfId="9059" xr:uid="{00000000-0005-0000-0000-0000D5A80000}"/>
    <cellStyle name="40% - Accent6 15 6 2 2" xfId="35059" xr:uid="{00000000-0005-0000-0000-0000D6A80000}"/>
    <cellStyle name="40% - Accent6 15 6 3" xfId="16853" xr:uid="{00000000-0005-0000-0000-0000D7A80000}"/>
    <cellStyle name="40% - Accent6 15 6 3 2" xfId="42847" xr:uid="{00000000-0005-0000-0000-0000D8A80000}"/>
    <cellStyle name="40% - Accent6 15 6 4" xfId="24604" xr:uid="{00000000-0005-0000-0000-0000D9A80000}"/>
    <cellStyle name="40% - Accent6 15 6 4 2" xfId="50593" xr:uid="{00000000-0005-0000-0000-0000DAA80000}"/>
    <cellStyle name="40% - Accent6 15 6 5" xfId="29758" xr:uid="{00000000-0005-0000-0000-0000DBA80000}"/>
    <cellStyle name="40% - Accent6 15 7" xfId="11253" xr:uid="{00000000-0005-0000-0000-0000DCA80000}"/>
    <cellStyle name="40% - Accent6 15 7 2" xfId="19048" xr:uid="{00000000-0005-0000-0000-0000DDA80000}"/>
    <cellStyle name="40% - Accent6 15 7 2 2" xfId="45042" xr:uid="{00000000-0005-0000-0000-0000DEA80000}"/>
    <cellStyle name="40% - Accent6 15 7 3" xfId="37254" xr:uid="{00000000-0005-0000-0000-0000DFA80000}"/>
    <cellStyle name="40% - Accent6 15 8" xfId="11753" xr:uid="{00000000-0005-0000-0000-0000E0A80000}"/>
    <cellStyle name="40% - Accent6 15 8 2" xfId="19548" xr:uid="{00000000-0005-0000-0000-0000E1A80000}"/>
    <cellStyle name="40% - Accent6 15 8 2 2" xfId="45542" xr:uid="{00000000-0005-0000-0000-0000E2A80000}"/>
    <cellStyle name="40% - Accent6 15 8 3" xfId="37754" xr:uid="{00000000-0005-0000-0000-0000E3A80000}"/>
    <cellStyle name="40% - Accent6 15 9" xfId="6383" xr:uid="{00000000-0005-0000-0000-0000E4A80000}"/>
    <cellStyle name="40% - Accent6 15 9 2" xfId="32370" xr:uid="{00000000-0005-0000-0000-0000E5A80000}"/>
    <cellStyle name="40% - Accent6 16" xfId="1079" xr:uid="{00000000-0005-0000-0000-0000E6A80000}"/>
    <cellStyle name="40% - Accent6 16 10" xfId="14171" xr:uid="{00000000-0005-0000-0000-0000E7A80000}"/>
    <cellStyle name="40% - Accent6 16 10 2" xfId="40165" xr:uid="{00000000-0005-0000-0000-0000E8A80000}"/>
    <cellStyle name="40% - Accent6 16 11" xfId="21922" xr:uid="{00000000-0005-0000-0000-0000E9A80000}"/>
    <cellStyle name="40% - Accent6 16 11 2" xfId="47911" xr:uid="{00000000-0005-0000-0000-0000EAA80000}"/>
    <cellStyle name="40% - Accent6 16 12" xfId="27076" xr:uid="{00000000-0005-0000-0000-0000EBA80000}"/>
    <cellStyle name="40% - Accent6 16 2" xfId="1357" xr:uid="{00000000-0005-0000-0000-0000ECA80000}"/>
    <cellStyle name="40% - Accent6 16 2 10" xfId="22199" xr:uid="{00000000-0005-0000-0000-0000EDA80000}"/>
    <cellStyle name="40% - Accent6 16 2 10 2" xfId="48188" xr:uid="{00000000-0005-0000-0000-0000EEA80000}"/>
    <cellStyle name="40% - Accent6 16 2 11" xfId="27353" xr:uid="{00000000-0005-0000-0000-0000EFA80000}"/>
    <cellStyle name="40% - Accent6 16 2 2" xfId="1915" xr:uid="{00000000-0005-0000-0000-0000F0A80000}"/>
    <cellStyle name="40% - Accent6 16 2 2 2" xfId="4601" xr:uid="{00000000-0005-0000-0000-0000F1A80000}"/>
    <cellStyle name="40% - Accent6 16 2 2 2 2" xfId="9898" xr:uid="{00000000-0005-0000-0000-0000F2A80000}"/>
    <cellStyle name="40% - Accent6 16 2 2 2 2 2" xfId="35899" xr:uid="{00000000-0005-0000-0000-0000F3A80000}"/>
    <cellStyle name="40% - Accent6 16 2 2 2 3" xfId="17693" xr:uid="{00000000-0005-0000-0000-0000F4A80000}"/>
    <cellStyle name="40% - Accent6 16 2 2 2 3 2" xfId="43687" xr:uid="{00000000-0005-0000-0000-0000F5A80000}"/>
    <cellStyle name="40% - Accent6 16 2 2 2 4" xfId="25444" xr:uid="{00000000-0005-0000-0000-0000F6A80000}"/>
    <cellStyle name="40% - Accent6 16 2 2 2 4 2" xfId="51433" xr:uid="{00000000-0005-0000-0000-0000F7A80000}"/>
    <cellStyle name="40% - Accent6 16 2 2 2 5" xfId="30598" xr:uid="{00000000-0005-0000-0000-0000F8A80000}"/>
    <cellStyle name="40% - Accent6 16 2 2 3" xfId="12540" xr:uid="{00000000-0005-0000-0000-0000F9A80000}"/>
    <cellStyle name="40% - Accent6 16 2 2 3 2" xfId="20335" xr:uid="{00000000-0005-0000-0000-0000FAA80000}"/>
    <cellStyle name="40% - Accent6 16 2 2 3 2 2" xfId="46329" xr:uid="{00000000-0005-0000-0000-0000FBA80000}"/>
    <cellStyle name="40% - Accent6 16 2 2 3 3" xfId="38541" xr:uid="{00000000-0005-0000-0000-0000FCA80000}"/>
    <cellStyle name="40% - Accent6 16 2 2 4" xfId="7218" xr:uid="{00000000-0005-0000-0000-0000FDA80000}"/>
    <cellStyle name="40% - Accent6 16 2 2 4 2" xfId="33210" xr:uid="{00000000-0005-0000-0000-0000FEA80000}"/>
    <cellStyle name="40% - Accent6 16 2 2 5" xfId="15004" xr:uid="{00000000-0005-0000-0000-0000FFA80000}"/>
    <cellStyle name="40% - Accent6 16 2 2 5 2" xfId="40998" xr:uid="{00000000-0005-0000-0000-000000A90000}"/>
    <cellStyle name="40% - Accent6 16 2 2 6" xfId="22755" xr:uid="{00000000-0005-0000-0000-000001A90000}"/>
    <cellStyle name="40% - Accent6 16 2 2 6 2" xfId="48744" xr:uid="{00000000-0005-0000-0000-000002A90000}"/>
    <cellStyle name="40% - Accent6 16 2 2 7" xfId="27909" xr:uid="{00000000-0005-0000-0000-000003A90000}"/>
    <cellStyle name="40% - Accent6 16 2 3" xfId="2471" xr:uid="{00000000-0005-0000-0000-000004A90000}"/>
    <cellStyle name="40% - Accent6 16 2 3 2" xfId="5157" xr:uid="{00000000-0005-0000-0000-000005A90000}"/>
    <cellStyle name="40% - Accent6 16 2 3 2 2" xfId="10454" xr:uid="{00000000-0005-0000-0000-000006A90000}"/>
    <cellStyle name="40% - Accent6 16 2 3 2 2 2" xfId="36455" xr:uid="{00000000-0005-0000-0000-000007A90000}"/>
    <cellStyle name="40% - Accent6 16 2 3 2 3" xfId="18249" xr:uid="{00000000-0005-0000-0000-000008A90000}"/>
    <cellStyle name="40% - Accent6 16 2 3 2 3 2" xfId="44243" xr:uid="{00000000-0005-0000-0000-000009A90000}"/>
    <cellStyle name="40% - Accent6 16 2 3 2 4" xfId="26000" xr:uid="{00000000-0005-0000-0000-00000AA90000}"/>
    <cellStyle name="40% - Accent6 16 2 3 2 4 2" xfId="51989" xr:uid="{00000000-0005-0000-0000-00000BA90000}"/>
    <cellStyle name="40% - Accent6 16 2 3 2 5" xfId="31154" xr:uid="{00000000-0005-0000-0000-00000CA90000}"/>
    <cellStyle name="40% - Accent6 16 2 3 3" xfId="13075" xr:uid="{00000000-0005-0000-0000-00000DA90000}"/>
    <cellStyle name="40% - Accent6 16 2 3 3 2" xfId="20870" xr:uid="{00000000-0005-0000-0000-00000EA90000}"/>
    <cellStyle name="40% - Accent6 16 2 3 3 2 2" xfId="46864" xr:uid="{00000000-0005-0000-0000-00000FA90000}"/>
    <cellStyle name="40% - Accent6 16 2 3 3 3" xfId="39076" xr:uid="{00000000-0005-0000-0000-000010A90000}"/>
    <cellStyle name="40% - Accent6 16 2 3 4" xfId="7770" xr:uid="{00000000-0005-0000-0000-000011A90000}"/>
    <cellStyle name="40% - Accent6 16 2 3 4 2" xfId="33766" xr:uid="{00000000-0005-0000-0000-000012A90000}"/>
    <cellStyle name="40% - Accent6 16 2 3 5" xfId="15560" xr:uid="{00000000-0005-0000-0000-000013A90000}"/>
    <cellStyle name="40% - Accent6 16 2 3 5 2" xfId="41554" xr:uid="{00000000-0005-0000-0000-000014A90000}"/>
    <cellStyle name="40% - Accent6 16 2 3 6" xfId="23311" xr:uid="{00000000-0005-0000-0000-000015A90000}"/>
    <cellStyle name="40% - Accent6 16 2 3 6 2" xfId="49300" xr:uid="{00000000-0005-0000-0000-000016A90000}"/>
    <cellStyle name="40% - Accent6 16 2 3 7" xfId="28465" xr:uid="{00000000-0005-0000-0000-000017A90000}"/>
    <cellStyle name="40% - Accent6 16 2 4" xfId="3027" xr:uid="{00000000-0005-0000-0000-000018A90000}"/>
    <cellStyle name="40% - Accent6 16 2 4 2" xfId="5713" xr:uid="{00000000-0005-0000-0000-000019A90000}"/>
    <cellStyle name="40% - Accent6 16 2 4 2 2" xfId="11010" xr:uid="{00000000-0005-0000-0000-00001AA90000}"/>
    <cellStyle name="40% - Accent6 16 2 4 2 2 2" xfId="37011" xr:uid="{00000000-0005-0000-0000-00001BA90000}"/>
    <cellStyle name="40% - Accent6 16 2 4 2 3" xfId="18805" xr:uid="{00000000-0005-0000-0000-00001CA90000}"/>
    <cellStyle name="40% - Accent6 16 2 4 2 3 2" xfId="44799" xr:uid="{00000000-0005-0000-0000-00001DA90000}"/>
    <cellStyle name="40% - Accent6 16 2 4 2 4" xfId="26556" xr:uid="{00000000-0005-0000-0000-00001EA90000}"/>
    <cellStyle name="40% - Accent6 16 2 4 2 4 2" xfId="52545" xr:uid="{00000000-0005-0000-0000-00001FA90000}"/>
    <cellStyle name="40% - Accent6 16 2 4 2 5" xfId="31710" xr:uid="{00000000-0005-0000-0000-000020A90000}"/>
    <cellStyle name="40% - Accent6 16 2 4 3" xfId="13614" xr:uid="{00000000-0005-0000-0000-000021A90000}"/>
    <cellStyle name="40% - Accent6 16 2 4 3 2" xfId="21409" xr:uid="{00000000-0005-0000-0000-000022A90000}"/>
    <cellStyle name="40% - Accent6 16 2 4 3 2 2" xfId="47403" xr:uid="{00000000-0005-0000-0000-000023A90000}"/>
    <cellStyle name="40% - Accent6 16 2 4 3 3" xfId="39615" xr:uid="{00000000-0005-0000-0000-000024A90000}"/>
    <cellStyle name="40% - Accent6 16 2 4 4" xfId="8326" xr:uid="{00000000-0005-0000-0000-000025A90000}"/>
    <cellStyle name="40% - Accent6 16 2 4 4 2" xfId="34322" xr:uid="{00000000-0005-0000-0000-000026A90000}"/>
    <cellStyle name="40% - Accent6 16 2 4 5" xfId="16116" xr:uid="{00000000-0005-0000-0000-000027A90000}"/>
    <cellStyle name="40% - Accent6 16 2 4 5 2" xfId="42110" xr:uid="{00000000-0005-0000-0000-000028A90000}"/>
    <cellStyle name="40% - Accent6 16 2 4 6" xfId="23867" xr:uid="{00000000-0005-0000-0000-000029A90000}"/>
    <cellStyle name="40% - Accent6 16 2 4 6 2" xfId="49856" xr:uid="{00000000-0005-0000-0000-00002AA90000}"/>
    <cellStyle name="40% - Accent6 16 2 4 7" xfId="29021" xr:uid="{00000000-0005-0000-0000-00002BA90000}"/>
    <cellStyle name="40% - Accent6 16 2 5" xfId="4045" xr:uid="{00000000-0005-0000-0000-00002CA90000}"/>
    <cellStyle name="40% - Accent6 16 2 5 2" xfId="9343" xr:uid="{00000000-0005-0000-0000-00002DA90000}"/>
    <cellStyle name="40% - Accent6 16 2 5 2 2" xfId="35343" xr:uid="{00000000-0005-0000-0000-00002EA90000}"/>
    <cellStyle name="40% - Accent6 16 2 5 3" xfId="17137" xr:uid="{00000000-0005-0000-0000-00002FA90000}"/>
    <cellStyle name="40% - Accent6 16 2 5 3 2" xfId="43131" xr:uid="{00000000-0005-0000-0000-000030A90000}"/>
    <cellStyle name="40% - Accent6 16 2 5 4" xfId="24888" xr:uid="{00000000-0005-0000-0000-000031A90000}"/>
    <cellStyle name="40% - Accent6 16 2 5 4 2" xfId="50877" xr:uid="{00000000-0005-0000-0000-000032A90000}"/>
    <cellStyle name="40% - Accent6 16 2 5 5" xfId="30042" xr:uid="{00000000-0005-0000-0000-000033A90000}"/>
    <cellStyle name="40% - Accent6 16 2 6" xfId="11515" xr:uid="{00000000-0005-0000-0000-000034A90000}"/>
    <cellStyle name="40% - Accent6 16 2 6 2" xfId="19310" xr:uid="{00000000-0005-0000-0000-000035A90000}"/>
    <cellStyle name="40% - Accent6 16 2 6 2 2" xfId="45304" xr:uid="{00000000-0005-0000-0000-000036A90000}"/>
    <cellStyle name="40% - Accent6 16 2 6 3" xfId="37516" xr:uid="{00000000-0005-0000-0000-000037A90000}"/>
    <cellStyle name="40% - Accent6 16 2 7" xfId="12021" xr:uid="{00000000-0005-0000-0000-000038A90000}"/>
    <cellStyle name="40% - Accent6 16 2 7 2" xfId="19816" xr:uid="{00000000-0005-0000-0000-000039A90000}"/>
    <cellStyle name="40% - Accent6 16 2 7 2 2" xfId="45810" xr:uid="{00000000-0005-0000-0000-00003AA90000}"/>
    <cellStyle name="40% - Accent6 16 2 7 3" xfId="38022" xr:uid="{00000000-0005-0000-0000-00003BA90000}"/>
    <cellStyle name="40% - Accent6 16 2 8" xfId="6667" xr:uid="{00000000-0005-0000-0000-00003CA90000}"/>
    <cellStyle name="40% - Accent6 16 2 8 2" xfId="32654" xr:uid="{00000000-0005-0000-0000-00003DA90000}"/>
    <cellStyle name="40% - Accent6 16 2 9" xfId="14448" xr:uid="{00000000-0005-0000-0000-00003EA90000}"/>
    <cellStyle name="40% - Accent6 16 2 9 2" xfId="40442" xr:uid="{00000000-0005-0000-0000-00003FA90000}"/>
    <cellStyle name="40% - Accent6 16 3" xfId="1638" xr:uid="{00000000-0005-0000-0000-000040A90000}"/>
    <cellStyle name="40% - Accent6 16 3 2" xfId="4324" xr:uid="{00000000-0005-0000-0000-000041A90000}"/>
    <cellStyle name="40% - Accent6 16 3 2 2" xfId="9621" xr:uid="{00000000-0005-0000-0000-000042A90000}"/>
    <cellStyle name="40% - Accent6 16 3 2 2 2" xfId="35622" xr:uid="{00000000-0005-0000-0000-000043A90000}"/>
    <cellStyle name="40% - Accent6 16 3 2 3" xfId="17416" xr:uid="{00000000-0005-0000-0000-000044A90000}"/>
    <cellStyle name="40% - Accent6 16 3 2 3 2" xfId="43410" xr:uid="{00000000-0005-0000-0000-000045A90000}"/>
    <cellStyle name="40% - Accent6 16 3 2 4" xfId="25167" xr:uid="{00000000-0005-0000-0000-000046A90000}"/>
    <cellStyle name="40% - Accent6 16 3 2 4 2" xfId="51156" xr:uid="{00000000-0005-0000-0000-000047A90000}"/>
    <cellStyle name="40% - Accent6 16 3 2 5" xfId="30321" xr:uid="{00000000-0005-0000-0000-000048A90000}"/>
    <cellStyle name="40% - Accent6 16 3 3" xfId="12281" xr:uid="{00000000-0005-0000-0000-000049A90000}"/>
    <cellStyle name="40% - Accent6 16 3 3 2" xfId="20076" xr:uid="{00000000-0005-0000-0000-00004AA90000}"/>
    <cellStyle name="40% - Accent6 16 3 3 2 2" xfId="46070" xr:uid="{00000000-0005-0000-0000-00004BA90000}"/>
    <cellStyle name="40% - Accent6 16 3 3 3" xfId="38282" xr:uid="{00000000-0005-0000-0000-00004CA90000}"/>
    <cellStyle name="40% - Accent6 16 3 4" xfId="6943" xr:uid="{00000000-0005-0000-0000-00004DA90000}"/>
    <cellStyle name="40% - Accent6 16 3 4 2" xfId="32933" xr:uid="{00000000-0005-0000-0000-00004EA90000}"/>
    <cellStyle name="40% - Accent6 16 3 5" xfId="14727" xr:uid="{00000000-0005-0000-0000-00004FA90000}"/>
    <cellStyle name="40% - Accent6 16 3 5 2" xfId="40721" xr:uid="{00000000-0005-0000-0000-000050A90000}"/>
    <cellStyle name="40% - Accent6 16 3 6" xfId="22478" xr:uid="{00000000-0005-0000-0000-000051A90000}"/>
    <cellStyle name="40% - Accent6 16 3 6 2" xfId="48467" xr:uid="{00000000-0005-0000-0000-000052A90000}"/>
    <cellStyle name="40% - Accent6 16 3 7" xfId="27632" xr:uid="{00000000-0005-0000-0000-000053A90000}"/>
    <cellStyle name="40% - Accent6 16 4" xfId="2194" xr:uid="{00000000-0005-0000-0000-000054A90000}"/>
    <cellStyle name="40% - Accent6 16 4 2" xfId="4880" xr:uid="{00000000-0005-0000-0000-000055A90000}"/>
    <cellStyle name="40% - Accent6 16 4 2 2" xfId="10177" xr:uid="{00000000-0005-0000-0000-000056A90000}"/>
    <cellStyle name="40% - Accent6 16 4 2 2 2" xfId="36178" xr:uid="{00000000-0005-0000-0000-000057A90000}"/>
    <cellStyle name="40% - Accent6 16 4 2 3" xfId="17972" xr:uid="{00000000-0005-0000-0000-000058A90000}"/>
    <cellStyle name="40% - Accent6 16 4 2 3 2" xfId="43966" xr:uid="{00000000-0005-0000-0000-000059A90000}"/>
    <cellStyle name="40% - Accent6 16 4 2 4" xfId="25723" xr:uid="{00000000-0005-0000-0000-00005AA90000}"/>
    <cellStyle name="40% - Accent6 16 4 2 4 2" xfId="51712" xr:uid="{00000000-0005-0000-0000-00005BA90000}"/>
    <cellStyle name="40% - Accent6 16 4 2 5" xfId="30877" xr:uid="{00000000-0005-0000-0000-00005CA90000}"/>
    <cellStyle name="40% - Accent6 16 4 3" xfId="12800" xr:uid="{00000000-0005-0000-0000-00005DA90000}"/>
    <cellStyle name="40% - Accent6 16 4 3 2" xfId="20595" xr:uid="{00000000-0005-0000-0000-00005EA90000}"/>
    <cellStyle name="40% - Accent6 16 4 3 2 2" xfId="46589" xr:uid="{00000000-0005-0000-0000-00005FA90000}"/>
    <cellStyle name="40% - Accent6 16 4 3 3" xfId="38801" xr:uid="{00000000-0005-0000-0000-000060A90000}"/>
    <cellStyle name="40% - Accent6 16 4 4" xfId="7495" xr:uid="{00000000-0005-0000-0000-000061A90000}"/>
    <cellStyle name="40% - Accent6 16 4 4 2" xfId="33489" xr:uid="{00000000-0005-0000-0000-000062A90000}"/>
    <cellStyle name="40% - Accent6 16 4 5" xfId="15283" xr:uid="{00000000-0005-0000-0000-000063A90000}"/>
    <cellStyle name="40% - Accent6 16 4 5 2" xfId="41277" xr:uid="{00000000-0005-0000-0000-000064A90000}"/>
    <cellStyle name="40% - Accent6 16 4 6" xfId="23034" xr:uid="{00000000-0005-0000-0000-000065A90000}"/>
    <cellStyle name="40% - Accent6 16 4 6 2" xfId="49023" xr:uid="{00000000-0005-0000-0000-000066A90000}"/>
    <cellStyle name="40% - Accent6 16 4 7" xfId="28188" xr:uid="{00000000-0005-0000-0000-000067A90000}"/>
    <cellStyle name="40% - Accent6 16 5" xfId="2750" xr:uid="{00000000-0005-0000-0000-000068A90000}"/>
    <cellStyle name="40% - Accent6 16 5 2" xfId="5436" xr:uid="{00000000-0005-0000-0000-000069A90000}"/>
    <cellStyle name="40% - Accent6 16 5 2 2" xfId="10733" xr:uid="{00000000-0005-0000-0000-00006AA90000}"/>
    <cellStyle name="40% - Accent6 16 5 2 2 2" xfId="36734" xr:uid="{00000000-0005-0000-0000-00006BA90000}"/>
    <cellStyle name="40% - Accent6 16 5 2 3" xfId="18528" xr:uid="{00000000-0005-0000-0000-00006CA90000}"/>
    <cellStyle name="40% - Accent6 16 5 2 3 2" xfId="44522" xr:uid="{00000000-0005-0000-0000-00006DA90000}"/>
    <cellStyle name="40% - Accent6 16 5 2 4" xfId="26279" xr:uid="{00000000-0005-0000-0000-00006EA90000}"/>
    <cellStyle name="40% - Accent6 16 5 2 4 2" xfId="52268" xr:uid="{00000000-0005-0000-0000-00006FA90000}"/>
    <cellStyle name="40% - Accent6 16 5 2 5" xfId="31433" xr:uid="{00000000-0005-0000-0000-000070A90000}"/>
    <cellStyle name="40% - Accent6 16 5 3" xfId="13337" xr:uid="{00000000-0005-0000-0000-000071A90000}"/>
    <cellStyle name="40% - Accent6 16 5 3 2" xfId="21132" xr:uid="{00000000-0005-0000-0000-000072A90000}"/>
    <cellStyle name="40% - Accent6 16 5 3 2 2" xfId="47126" xr:uid="{00000000-0005-0000-0000-000073A90000}"/>
    <cellStyle name="40% - Accent6 16 5 3 3" xfId="39338" xr:uid="{00000000-0005-0000-0000-000074A90000}"/>
    <cellStyle name="40% - Accent6 16 5 4" xfId="8049" xr:uid="{00000000-0005-0000-0000-000075A90000}"/>
    <cellStyle name="40% - Accent6 16 5 4 2" xfId="34045" xr:uid="{00000000-0005-0000-0000-000076A90000}"/>
    <cellStyle name="40% - Accent6 16 5 5" xfId="15839" xr:uid="{00000000-0005-0000-0000-000077A90000}"/>
    <cellStyle name="40% - Accent6 16 5 5 2" xfId="41833" xr:uid="{00000000-0005-0000-0000-000078A90000}"/>
    <cellStyle name="40% - Accent6 16 5 6" xfId="23590" xr:uid="{00000000-0005-0000-0000-000079A90000}"/>
    <cellStyle name="40% - Accent6 16 5 6 2" xfId="49579" xr:uid="{00000000-0005-0000-0000-00007AA90000}"/>
    <cellStyle name="40% - Accent6 16 5 7" xfId="28744" xr:uid="{00000000-0005-0000-0000-00007BA90000}"/>
    <cellStyle name="40% - Accent6 16 6" xfId="3768" xr:uid="{00000000-0005-0000-0000-00007CA90000}"/>
    <cellStyle name="40% - Accent6 16 6 2" xfId="9066" xr:uid="{00000000-0005-0000-0000-00007DA90000}"/>
    <cellStyle name="40% - Accent6 16 6 2 2" xfId="35066" xr:uid="{00000000-0005-0000-0000-00007EA90000}"/>
    <cellStyle name="40% - Accent6 16 6 3" xfId="16860" xr:uid="{00000000-0005-0000-0000-00007FA90000}"/>
    <cellStyle name="40% - Accent6 16 6 3 2" xfId="42854" xr:uid="{00000000-0005-0000-0000-000080A90000}"/>
    <cellStyle name="40% - Accent6 16 6 4" xfId="24611" xr:uid="{00000000-0005-0000-0000-000081A90000}"/>
    <cellStyle name="40% - Accent6 16 6 4 2" xfId="50600" xr:uid="{00000000-0005-0000-0000-000082A90000}"/>
    <cellStyle name="40% - Accent6 16 6 5" xfId="29765" xr:uid="{00000000-0005-0000-0000-000083A90000}"/>
    <cellStyle name="40% - Accent6 16 7" xfId="11260" xr:uid="{00000000-0005-0000-0000-000084A90000}"/>
    <cellStyle name="40% - Accent6 16 7 2" xfId="19055" xr:uid="{00000000-0005-0000-0000-000085A90000}"/>
    <cellStyle name="40% - Accent6 16 7 2 2" xfId="45049" xr:uid="{00000000-0005-0000-0000-000086A90000}"/>
    <cellStyle name="40% - Accent6 16 7 3" xfId="37261" xr:uid="{00000000-0005-0000-0000-000087A90000}"/>
    <cellStyle name="40% - Accent6 16 8" xfId="11760" xr:uid="{00000000-0005-0000-0000-000088A90000}"/>
    <cellStyle name="40% - Accent6 16 8 2" xfId="19555" xr:uid="{00000000-0005-0000-0000-000089A90000}"/>
    <cellStyle name="40% - Accent6 16 8 2 2" xfId="45549" xr:uid="{00000000-0005-0000-0000-00008AA90000}"/>
    <cellStyle name="40% - Accent6 16 8 3" xfId="37761" xr:uid="{00000000-0005-0000-0000-00008BA90000}"/>
    <cellStyle name="40% - Accent6 16 9" xfId="6390" xr:uid="{00000000-0005-0000-0000-00008CA90000}"/>
    <cellStyle name="40% - Accent6 16 9 2" xfId="32377" xr:uid="{00000000-0005-0000-0000-00008DA90000}"/>
    <cellStyle name="40% - Accent6 17" xfId="1098" xr:uid="{00000000-0005-0000-0000-00008EA90000}"/>
    <cellStyle name="40% - Accent6 17 10" xfId="14190" xr:uid="{00000000-0005-0000-0000-00008FA90000}"/>
    <cellStyle name="40% - Accent6 17 10 2" xfId="40184" xr:uid="{00000000-0005-0000-0000-000090A90000}"/>
    <cellStyle name="40% - Accent6 17 11" xfId="21941" xr:uid="{00000000-0005-0000-0000-000091A90000}"/>
    <cellStyle name="40% - Accent6 17 11 2" xfId="47930" xr:uid="{00000000-0005-0000-0000-000092A90000}"/>
    <cellStyle name="40% - Accent6 17 12" xfId="27095" xr:uid="{00000000-0005-0000-0000-000093A90000}"/>
    <cellStyle name="40% - Accent6 17 2" xfId="1376" xr:uid="{00000000-0005-0000-0000-000094A90000}"/>
    <cellStyle name="40% - Accent6 17 2 10" xfId="22218" xr:uid="{00000000-0005-0000-0000-000095A90000}"/>
    <cellStyle name="40% - Accent6 17 2 10 2" xfId="48207" xr:uid="{00000000-0005-0000-0000-000096A90000}"/>
    <cellStyle name="40% - Accent6 17 2 11" xfId="27372" xr:uid="{00000000-0005-0000-0000-000097A90000}"/>
    <cellStyle name="40% - Accent6 17 2 2" xfId="1934" xr:uid="{00000000-0005-0000-0000-000098A90000}"/>
    <cellStyle name="40% - Accent6 17 2 2 2" xfId="4620" xr:uid="{00000000-0005-0000-0000-000099A90000}"/>
    <cellStyle name="40% - Accent6 17 2 2 2 2" xfId="9917" xr:uid="{00000000-0005-0000-0000-00009AA90000}"/>
    <cellStyle name="40% - Accent6 17 2 2 2 2 2" xfId="35918" xr:uid="{00000000-0005-0000-0000-00009BA90000}"/>
    <cellStyle name="40% - Accent6 17 2 2 2 3" xfId="17712" xr:uid="{00000000-0005-0000-0000-00009CA90000}"/>
    <cellStyle name="40% - Accent6 17 2 2 2 3 2" xfId="43706" xr:uid="{00000000-0005-0000-0000-00009DA90000}"/>
    <cellStyle name="40% - Accent6 17 2 2 2 4" xfId="25463" xr:uid="{00000000-0005-0000-0000-00009EA90000}"/>
    <cellStyle name="40% - Accent6 17 2 2 2 4 2" xfId="51452" xr:uid="{00000000-0005-0000-0000-00009FA90000}"/>
    <cellStyle name="40% - Accent6 17 2 2 2 5" xfId="30617" xr:uid="{00000000-0005-0000-0000-0000A0A90000}"/>
    <cellStyle name="40% - Accent6 17 2 2 3" xfId="12559" xr:uid="{00000000-0005-0000-0000-0000A1A90000}"/>
    <cellStyle name="40% - Accent6 17 2 2 3 2" xfId="20354" xr:uid="{00000000-0005-0000-0000-0000A2A90000}"/>
    <cellStyle name="40% - Accent6 17 2 2 3 2 2" xfId="46348" xr:uid="{00000000-0005-0000-0000-0000A3A90000}"/>
    <cellStyle name="40% - Accent6 17 2 2 3 3" xfId="38560" xr:uid="{00000000-0005-0000-0000-0000A4A90000}"/>
    <cellStyle name="40% - Accent6 17 2 2 4" xfId="7237" xr:uid="{00000000-0005-0000-0000-0000A5A90000}"/>
    <cellStyle name="40% - Accent6 17 2 2 4 2" xfId="33229" xr:uid="{00000000-0005-0000-0000-0000A6A90000}"/>
    <cellStyle name="40% - Accent6 17 2 2 5" xfId="15023" xr:uid="{00000000-0005-0000-0000-0000A7A90000}"/>
    <cellStyle name="40% - Accent6 17 2 2 5 2" xfId="41017" xr:uid="{00000000-0005-0000-0000-0000A8A90000}"/>
    <cellStyle name="40% - Accent6 17 2 2 6" xfId="22774" xr:uid="{00000000-0005-0000-0000-0000A9A90000}"/>
    <cellStyle name="40% - Accent6 17 2 2 6 2" xfId="48763" xr:uid="{00000000-0005-0000-0000-0000AAA90000}"/>
    <cellStyle name="40% - Accent6 17 2 2 7" xfId="27928" xr:uid="{00000000-0005-0000-0000-0000ABA90000}"/>
    <cellStyle name="40% - Accent6 17 2 3" xfId="2490" xr:uid="{00000000-0005-0000-0000-0000ACA90000}"/>
    <cellStyle name="40% - Accent6 17 2 3 2" xfId="5176" xr:uid="{00000000-0005-0000-0000-0000ADA90000}"/>
    <cellStyle name="40% - Accent6 17 2 3 2 2" xfId="10473" xr:uid="{00000000-0005-0000-0000-0000AEA90000}"/>
    <cellStyle name="40% - Accent6 17 2 3 2 2 2" xfId="36474" xr:uid="{00000000-0005-0000-0000-0000AFA90000}"/>
    <cellStyle name="40% - Accent6 17 2 3 2 3" xfId="18268" xr:uid="{00000000-0005-0000-0000-0000B0A90000}"/>
    <cellStyle name="40% - Accent6 17 2 3 2 3 2" xfId="44262" xr:uid="{00000000-0005-0000-0000-0000B1A90000}"/>
    <cellStyle name="40% - Accent6 17 2 3 2 4" xfId="26019" xr:uid="{00000000-0005-0000-0000-0000B2A90000}"/>
    <cellStyle name="40% - Accent6 17 2 3 2 4 2" xfId="52008" xr:uid="{00000000-0005-0000-0000-0000B3A90000}"/>
    <cellStyle name="40% - Accent6 17 2 3 2 5" xfId="31173" xr:uid="{00000000-0005-0000-0000-0000B4A90000}"/>
    <cellStyle name="40% - Accent6 17 2 3 3" xfId="13094" xr:uid="{00000000-0005-0000-0000-0000B5A90000}"/>
    <cellStyle name="40% - Accent6 17 2 3 3 2" xfId="20889" xr:uid="{00000000-0005-0000-0000-0000B6A90000}"/>
    <cellStyle name="40% - Accent6 17 2 3 3 2 2" xfId="46883" xr:uid="{00000000-0005-0000-0000-0000B7A90000}"/>
    <cellStyle name="40% - Accent6 17 2 3 3 3" xfId="39095" xr:uid="{00000000-0005-0000-0000-0000B8A90000}"/>
    <cellStyle name="40% - Accent6 17 2 3 4" xfId="7789" xr:uid="{00000000-0005-0000-0000-0000B9A90000}"/>
    <cellStyle name="40% - Accent6 17 2 3 4 2" xfId="33785" xr:uid="{00000000-0005-0000-0000-0000BAA90000}"/>
    <cellStyle name="40% - Accent6 17 2 3 5" xfId="15579" xr:uid="{00000000-0005-0000-0000-0000BBA90000}"/>
    <cellStyle name="40% - Accent6 17 2 3 5 2" xfId="41573" xr:uid="{00000000-0005-0000-0000-0000BCA90000}"/>
    <cellStyle name="40% - Accent6 17 2 3 6" xfId="23330" xr:uid="{00000000-0005-0000-0000-0000BDA90000}"/>
    <cellStyle name="40% - Accent6 17 2 3 6 2" xfId="49319" xr:uid="{00000000-0005-0000-0000-0000BEA90000}"/>
    <cellStyle name="40% - Accent6 17 2 3 7" xfId="28484" xr:uid="{00000000-0005-0000-0000-0000BFA90000}"/>
    <cellStyle name="40% - Accent6 17 2 4" xfId="3046" xr:uid="{00000000-0005-0000-0000-0000C0A90000}"/>
    <cellStyle name="40% - Accent6 17 2 4 2" xfId="5732" xr:uid="{00000000-0005-0000-0000-0000C1A90000}"/>
    <cellStyle name="40% - Accent6 17 2 4 2 2" xfId="11029" xr:uid="{00000000-0005-0000-0000-0000C2A90000}"/>
    <cellStyle name="40% - Accent6 17 2 4 2 2 2" xfId="37030" xr:uid="{00000000-0005-0000-0000-0000C3A90000}"/>
    <cellStyle name="40% - Accent6 17 2 4 2 3" xfId="18824" xr:uid="{00000000-0005-0000-0000-0000C4A90000}"/>
    <cellStyle name="40% - Accent6 17 2 4 2 3 2" xfId="44818" xr:uid="{00000000-0005-0000-0000-0000C5A90000}"/>
    <cellStyle name="40% - Accent6 17 2 4 2 4" xfId="26575" xr:uid="{00000000-0005-0000-0000-0000C6A90000}"/>
    <cellStyle name="40% - Accent6 17 2 4 2 4 2" xfId="52564" xr:uid="{00000000-0005-0000-0000-0000C7A90000}"/>
    <cellStyle name="40% - Accent6 17 2 4 2 5" xfId="31729" xr:uid="{00000000-0005-0000-0000-0000C8A90000}"/>
    <cellStyle name="40% - Accent6 17 2 4 3" xfId="13633" xr:uid="{00000000-0005-0000-0000-0000C9A90000}"/>
    <cellStyle name="40% - Accent6 17 2 4 3 2" xfId="21428" xr:uid="{00000000-0005-0000-0000-0000CAA90000}"/>
    <cellStyle name="40% - Accent6 17 2 4 3 2 2" xfId="47422" xr:uid="{00000000-0005-0000-0000-0000CBA90000}"/>
    <cellStyle name="40% - Accent6 17 2 4 3 3" xfId="39634" xr:uid="{00000000-0005-0000-0000-0000CCA90000}"/>
    <cellStyle name="40% - Accent6 17 2 4 4" xfId="8345" xr:uid="{00000000-0005-0000-0000-0000CDA90000}"/>
    <cellStyle name="40% - Accent6 17 2 4 4 2" xfId="34341" xr:uid="{00000000-0005-0000-0000-0000CEA90000}"/>
    <cellStyle name="40% - Accent6 17 2 4 5" xfId="16135" xr:uid="{00000000-0005-0000-0000-0000CFA90000}"/>
    <cellStyle name="40% - Accent6 17 2 4 5 2" xfId="42129" xr:uid="{00000000-0005-0000-0000-0000D0A90000}"/>
    <cellStyle name="40% - Accent6 17 2 4 6" xfId="23886" xr:uid="{00000000-0005-0000-0000-0000D1A90000}"/>
    <cellStyle name="40% - Accent6 17 2 4 6 2" xfId="49875" xr:uid="{00000000-0005-0000-0000-0000D2A90000}"/>
    <cellStyle name="40% - Accent6 17 2 4 7" xfId="29040" xr:uid="{00000000-0005-0000-0000-0000D3A90000}"/>
    <cellStyle name="40% - Accent6 17 2 5" xfId="4064" xr:uid="{00000000-0005-0000-0000-0000D4A90000}"/>
    <cellStyle name="40% - Accent6 17 2 5 2" xfId="9362" xr:uid="{00000000-0005-0000-0000-0000D5A90000}"/>
    <cellStyle name="40% - Accent6 17 2 5 2 2" xfId="35362" xr:uid="{00000000-0005-0000-0000-0000D6A90000}"/>
    <cellStyle name="40% - Accent6 17 2 5 3" xfId="17156" xr:uid="{00000000-0005-0000-0000-0000D7A90000}"/>
    <cellStyle name="40% - Accent6 17 2 5 3 2" xfId="43150" xr:uid="{00000000-0005-0000-0000-0000D8A90000}"/>
    <cellStyle name="40% - Accent6 17 2 5 4" xfId="24907" xr:uid="{00000000-0005-0000-0000-0000D9A90000}"/>
    <cellStyle name="40% - Accent6 17 2 5 4 2" xfId="50896" xr:uid="{00000000-0005-0000-0000-0000DAA90000}"/>
    <cellStyle name="40% - Accent6 17 2 5 5" xfId="30061" xr:uid="{00000000-0005-0000-0000-0000DBA90000}"/>
    <cellStyle name="40% - Accent6 17 2 6" xfId="11534" xr:uid="{00000000-0005-0000-0000-0000DCA90000}"/>
    <cellStyle name="40% - Accent6 17 2 6 2" xfId="19329" xr:uid="{00000000-0005-0000-0000-0000DDA90000}"/>
    <cellStyle name="40% - Accent6 17 2 6 2 2" xfId="45323" xr:uid="{00000000-0005-0000-0000-0000DEA90000}"/>
    <cellStyle name="40% - Accent6 17 2 6 3" xfId="37535" xr:uid="{00000000-0005-0000-0000-0000DFA90000}"/>
    <cellStyle name="40% - Accent6 17 2 7" xfId="12040" xr:uid="{00000000-0005-0000-0000-0000E0A90000}"/>
    <cellStyle name="40% - Accent6 17 2 7 2" xfId="19835" xr:uid="{00000000-0005-0000-0000-0000E1A90000}"/>
    <cellStyle name="40% - Accent6 17 2 7 2 2" xfId="45829" xr:uid="{00000000-0005-0000-0000-0000E2A90000}"/>
    <cellStyle name="40% - Accent6 17 2 7 3" xfId="38041" xr:uid="{00000000-0005-0000-0000-0000E3A90000}"/>
    <cellStyle name="40% - Accent6 17 2 8" xfId="6686" xr:uid="{00000000-0005-0000-0000-0000E4A90000}"/>
    <cellStyle name="40% - Accent6 17 2 8 2" xfId="32673" xr:uid="{00000000-0005-0000-0000-0000E5A90000}"/>
    <cellStyle name="40% - Accent6 17 2 9" xfId="14467" xr:uid="{00000000-0005-0000-0000-0000E6A90000}"/>
    <cellStyle name="40% - Accent6 17 2 9 2" xfId="40461" xr:uid="{00000000-0005-0000-0000-0000E7A90000}"/>
    <cellStyle name="40% - Accent6 17 3" xfId="1657" xr:uid="{00000000-0005-0000-0000-0000E8A90000}"/>
    <cellStyle name="40% - Accent6 17 3 2" xfId="4343" xr:uid="{00000000-0005-0000-0000-0000E9A90000}"/>
    <cellStyle name="40% - Accent6 17 3 2 2" xfId="9640" xr:uid="{00000000-0005-0000-0000-0000EAA90000}"/>
    <cellStyle name="40% - Accent6 17 3 2 2 2" xfId="35641" xr:uid="{00000000-0005-0000-0000-0000EBA90000}"/>
    <cellStyle name="40% - Accent6 17 3 2 3" xfId="17435" xr:uid="{00000000-0005-0000-0000-0000ECA90000}"/>
    <cellStyle name="40% - Accent6 17 3 2 3 2" xfId="43429" xr:uid="{00000000-0005-0000-0000-0000EDA90000}"/>
    <cellStyle name="40% - Accent6 17 3 2 4" xfId="25186" xr:uid="{00000000-0005-0000-0000-0000EEA90000}"/>
    <cellStyle name="40% - Accent6 17 3 2 4 2" xfId="51175" xr:uid="{00000000-0005-0000-0000-0000EFA90000}"/>
    <cellStyle name="40% - Accent6 17 3 2 5" xfId="30340" xr:uid="{00000000-0005-0000-0000-0000F0A90000}"/>
    <cellStyle name="40% - Accent6 17 3 3" xfId="12300" xr:uid="{00000000-0005-0000-0000-0000F1A90000}"/>
    <cellStyle name="40% - Accent6 17 3 3 2" xfId="20095" xr:uid="{00000000-0005-0000-0000-0000F2A90000}"/>
    <cellStyle name="40% - Accent6 17 3 3 2 2" xfId="46089" xr:uid="{00000000-0005-0000-0000-0000F3A90000}"/>
    <cellStyle name="40% - Accent6 17 3 3 3" xfId="38301" xr:uid="{00000000-0005-0000-0000-0000F4A90000}"/>
    <cellStyle name="40% - Accent6 17 3 4" xfId="6962" xr:uid="{00000000-0005-0000-0000-0000F5A90000}"/>
    <cellStyle name="40% - Accent6 17 3 4 2" xfId="32952" xr:uid="{00000000-0005-0000-0000-0000F6A90000}"/>
    <cellStyle name="40% - Accent6 17 3 5" xfId="14746" xr:uid="{00000000-0005-0000-0000-0000F7A90000}"/>
    <cellStyle name="40% - Accent6 17 3 5 2" xfId="40740" xr:uid="{00000000-0005-0000-0000-0000F8A90000}"/>
    <cellStyle name="40% - Accent6 17 3 6" xfId="22497" xr:uid="{00000000-0005-0000-0000-0000F9A90000}"/>
    <cellStyle name="40% - Accent6 17 3 6 2" xfId="48486" xr:uid="{00000000-0005-0000-0000-0000FAA90000}"/>
    <cellStyle name="40% - Accent6 17 3 7" xfId="27651" xr:uid="{00000000-0005-0000-0000-0000FBA90000}"/>
    <cellStyle name="40% - Accent6 17 4" xfId="2213" xr:uid="{00000000-0005-0000-0000-0000FCA90000}"/>
    <cellStyle name="40% - Accent6 17 4 2" xfId="4899" xr:uid="{00000000-0005-0000-0000-0000FDA90000}"/>
    <cellStyle name="40% - Accent6 17 4 2 2" xfId="10196" xr:uid="{00000000-0005-0000-0000-0000FEA90000}"/>
    <cellStyle name="40% - Accent6 17 4 2 2 2" xfId="36197" xr:uid="{00000000-0005-0000-0000-0000FFA90000}"/>
    <cellStyle name="40% - Accent6 17 4 2 3" xfId="17991" xr:uid="{00000000-0005-0000-0000-000000AA0000}"/>
    <cellStyle name="40% - Accent6 17 4 2 3 2" xfId="43985" xr:uid="{00000000-0005-0000-0000-000001AA0000}"/>
    <cellStyle name="40% - Accent6 17 4 2 4" xfId="25742" xr:uid="{00000000-0005-0000-0000-000002AA0000}"/>
    <cellStyle name="40% - Accent6 17 4 2 4 2" xfId="51731" xr:uid="{00000000-0005-0000-0000-000003AA0000}"/>
    <cellStyle name="40% - Accent6 17 4 2 5" xfId="30896" xr:uid="{00000000-0005-0000-0000-000004AA0000}"/>
    <cellStyle name="40% - Accent6 17 4 3" xfId="12819" xr:uid="{00000000-0005-0000-0000-000005AA0000}"/>
    <cellStyle name="40% - Accent6 17 4 3 2" xfId="20614" xr:uid="{00000000-0005-0000-0000-000006AA0000}"/>
    <cellStyle name="40% - Accent6 17 4 3 2 2" xfId="46608" xr:uid="{00000000-0005-0000-0000-000007AA0000}"/>
    <cellStyle name="40% - Accent6 17 4 3 3" xfId="38820" xr:uid="{00000000-0005-0000-0000-000008AA0000}"/>
    <cellStyle name="40% - Accent6 17 4 4" xfId="7514" xr:uid="{00000000-0005-0000-0000-000009AA0000}"/>
    <cellStyle name="40% - Accent6 17 4 4 2" xfId="33508" xr:uid="{00000000-0005-0000-0000-00000AAA0000}"/>
    <cellStyle name="40% - Accent6 17 4 5" xfId="15302" xr:uid="{00000000-0005-0000-0000-00000BAA0000}"/>
    <cellStyle name="40% - Accent6 17 4 5 2" xfId="41296" xr:uid="{00000000-0005-0000-0000-00000CAA0000}"/>
    <cellStyle name="40% - Accent6 17 4 6" xfId="23053" xr:uid="{00000000-0005-0000-0000-00000DAA0000}"/>
    <cellStyle name="40% - Accent6 17 4 6 2" xfId="49042" xr:uid="{00000000-0005-0000-0000-00000EAA0000}"/>
    <cellStyle name="40% - Accent6 17 4 7" xfId="28207" xr:uid="{00000000-0005-0000-0000-00000FAA0000}"/>
    <cellStyle name="40% - Accent6 17 5" xfId="2769" xr:uid="{00000000-0005-0000-0000-000010AA0000}"/>
    <cellStyle name="40% - Accent6 17 5 2" xfId="5455" xr:uid="{00000000-0005-0000-0000-000011AA0000}"/>
    <cellStyle name="40% - Accent6 17 5 2 2" xfId="10752" xr:uid="{00000000-0005-0000-0000-000012AA0000}"/>
    <cellStyle name="40% - Accent6 17 5 2 2 2" xfId="36753" xr:uid="{00000000-0005-0000-0000-000013AA0000}"/>
    <cellStyle name="40% - Accent6 17 5 2 3" xfId="18547" xr:uid="{00000000-0005-0000-0000-000014AA0000}"/>
    <cellStyle name="40% - Accent6 17 5 2 3 2" xfId="44541" xr:uid="{00000000-0005-0000-0000-000015AA0000}"/>
    <cellStyle name="40% - Accent6 17 5 2 4" xfId="26298" xr:uid="{00000000-0005-0000-0000-000016AA0000}"/>
    <cellStyle name="40% - Accent6 17 5 2 4 2" xfId="52287" xr:uid="{00000000-0005-0000-0000-000017AA0000}"/>
    <cellStyle name="40% - Accent6 17 5 2 5" xfId="31452" xr:uid="{00000000-0005-0000-0000-000018AA0000}"/>
    <cellStyle name="40% - Accent6 17 5 3" xfId="13356" xr:uid="{00000000-0005-0000-0000-000019AA0000}"/>
    <cellStyle name="40% - Accent6 17 5 3 2" xfId="21151" xr:uid="{00000000-0005-0000-0000-00001AAA0000}"/>
    <cellStyle name="40% - Accent6 17 5 3 2 2" xfId="47145" xr:uid="{00000000-0005-0000-0000-00001BAA0000}"/>
    <cellStyle name="40% - Accent6 17 5 3 3" xfId="39357" xr:uid="{00000000-0005-0000-0000-00001CAA0000}"/>
    <cellStyle name="40% - Accent6 17 5 4" xfId="8068" xr:uid="{00000000-0005-0000-0000-00001DAA0000}"/>
    <cellStyle name="40% - Accent6 17 5 4 2" xfId="34064" xr:uid="{00000000-0005-0000-0000-00001EAA0000}"/>
    <cellStyle name="40% - Accent6 17 5 5" xfId="15858" xr:uid="{00000000-0005-0000-0000-00001FAA0000}"/>
    <cellStyle name="40% - Accent6 17 5 5 2" xfId="41852" xr:uid="{00000000-0005-0000-0000-000020AA0000}"/>
    <cellStyle name="40% - Accent6 17 5 6" xfId="23609" xr:uid="{00000000-0005-0000-0000-000021AA0000}"/>
    <cellStyle name="40% - Accent6 17 5 6 2" xfId="49598" xr:uid="{00000000-0005-0000-0000-000022AA0000}"/>
    <cellStyle name="40% - Accent6 17 5 7" xfId="28763" xr:uid="{00000000-0005-0000-0000-000023AA0000}"/>
    <cellStyle name="40% - Accent6 17 6" xfId="3787" xr:uid="{00000000-0005-0000-0000-000024AA0000}"/>
    <cellStyle name="40% - Accent6 17 6 2" xfId="9085" xr:uid="{00000000-0005-0000-0000-000025AA0000}"/>
    <cellStyle name="40% - Accent6 17 6 2 2" xfId="35085" xr:uid="{00000000-0005-0000-0000-000026AA0000}"/>
    <cellStyle name="40% - Accent6 17 6 3" xfId="16879" xr:uid="{00000000-0005-0000-0000-000027AA0000}"/>
    <cellStyle name="40% - Accent6 17 6 3 2" xfId="42873" xr:uid="{00000000-0005-0000-0000-000028AA0000}"/>
    <cellStyle name="40% - Accent6 17 6 4" xfId="24630" xr:uid="{00000000-0005-0000-0000-000029AA0000}"/>
    <cellStyle name="40% - Accent6 17 6 4 2" xfId="50619" xr:uid="{00000000-0005-0000-0000-00002AAA0000}"/>
    <cellStyle name="40% - Accent6 17 6 5" xfId="29784" xr:uid="{00000000-0005-0000-0000-00002BAA0000}"/>
    <cellStyle name="40% - Accent6 17 7" xfId="11279" xr:uid="{00000000-0005-0000-0000-00002CAA0000}"/>
    <cellStyle name="40% - Accent6 17 7 2" xfId="19074" xr:uid="{00000000-0005-0000-0000-00002DAA0000}"/>
    <cellStyle name="40% - Accent6 17 7 2 2" xfId="45068" xr:uid="{00000000-0005-0000-0000-00002EAA0000}"/>
    <cellStyle name="40% - Accent6 17 7 3" xfId="37280" xr:uid="{00000000-0005-0000-0000-00002FAA0000}"/>
    <cellStyle name="40% - Accent6 17 8" xfId="11779" xr:uid="{00000000-0005-0000-0000-000030AA0000}"/>
    <cellStyle name="40% - Accent6 17 8 2" xfId="19574" xr:uid="{00000000-0005-0000-0000-000031AA0000}"/>
    <cellStyle name="40% - Accent6 17 8 2 2" xfId="45568" xr:uid="{00000000-0005-0000-0000-000032AA0000}"/>
    <cellStyle name="40% - Accent6 17 8 3" xfId="37780" xr:uid="{00000000-0005-0000-0000-000033AA0000}"/>
    <cellStyle name="40% - Accent6 17 9" xfId="6409" xr:uid="{00000000-0005-0000-0000-000034AA0000}"/>
    <cellStyle name="40% - Accent6 17 9 2" xfId="32396" xr:uid="{00000000-0005-0000-0000-000035AA0000}"/>
    <cellStyle name="40% - Accent6 18" xfId="1105" xr:uid="{00000000-0005-0000-0000-000036AA0000}"/>
    <cellStyle name="40% - Accent6 18 10" xfId="14197" xr:uid="{00000000-0005-0000-0000-000037AA0000}"/>
    <cellStyle name="40% - Accent6 18 10 2" xfId="40191" xr:uid="{00000000-0005-0000-0000-000038AA0000}"/>
    <cellStyle name="40% - Accent6 18 11" xfId="21948" xr:uid="{00000000-0005-0000-0000-000039AA0000}"/>
    <cellStyle name="40% - Accent6 18 11 2" xfId="47937" xr:uid="{00000000-0005-0000-0000-00003AAA0000}"/>
    <cellStyle name="40% - Accent6 18 12" xfId="27102" xr:uid="{00000000-0005-0000-0000-00003BAA0000}"/>
    <cellStyle name="40% - Accent6 18 2" xfId="1383" xr:uid="{00000000-0005-0000-0000-00003CAA0000}"/>
    <cellStyle name="40% - Accent6 18 2 10" xfId="22225" xr:uid="{00000000-0005-0000-0000-00003DAA0000}"/>
    <cellStyle name="40% - Accent6 18 2 10 2" xfId="48214" xr:uid="{00000000-0005-0000-0000-00003EAA0000}"/>
    <cellStyle name="40% - Accent6 18 2 11" xfId="27379" xr:uid="{00000000-0005-0000-0000-00003FAA0000}"/>
    <cellStyle name="40% - Accent6 18 2 2" xfId="1941" xr:uid="{00000000-0005-0000-0000-000040AA0000}"/>
    <cellStyle name="40% - Accent6 18 2 2 2" xfId="4627" xr:uid="{00000000-0005-0000-0000-000041AA0000}"/>
    <cellStyle name="40% - Accent6 18 2 2 2 2" xfId="9924" xr:uid="{00000000-0005-0000-0000-000042AA0000}"/>
    <cellStyle name="40% - Accent6 18 2 2 2 2 2" xfId="35925" xr:uid="{00000000-0005-0000-0000-000043AA0000}"/>
    <cellStyle name="40% - Accent6 18 2 2 2 3" xfId="17719" xr:uid="{00000000-0005-0000-0000-000044AA0000}"/>
    <cellStyle name="40% - Accent6 18 2 2 2 3 2" xfId="43713" xr:uid="{00000000-0005-0000-0000-000045AA0000}"/>
    <cellStyle name="40% - Accent6 18 2 2 2 4" xfId="25470" xr:uid="{00000000-0005-0000-0000-000046AA0000}"/>
    <cellStyle name="40% - Accent6 18 2 2 2 4 2" xfId="51459" xr:uid="{00000000-0005-0000-0000-000047AA0000}"/>
    <cellStyle name="40% - Accent6 18 2 2 2 5" xfId="30624" xr:uid="{00000000-0005-0000-0000-000048AA0000}"/>
    <cellStyle name="40% - Accent6 18 2 2 3" xfId="12566" xr:uid="{00000000-0005-0000-0000-000049AA0000}"/>
    <cellStyle name="40% - Accent6 18 2 2 3 2" xfId="20361" xr:uid="{00000000-0005-0000-0000-00004AAA0000}"/>
    <cellStyle name="40% - Accent6 18 2 2 3 2 2" xfId="46355" xr:uid="{00000000-0005-0000-0000-00004BAA0000}"/>
    <cellStyle name="40% - Accent6 18 2 2 3 3" xfId="38567" xr:uid="{00000000-0005-0000-0000-00004CAA0000}"/>
    <cellStyle name="40% - Accent6 18 2 2 4" xfId="7244" xr:uid="{00000000-0005-0000-0000-00004DAA0000}"/>
    <cellStyle name="40% - Accent6 18 2 2 4 2" xfId="33236" xr:uid="{00000000-0005-0000-0000-00004EAA0000}"/>
    <cellStyle name="40% - Accent6 18 2 2 5" xfId="15030" xr:uid="{00000000-0005-0000-0000-00004FAA0000}"/>
    <cellStyle name="40% - Accent6 18 2 2 5 2" xfId="41024" xr:uid="{00000000-0005-0000-0000-000050AA0000}"/>
    <cellStyle name="40% - Accent6 18 2 2 6" xfId="22781" xr:uid="{00000000-0005-0000-0000-000051AA0000}"/>
    <cellStyle name="40% - Accent6 18 2 2 6 2" xfId="48770" xr:uid="{00000000-0005-0000-0000-000052AA0000}"/>
    <cellStyle name="40% - Accent6 18 2 2 7" xfId="27935" xr:uid="{00000000-0005-0000-0000-000053AA0000}"/>
    <cellStyle name="40% - Accent6 18 2 3" xfId="2497" xr:uid="{00000000-0005-0000-0000-000054AA0000}"/>
    <cellStyle name="40% - Accent6 18 2 3 2" xfId="5183" xr:uid="{00000000-0005-0000-0000-000055AA0000}"/>
    <cellStyle name="40% - Accent6 18 2 3 2 2" xfId="10480" xr:uid="{00000000-0005-0000-0000-000056AA0000}"/>
    <cellStyle name="40% - Accent6 18 2 3 2 2 2" xfId="36481" xr:uid="{00000000-0005-0000-0000-000057AA0000}"/>
    <cellStyle name="40% - Accent6 18 2 3 2 3" xfId="18275" xr:uid="{00000000-0005-0000-0000-000058AA0000}"/>
    <cellStyle name="40% - Accent6 18 2 3 2 3 2" xfId="44269" xr:uid="{00000000-0005-0000-0000-000059AA0000}"/>
    <cellStyle name="40% - Accent6 18 2 3 2 4" xfId="26026" xr:uid="{00000000-0005-0000-0000-00005AAA0000}"/>
    <cellStyle name="40% - Accent6 18 2 3 2 4 2" xfId="52015" xr:uid="{00000000-0005-0000-0000-00005BAA0000}"/>
    <cellStyle name="40% - Accent6 18 2 3 2 5" xfId="31180" xr:uid="{00000000-0005-0000-0000-00005CAA0000}"/>
    <cellStyle name="40% - Accent6 18 2 3 3" xfId="13101" xr:uid="{00000000-0005-0000-0000-00005DAA0000}"/>
    <cellStyle name="40% - Accent6 18 2 3 3 2" xfId="20896" xr:uid="{00000000-0005-0000-0000-00005EAA0000}"/>
    <cellStyle name="40% - Accent6 18 2 3 3 2 2" xfId="46890" xr:uid="{00000000-0005-0000-0000-00005FAA0000}"/>
    <cellStyle name="40% - Accent6 18 2 3 3 3" xfId="39102" xr:uid="{00000000-0005-0000-0000-000060AA0000}"/>
    <cellStyle name="40% - Accent6 18 2 3 4" xfId="7796" xr:uid="{00000000-0005-0000-0000-000061AA0000}"/>
    <cellStyle name="40% - Accent6 18 2 3 4 2" xfId="33792" xr:uid="{00000000-0005-0000-0000-000062AA0000}"/>
    <cellStyle name="40% - Accent6 18 2 3 5" xfId="15586" xr:uid="{00000000-0005-0000-0000-000063AA0000}"/>
    <cellStyle name="40% - Accent6 18 2 3 5 2" xfId="41580" xr:uid="{00000000-0005-0000-0000-000064AA0000}"/>
    <cellStyle name="40% - Accent6 18 2 3 6" xfId="23337" xr:uid="{00000000-0005-0000-0000-000065AA0000}"/>
    <cellStyle name="40% - Accent6 18 2 3 6 2" xfId="49326" xr:uid="{00000000-0005-0000-0000-000066AA0000}"/>
    <cellStyle name="40% - Accent6 18 2 3 7" xfId="28491" xr:uid="{00000000-0005-0000-0000-000067AA0000}"/>
    <cellStyle name="40% - Accent6 18 2 4" xfId="3053" xr:uid="{00000000-0005-0000-0000-000068AA0000}"/>
    <cellStyle name="40% - Accent6 18 2 4 2" xfId="5739" xr:uid="{00000000-0005-0000-0000-000069AA0000}"/>
    <cellStyle name="40% - Accent6 18 2 4 2 2" xfId="11036" xr:uid="{00000000-0005-0000-0000-00006AAA0000}"/>
    <cellStyle name="40% - Accent6 18 2 4 2 2 2" xfId="37037" xr:uid="{00000000-0005-0000-0000-00006BAA0000}"/>
    <cellStyle name="40% - Accent6 18 2 4 2 3" xfId="18831" xr:uid="{00000000-0005-0000-0000-00006CAA0000}"/>
    <cellStyle name="40% - Accent6 18 2 4 2 3 2" xfId="44825" xr:uid="{00000000-0005-0000-0000-00006DAA0000}"/>
    <cellStyle name="40% - Accent6 18 2 4 2 4" xfId="26582" xr:uid="{00000000-0005-0000-0000-00006EAA0000}"/>
    <cellStyle name="40% - Accent6 18 2 4 2 4 2" xfId="52571" xr:uid="{00000000-0005-0000-0000-00006FAA0000}"/>
    <cellStyle name="40% - Accent6 18 2 4 2 5" xfId="31736" xr:uid="{00000000-0005-0000-0000-000070AA0000}"/>
    <cellStyle name="40% - Accent6 18 2 4 3" xfId="13640" xr:uid="{00000000-0005-0000-0000-000071AA0000}"/>
    <cellStyle name="40% - Accent6 18 2 4 3 2" xfId="21435" xr:uid="{00000000-0005-0000-0000-000072AA0000}"/>
    <cellStyle name="40% - Accent6 18 2 4 3 2 2" xfId="47429" xr:uid="{00000000-0005-0000-0000-000073AA0000}"/>
    <cellStyle name="40% - Accent6 18 2 4 3 3" xfId="39641" xr:uid="{00000000-0005-0000-0000-000074AA0000}"/>
    <cellStyle name="40% - Accent6 18 2 4 4" xfId="8352" xr:uid="{00000000-0005-0000-0000-000075AA0000}"/>
    <cellStyle name="40% - Accent6 18 2 4 4 2" xfId="34348" xr:uid="{00000000-0005-0000-0000-000076AA0000}"/>
    <cellStyle name="40% - Accent6 18 2 4 5" xfId="16142" xr:uid="{00000000-0005-0000-0000-000077AA0000}"/>
    <cellStyle name="40% - Accent6 18 2 4 5 2" xfId="42136" xr:uid="{00000000-0005-0000-0000-000078AA0000}"/>
    <cellStyle name="40% - Accent6 18 2 4 6" xfId="23893" xr:uid="{00000000-0005-0000-0000-000079AA0000}"/>
    <cellStyle name="40% - Accent6 18 2 4 6 2" xfId="49882" xr:uid="{00000000-0005-0000-0000-00007AAA0000}"/>
    <cellStyle name="40% - Accent6 18 2 4 7" xfId="29047" xr:uid="{00000000-0005-0000-0000-00007BAA0000}"/>
    <cellStyle name="40% - Accent6 18 2 5" xfId="4071" xr:uid="{00000000-0005-0000-0000-00007CAA0000}"/>
    <cellStyle name="40% - Accent6 18 2 5 2" xfId="9369" xr:uid="{00000000-0005-0000-0000-00007DAA0000}"/>
    <cellStyle name="40% - Accent6 18 2 5 2 2" xfId="35369" xr:uid="{00000000-0005-0000-0000-00007EAA0000}"/>
    <cellStyle name="40% - Accent6 18 2 5 3" xfId="17163" xr:uid="{00000000-0005-0000-0000-00007FAA0000}"/>
    <cellStyle name="40% - Accent6 18 2 5 3 2" xfId="43157" xr:uid="{00000000-0005-0000-0000-000080AA0000}"/>
    <cellStyle name="40% - Accent6 18 2 5 4" xfId="24914" xr:uid="{00000000-0005-0000-0000-000081AA0000}"/>
    <cellStyle name="40% - Accent6 18 2 5 4 2" xfId="50903" xr:uid="{00000000-0005-0000-0000-000082AA0000}"/>
    <cellStyle name="40% - Accent6 18 2 5 5" xfId="30068" xr:uid="{00000000-0005-0000-0000-000083AA0000}"/>
    <cellStyle name="40% - Accent6 18 2 6" xfId="11541" xr:uid="{00000000-0005-0000-0000-000084AA0000}"/>
    <cellStyle name="40% - Accent6 18 2 6 2" xfId="19336" xr:uid="{00000000-0005-0000-0000-000085AA0000}"/>
    <cellStyle name="40% - Accent6 18 2 6 2 2" xfId="45330" xr:uid="{00000000-0005-0000-0000-000086AA0000}"/>
    <cellStyle name="40% - Accent6 18 2 6 3" xfId="37542" xr:uid="{00000000-0005-0000-0000-000087AA0000}"/>
    <cellStyle name="40% - Accent6 18 2 7" xfId="12047" xr:uid="{00000000-0005-0000-0000-000088AA0000}"/>
    <cellStyle name="40% - Accent6 18 2 7 2" xfId="19842" xr:uid="{00000000-0005-0000-0000-000089AA0000}"/>
    <cellStyle name="40% - Accent6 18 2 7 2 2" xfId="45836" xr:uid="{00000000-0005-0000-0000-00008AAA0000}"/>
    <cellStyle name="40% - Accent6 18 2 7 3" xfId="38048" xr:uid="{00000000-0005-0000-0000-00008BAA0000}"/>
    <cellStyle name="40% - Accent6 18 2 8" xfId="6693" xr:uid="{00000000-0005-0000-0000-00008CAA0000}"/>
    <cellStyle name="40% - Accent6 18 2 8 2" xfId="32680" xr:uid="{00000000-0005-0000-0000-00008DAA0000}"/>
    <cellStyle name="40% - Accent6 18 2 9" xfId="14474" xr:uid="{00000000-0005-0000-0000-00008EAA0000}"/>
    <cellStyle name="40% - Accent6 18 2 9 2" xfId="40468" xr:uid="{00000000-0005-0000-0000-00008FAA0000}"/>
    <cellStyle name="40% - Accent6 18 3" xfId="1664" xr:uid="{00000000-0005-0000-0000-000090AA0000}"/>
    <cellStyle name="40% - Accent6 18 3 2" xfId="4350" xr:uid="{00000000-0005-0000-0000-000091AA0000}"/>
    <cellStyle name="40% - Accent6 18 3 2 2" xfId="9647" xr:uid="{00000000-0005-0000-0000-000092AA0000}"/>
    <cellStyle name="40% - Accent6 18 3 2 2 2" xfId="35648" xr:uid="{00000000-0005-0000-0000-000093AA0000}"/>
    <cellStyle name="40% - Accent6 18 3 2 3" xfId="17442" xr:uid="{00000000-0005-0000-0000-000094AA0000}"/>
    <cellStyle name="40% - Accent6 18 3 2 3 2" xfId="43436" xr:uid="{00000000-0005-0000-0000-000095AA0000}"/>
    <cellStyle name="40% - Accent6 18 3 2 4" xfId="25193" xr:uid="{00000000-0005-0000-0000-000096AA0000}"/>
    <cellStyle name="40% - Accent6 18 3 2 4 2" xfId="51182" xr:uid="{00000000-0005-0000-0000-000097AA0000}"/>
    <cellStyle name="40% - Accent6 18 3 2 5" xfId="30347" xr:uid="{00000000-0005-0000-0000-000098AA0000}"/>
    <cellStyle name="40% - Accent6 18 3 3" xfId="12307" xr:uid="{00000000-0005-0000-0000-000099AA0000}"/>
    <cellStyle name="40% - Accent6 18 3 3 2" xfId="20102" xr:uid="{00000000-0005-0000-0000-00009AAA0000}"/>
    <cellStyle name="40% - Accent6 18 3 3 2 2" xfId="46096" xr:uid="{00000000-0005-0000-0000-00009BAA0000}"/>
    <cellStyle name="40% - Accent6 18 3 3 3" xfId="38308" xr:uid="{00000000-0005-0000-0000-00009CAA0000}"/>
    <cellStyle name="40% - Accent6 18 3 4" xfId="6969" xr:uid="{00000000-0005-0000-0000-00009DAA0000}"/>
    <cellStyle name="40% - Accent6 18 3 4 2" xfId="32959" xr:uid="{00000000-0005-0000-0000-00009EAA0000}"/>
    <cellStyle name="40% - Accent6 18 3 5" xfId="14753" xr:uid="{00000000-0005-0000-0000-00009FAA0000}"/>
    <cellStyle name="40% - Accent6 18 3 5 2" xfId="40747" xr:uid="{00000000-0005-0000-0000-0000A0AA0000}"/>
    <cellStyle name="40% - Accent6 18 3 6" xfId="22504" xr:uid="{00000000-0005-0000-0000-0000A1AA0000}"/>
    <cellStyle name="40% - Accent6 18 3 6 2" xfId="48493" xr:uid="{00000000-0005-0000-0000-0000A2AA0000}"/>
    <cellStyle name="40% - Accent6 18 3 7" xfId="27658" xr:uid="{00000000-0005-0000-0000-0000A3AA0000}"/>
    <cellStyle name="40% - Accent6 18 4" xfId="2220" xr:uid="{00000000-0005-0000-0000-0000A4AA0000}"/>
    <cellStyle name="40% - Accent6 18 4 2" xfId="4906" xr:uid="{00000000-0005-0000-0000-0000A5AA0000}"/>
    <cellStyle name="40% - Accent6 18 4 2 2" xfId="10203" xr:uid="{00000000-0005-0000-0000-0000A6AA0000}"/>
    <cellStyle name="40% - Accent6 18 4 2 2 2" xfId="36204" xr:uid="{00000000-0005-0000-0000-0000A7AA0000}"/>
    <cellStyle name="40% - Accent6 18 4 2 3" xfId="17998" xr:uid="{00000000-0005-0000-0000-0000A8AA0000}"/>
    <cellStyle name="40% - Accent6 18 4 2 3 2" xfId="43992" xr:uid="{00000000-0005-0000-0000-0000A9AA0000}"/>
    <cellStyle name="40% - Accent6 18 4 2 4" xfId="25749" xr:uid="{00000000-0005-0000-0000-0000AAAA0000}"/>
    <cellStyle name="40% - Accent6 18 4 2 4 2" xfId="51738" xr:uid="{00000000-0005-0000-0000-0000ABAA0000}"/>
    <cellStyle name="40% - Accent6 18 4 2 5" xfId="30903" xr:uid="{00000000-0005-0000-0000-0000ACAA0000}"/>
    <cellStyle name="40% - Accent6 18 4 3" xfId="12826" xr:uid="{00000000-0005-0000-0000-0000ADAA0000}"/>
    <cellStyle name="40% - Accent6 18 4 3 2" xfId="20621" xr:uid="{00000000-0005-0000-0000-0000AEAA0000}"/>
    <cellStyle name="40% - Accent6 18 4 3 2 2" xfId="46615" xr:uid="{00000000-0005-0000-0000-0000AFAA0000}"/>
    <cellStyle name="40% - Accent6 18 4 3 3" xfId="38827" xr:uid="{00000000-0005-0000-0000-0000B0AA0000}"/>
    <cellStyle name="40% - Accent6 18 4 4" xfId="7521" xr:uid="{00000000-0005-0000-0000-0000B1AA0000}"/>
    <cellStyle name="40% - Accent6 18 4 4 2" xfId="33515" xr:uid="{00000000-0005-0000-0000-0000B2AA0000}"/>
    <cellStyle name="40% - Accent6 18 4 5" xfId="15309" xr:uid="{00000000-0005-0000-0000-0000B3AA0000}"/>
    <cellStyle name="40% - Accent6 18 4 5 2" xfId="41303" xr:uid="{00000000-0005-0000-0000-0000B4AA0000}"/>
    <cellStyle name="40% - Accent6 18 4 6" xfId="23060" xr:uid="{00000000-0005-0000-0000-0000B5AA0000}"/>
    <cellStyle name="40% - Accent6 18 4 6 2" xfId="49049" xr:uid="{00000000-0005-0000-0000-0000B6AA0000}"/>
    <cellStyle name="40% - Accent6 18 4 7" xfId="28214" xr:uid="{00000000-0005-0000-0000-0000B7AA0000}"/>
    <cellStyle name="40% - Accent6 18 5" xfId="2776" xr:uid="{00000000-0005-0000-0000-0000B8AA0000}"/>
    <cellStyle name="40% - Accent6 18 5 2" xfId="5462" xr:uid="{00000000-0005-0000-0000-0000B9AA0000}"/>
    <cellStyle name="40% - Accent6 18 5 2 2" xfId="10759" xr:uid="{00000000-0005-0000-0000-0000BAAA0000}"/>
    <cellStyle name="40% - Accent6 18 5 2 2 2" xfId="36760" xr:uid="{00000000-0005-0000-0000-0000BBAA0000}"/>
    <cellStyle name="40% - Accent6 18 5 2 3" xfId="18554" xr:uid="{00000000-0005-0000-0000-0000BCAA0000}"/>
    <cellStyle name="40% - Accent6 18 5 2 3 2" xfId="44548" xr:uid="{00000000-0005-0000-0000-0000BDAA0000}"/>
    <cellStyle name="40% - Accent6 18 5 2 4" xfId="26305" xr:uid="{00000000-0005-0000-0000-0000BEAA0000}"/>
    <cellStyle name="40% - Accent6 18 5 2 4 2" xfId="52294" xr:uid="{00000000-0005-0000-0000-0000BFAA0000}"/>
    <cellStyle name="40% - Accent6 18 5 2 5" xfId="31459" xr:uid="{00000000-0005-0000-0000-0000C0AA0000}"/>
    <cellStyle name="40% - Accent6 18 5 3" xfId="13363" xr:uid="{00000000-0005-0000-0000-0000C1AA0000}"/>
    <cellStyle name="40% - Accent6 18 5 3 2" xfId="21158" xr:uid="{00000000-0005-0000-0000-0000C2AA0000}"/>
    <cellStyle name="40% - Accent6 18 5 3 2 2" xfId="47152" xr:uid="{00000000-0005-0000-0000-0000C3AA0000}"/>
    <cellStyle name="40% - Accent6 18 5 3 3" xfId="39364" xr:uid="{00000000-0005-0000-0000-0000C4AA0000}"/>
    <cellStyle name="40% - Accent6 18 5 4" xfId="8075" xr:uid="{00000000-0005-0000-0000-0000C5AA0000}"/>
    <cellStyle name="40% - Accent6 18 5 4 2" xfId="34071" xr:uid="{00000000-0005-0000-0000-0000C6AA0000}"/>
    <cellStyle name="40% - Accent6 18 5 5" xfId="15865" xr:uid="{00000000-0005-0000-0000-0000C7AA0000}"/>
    <cellStyle name="40% - Accent6 18 5 5 2" xfId="41859" xr:uid="{00000000-0005-0000-0000-0000C8AA0000}"/>
    <cellStyle name="40% - Accent6 18 5 6" xfId="23616" xr:uid="{00000000-0005-0000-0000-0000C9AA0000}"/>
    <cellStyle name="40% - Accent6 18 5 6 2" xfId="49605" xr:uid="{00000000-0005-0000-0000-0000CAAA0000}"/>
    <cellStyle name="40% - Accent6 18 5 7" xfId="28770" xr:uid="{00000000-0005-0000-0000-0000CBAA0000}"/>
    <cellStyle name="40% - Accent6 18 6" xfId="3794" xr:uid="{00000000-0005-0000-0000-0000CCAA0000}"/>
    <cellStyle name="40% - Accent6 18 6 2" xfId="9092" xr:uid="{00000000-0005-0000-0000-0000CDAA0000}"/>
    <cellStyle name="40% - Accent6 18 6 2 2" xfId="35092" xr:uid="{00000000-0005-0000-0000-0000CEAA0000}"/>
    <cellStyle name="40% - Accent6 18 6 3" xfId="16886" xr:uid="{00000000-0005-0000-0000-0000CFAA0000}"/>
    <cellStyle name="40% - Accent6 18 6 3 2" xfId="42880" xr:uid="{00000000-0005-0000-0000-0000D0AA0000}"/>
    <cellStyle name="40% - Accent6 18 6 4" xfId="24637" xr:uid="{00000000-0005-0000-0000-0000D1AA0000}"/>
    <cellStyle name="40% - Accent6 18 6 4 2" xfId="50626" xr:uid="{00000000-0005-0000-0000-0000D2AA0000}"/>
    <cellStyle name="40% - Accent6 18 6 5" xfId="29791" xr:uid="{00000000-0005-0000-0000-0000D3AA0000}"/>
    <cellStyle name="40% - Accent6 18 7" xfId="11286" xr:uid="{00000000-0005-0000-0000-0000D4AA0000}"/>
    <cellStyle name="40% - Accent6 18 7 2" xfId="19081" xr:uid="{00000000-0005-0000-0000-0000D5AA0000}"/>
    <cellStyle name="40% - Accent6 18 7 2 2" xfId="45075" xr:uid="{00000000-0005-0000-0000-0000D6AA0000}"/>
    <cellStyle name="40% - Accent6 18 7 3" xfId="37287" xr:uid="{00000000-0005-0000-0000-0000D7AA0000}"/>
    <cellStyle name="40% - Accent6 18 8" xfId="11786" xr:uid="{00000000-0005-0000-0000-0000D8AA0000}"/>
    <cellStyle name="40% - Accent6 18 8 2" xfId="19581" xr:uid="{00000000-0005-0000-0000-0000D9AA0000}"/>
    <cellStyle name="40% - Accent6 18 8 2 2" xfId="45575" xr:uid="{00000000-0005-0000-0000-0000DAAA0000}"/>
    <cellStyle name="40% - Accent6 18 8 3" xfId="37787" xr:uid="{00000000-0005-0000-0000-0000DBAA0000}"/>
    <cellStyle name="40% - Accent6 18 9" xfId="6416" xr:uid="{00000000-0005-0000-0000-0000DCAA0000}"/>
    <cellStyle name="40% - Accent6 18 9 2" xfId="32403" xr:uid="{00000000-0005-0000-0000-0000DDAA0000}"/>
    <cellStyle name="40% - Accent6 19" xfId="1118" xr:uid="{00000000-0005-0000-0000-0000DEAA0000}"/>
    <cellStyle name="40% - Accent6 19 10" xfId="14210" xr:uid="{00000000-0005-0000-0000-0000DFAA0000}"/>
    <cellStyle name="40% - Accent6 19 10 2" xfId="40204" xr:uid="{00000000-0005-0000-0000-0000E0AA0000}"/>
    <cellStyle name="40% - Accent6 19 11" xfId="21961" xr:uid="{00000000-0005-0000-0000-0000E1AA0000}"/>
    <cellStyle name="40% - Accent6 19 11 2" xfId="47950" xr:uid="{00000000-0005-0000-0000-0000E2AA0000}"/>
    <cellStyle name="40% - Accent6 19 12" xfId="27115" xr:uid="{00000000-0005-0000-0000-0000E3AA0000}"/>
    <cellStyle name="40% - Accent6 19 2" xfId="1396" xr:uid="{00000000-0005-0000-0000-0000E4AA0000}"/>
    <cellStyle name="40% - Accent6 19 2 10" xfId="22238" xr:uid="{00000000-0005-0000-0000-0000E5AA0000}"/>
    <cellStyle name="40% - Accent6 19 2 10 2" xfId="48227" xr:uid="{00000000-0005-0000-0000-0000E6AA0000}"/>
    <cellStyle name="40% - Accent6 19 2 11" xfId="27392" xr:uid="{00000000-0005-0000-0000-0000E7AA0000}"/>
    <cellStyle name="40% - Accent6 19 2 2" xfId="1954" xr:uid="{00000000-0005-0000-0000-0000E8AA0000}"/>
    <cellStyle name="40% - Accent6 19 2 2 2" xfId="4640" xr:uid="{00000000-0005-0000-0000-0000E9AA0000}"/>
    <cellStyle name="40% - Accent6 19 2 2 2 2" xfId="9937" xr:uid="{00000000-0005-0000-0000-0000EAAA0000}"/>
    <cellStyle name="40% - Accent6 19 2 2 2 2 2" xfId="35938" xr:uid="{00000000-0005-0000-0000-0000EBAA0000}"/>
    <cellStyle name="40% - Accent6 19 2 2 2 3" xfId="17732" xr:uid="{00000000-0005-0000-0000-0000ECAA0000}"/>
    <cellStyle name="40% - Accent6 19 2 2 2 3 2" xfId="43726" xr:uid="{00000000-0005-0000-0000-0000EDAA0000}"/>
    <cellStyle name="40% - Accent6 19 2 2 2 4" xfId="25483" xr:uid="{00000000-0005-0000-0000-0000EEAA0000}"/>
    <cellStyle name="40% - Accent6 19 2 2 2 4 2" xfId="51472" xr:uid="{00000000-0005-0000-0000-0000EFAA0000}"/>
    <cellStyle name="40% - Accent6 19 2 2 2 5" xfId="30637" xr:uid="{00000000-0005-0000-0000-0000F0AA0000}"/>
    <cellStyle name="40% - Accent6 19 2 2 3" xfId="12579" xr:uid="{00000000-0005-0000-0000-0000F1AA0000}"/>
    <cellStyle name="40% - Accent6 19 2 2 3 2" xfId="20374" xr:uid="{00000000-0005-0000-0000-0000F2AA0000}"/>
    <cellStyle name="40% - Accent6 19 2 2 3 2 2" xfId="46368" xr:uid="{00000000-0005-0000-0000-0000F3AA0000}"/>
    <cellStyle name="40% - Accent6 19 2 2 3 3" xfId="38580" xr:uid="{00000000-0005-0000-0000-0000F4AA0000}"/>
    <cellStyle name="40% - Accent6 19 2 2 4" xfId="7257" xr:uid="{00000000-0005-0000-0000-0000F5AA0000}"/>
    <cellStyle name="40% - Accent6 19 2 2 4 2" xfId="33249" xr:uid="{00000000-0005-0000-0000-0000F6AA0000}"/>
    <cellStyle name="40% - Accent6 19 2 2 5" xfId="15043" xr:uid="{00000000-0005-0000-0000-0000F7AA0000}"/>
    <cellStyle name="40% - Accent6 19 2 2 5 2" xfId="41037" xr:uid="{00000000-0005-0000-0000-0000F8AA0000}"/>
    <cellStyle name="40% - Accent6 19 2 2 6" xfId="22794" xr:uid="{00000000-0005-0000-0000-0000F9AA0000}"/>
    <cellStyle name="40% - Accent6 19 2 2 6 2" xfId="48783" xr:uid="{00000000-0005-0000-0000-0000FAAA0000}"/>
    <cellStyle name="40% - Accent6 19 2 2 7" xfId="27948" xr:uid="{00000000-0005-0000-0000-0000FBAA0000}"/>
    <cellStyle name="40% - Accent6 19 2 3" xfId="2510" xr:uid="{00000000-0005-0000-0000-0000FCAA0000}"/>
    <cellStyle name="40% - Accent6 19 2 3 2" xfId="5196" xr:uid="{00000000-0005-0000-0000-0000FDAA0000}"/>
    <cellStyle name="40% - Accent6 19 2 3 2 2" xfId="10493" xr:uid="{00000000-0005-0000-0000-0000FEAA0000}"/>
    <cellStyle name="40% - Accent6 19 2 3 2 2 2" xfId="36494" xr:uid="{00000000-0005-0000-0000-0000FFAA0000}"/>
    <cellStyle name="40% - Accent6 19 2 3 2 3" xfId="18288" xr:uid="{00000000-0005-0000-0000-000000AB0000}"/>
    <cellStyle name="40% - Accent6 19 2 3 2 3 2" xfId="44282" xr:uid="{00000000-0005-0000-0000-000001AB0000}"/>
    <cellStyle name="40% - Accent6 19 2 3 2 4" xfId="26039" xr:uid="{00000000-0005-0000-0000-000002AB0000}"/>
    <cellStyle name="40% - Accent6 19 2 3 2 4 2" xfId="52028" xr:uid="{00000000-0005-0000-0000-000003AB0000}"/>
    <cellStyle name="40% - Accent6 19 2 3 2 5" xfId="31193" xr:uid="{00000000-0005-0000-0000-000004AB0000}"/>
    <cellStyle name="40% - Accent6 19 2 3 3" xfId="13114" xr:uid="{00000000-0005-0000-0000-000005AB0000}"/>
    <cellStyle name="40% - Accent6 19 2 3 3 2" xfId="20909" xr:uid="{00000000-0005-0000-0000-000006AB0000}"/>
    <cellStyle name="40% - Accent6 19 2 3 3 2 2" xfId="46903" xr:uid="{00000000-0005-0000-0000-000007AB0000}"/>
    <cellStyle name="40% - Accent6 19 2 3 3 3" xfId="39115" xr:uid="{00000000-0005-0000-0000-000008AB0000}"/>
    <cellStyle name="40% - Accent6 19 2 3 4" xfId="7809" xr:uid="{00000000-0005-0000-0000-000009AB0000}"/>
    <cellStyle name="40% - Accent6 19 2 3 4 2" xfId="33805" xr:uid="{00000000-0005-0000-0000-00000AAB0000}"/>
    <cellStyle name="40% - Accent6 19 2 3 5" xfId="15599" xr:uid="{00000000-0005-0000-0000-00000BAB0000}"/>
    <cellStyle name="40% - Accent6 19 2 3 5 2" xfId="41593" xr:uid="{00000000-0005-0000-0000-00000CAB0000}"/>
    <cellStyle name="40% - Accent6 19 2 3 6" xfId="23350" xr:uid="{00000000-0005-0000-0000-00000DAB0000}"/>
    <cellStyle name="40% - Accent6 19 2 3 6 2" xfId="49339" xr:uid="{00000000-0005-0000-0000-00000EAB0000}"/>
    <cellStyle name="40% - Accent6 19 2 3 7" xfId="28504" xr:uid="{00000000-0005-0000-0000-00000FAB0000}"/>
    <cellStyle name="40% - Accent6 19 2 4" xfId="3066" xr:uid="{00000000-0005-0000-0000-000010AB0000}"/>
    <cellStyle name="40% - Accent6 19 2 4 2" xfId="5752" xr:uid="{00000000-0005-0000-0000-000011AB0000}"/>
    <cellStyle name="40% - Accent6 19 2 4 2 2" xfId="11049" xr:uid="{00000000-0005-0000-0000-000012AB0000}"/>
    <cellStyle name="40% - Accent6 19 2 4 2 2 2" xfId="37050" xr:uid="{00000000-0005-0000-0000-000013AB0000}"/>
    <cellStyle name="40% - Accent6 19 2 4 2 3" xfId="18844" xr:uid="{00000000-0005-0000-0000-000014AB0000}"/>
    <cellStyle name="40% - Accent6 19 2 4 2 3 2" xfId="44838" xr:uid="{00000000-0005-0000-0000-000015AB0000}"/>
    <cellStyle name="40% - Accent6 19 2 4 2 4" xfId="26595" xr:uid="{00000000-0005-0000-0000-000016AB0000}"/>
    <cellStyle name="40% - Accent6 19 2 4 2 4 2" xfId="52584" xr:uid="{00000000-0005-0000-0000-000017AB0000}"/>
    <cellStyle name="40% - Accent6 19 2 4 2 5" xfId="31749" xr:uid="{00000000-0005-0000-0000-000018AB0000}"/>
    <cellStyle name="40% - Accent6 19 2 4 3" xfId="13653" xr:uid="{00000000-0005-0000-0000-000019AB0000}"/>
    <cellStyle name="40% - Accent6 19 2 4 3 2" xfId="21448" xr:uid="{00000000-0005-0000-0000-00001AAB0000}"/>
    <cellStyle name="40% - Accent6 19 2 4 3 2 2" xfId="47442" xr:uid="{00000000-0005-0000-0000-00001BAB0000}"/>
    <cellStyle name="40% - Accent6 19 2 4 3 3" xfId="39654" xr:uid="{00000000-0005-0000-0000-00001CAB0000}"/>
    <cellStyle name="40% - Accent6 19 2 4 4" xfId="8365" xr:uid="{00000000-0005-0000-0000-00001DAB0000}"/>
    <cellStyle name="40% - Accent6 19 2 4 4 2" xfId="34361" xr:uid="{00000000-0005-0000-0000-00001EAB0000}"/>
    <cellStyle name="40% - Accent6 19 2 4 5" xfId="16155" xr:uid="{00000000-0005-0000-0000-00001FAB0000}"/>
    <cellStyle name="40% - Accent6 19 2 4 5 2" xfId="42149" xr:uid="{00000000-0005-0000-0000-000020AB0000}"/>
    <cellStyle name="40% - Accent6 19 2 4 6" xfId="23906" xr:uid="{00000000-0005-0000-0000-000021AB0000}"/>
    <cellStyle name="40% - Accent6 19 2 4 6 2" xfId="49895" xr:uid="{00000000-0005-0000-0000-000022AB0000}"/>
    <cellStyle name="40% - Accent6 19 2 4 7" xfId="29060" xr:uid="{00000000-0005-0000-0000-000023AB0000}"/>
    <cellStyle name="40% - Accent6 19 2 5" xfId="4084" xr:uid="{00000000-0005-0000-0000-000024AB0000}"/>
    <cellStyle name="40% - Accent6 19 2 5 2" xfId="9382" xr:uid="{00000000-0005-0000-0000-000025AB0000}"/>
    <cellStyle name="40% - Accent6 19 2 5 2 2" xfId="35382" xr:uid="{00000000-0005-0000-0000-000026AB0000}"/>
    <cellStyle name="40% - Accent6 19 2 5 3" xfId="17176" xr:uid="{00000000-0005-0000-0000-000027AB0000}"/>
    <cellStyle name="40% - Accent6 19 2 5 3 2" xfId="43170" xr:uid="{00000000-0005-0000-0000-000028AB0000}"/>
    <cellStyle name="40% - Accent6 19 2 5 4" xfId="24927" xr:uid="{00000000-0005-0000-0000-000029AB0000}"/>
    <cellStyle name="40% - Accent6 19 2 5 4 2" xfId="50916" xr:uid="{00000000-0005-0000-0000-00002AAB0000}"/>
    <cellStyle name="40% - Accent6 19 2 5 5" xfId="30081" xr:uid="{00000000-0005-0000-0000-00002BAB0000}"/>
    <cellStyle name="40% - Accent6 19 2 6" xfId="11554" xr:uid="{00000000-0005-0000-0000-00002CAB0000}"/>
    <cellStyle name="40% - Accent6 19 2 6 2" xfId="19349" xr:uid="{00000000-0005-0000-0000-00002DAB0000}"/>
    <cellStyle name="40% - Accent6 19 2 6 2 2" xfId="45343" xr:uid="{00000000-0005-0000-0000-00002EAB0000}"/>
    <cellStyle name="40% - Accent6 19 2 6 3" xfId="37555" xr:uid="{00000000-0005-0000-0000-00002FAB0000}"/>
    <cellStyle name="40% - Accent6 19 2 7" xfId="12060" xr:uid="{00000000-0005-0000-0000-000030AB0000}"/>
    <cellStyle name="40% - Accent6 19 2 7 2" xfId="19855" xr:uid="{00000000-0005-0000-0000-000031AB0000}"/>
    <cellStyle name="40% - Accent6 19 2 7 2 2" xfId="45849" xr:uid="{00000000-0005-0000-0000-000032AB0000}"/>
    <cellStyle name="40% - Accent6 19 2 7 3" xfId="38061" xr:uid="{00000000-0005-0000-0000-000033AB0000}"/>
    <cellStyle name="40% - Accent6 19 2 8" xfId="6706" xr:uid="{00000000-0005-0000-0000-000034AB0000}"/>
    <cellStyle name="40% - Accent6 19 2 8 2" xfId="32693" xr:uid="{00000000-0005-0000-0000-000035AB0000}"/>
    <cellStyle name="40% - Accent6 19 2 9" xfId="14487" xr:uid="{00000000-0005-0000-0000-000036AB0000}"/>
    <cellStyle name="40% - Accent6 19 2 9 2" xfId="40481" xr:uid="{00000000-0005-0000-0000-000037AB0000}"/>
    <cellStyle name="40% - Accent6 19 3" xfId="1677" xr:uid="{00000000-0005-0000-0000-000038AB0000}"/>
    <cellStyle name="40% - Accent6 19 3 2" xfId="4363" xr:uid="{00000000-0005-0000-0000-000039AB0000}"/>
    <cellStyle name="40% - Accent6 19 3 2 2" xfId="9660" xr:uid="{00000000-0005-0000-0000-00003AAB0000}"/>
    <cellStyle name="40% - Accent6 19 3 2 2 2" xfId="35661" xr:uid="{00000000-0005-0000-0000-00003BAB0000}"/>
    <cellStyle name="40% - Accent6 19 3 2 3" xfId="17455" xr:uid="{00000000-0005-0000-0000-00003CAB0000}"/>
    <cellStyle name="40% - Accent6 19 3 2 3 2" xfId="43449" xr:uid="{00000000-0005-0000-0000-00003DAB0000}"/>
    <cellStyle name="40% - Accent6 19 3 2 4" xfId="25206" xr:uid="{00000000-0005-0000-0000-00003EAB0000}"/>
    <cellStyle name="40% - Accent6 19 3 2 4 2" xfId="51195" xr:uid="{00000000-0005-0000-0000-00003FAB0000}"/>
    <cellStyle name="40% - Accent6 19 3 2 5" xfId="30360" xr:uid="{00000000-0005-0000-0000-000040AB0000}"/>
    <cellStyle name="40% - Accent6 19 3 3" xfId="12320" xr:uid="{00000000-0005-0000-0000-000041AB0000}"/>
    <cellStyle name="40% - Accent6 19 3 3 2" xfId="20115" xr:uid="{00000000-0005-0000-0000-000042AB0000}"/>
    <cellStyle name="40% - Accent6 19 3 3 2 2" xfId="46109" xr:uid="{00000000-0005-0000-0000-000043AB0000}"/>
    <cellStyle name="40% - Accent6 19 3 3 3" xfId="38321" xr:uid="{00000000-0005-0000-0000-000044AB0000}"/>
    <cellStyle name="40% - Accent6 19 3 4" xfId="6982" xr:uid="{00000000-0005-0000-0000-000045AB0000}"/>
    <cellStyle name="40% - Accent6 19 3 4 2" xfId="32972" xr:uid="{00000000-0005-0000-0000-000046AB0000}"/>
    <cellStyle name="40% - Accent6 19 3 5" xfId="14766" xr:uid="{00000000-0005-0000-0000-000047AB0000}"/>
    <cellStyle name="40% - Accent6 19 3 5 2" xfId="40760" xr:uid="{00000000-0005-0000-0000-000048AB0000}"/>
    <cellStyle name="40% - Accent6 19 3 6" xfId="22517" xr:uid="{00000000-0005-0000-0000-000049AB0000}"/>
    <cellStyle name="40% - Accent6 19 3 6 2" xfId="48506" xr:uid="{00000000-0005-0000-0000-00004AAB0000}"/>
    <cellStyle name="40% - Accent6 19 3 7" xfId="27671" xr:uid="{00000000-0005-0000-0000-00004BAB0000}"/>
    <cellStyle name="40% - Accent6 19 4" xfId="2233" xr:uid="{00000000-0005-0000-0000-00004CAB0000}"/>
    <cellStyle name="40% - Accent6 19 4 2" xfId="4919" xr:uid="{00000000-0005-0000-0000-00004DAB0000}"/>
    <cellStyle name="40% - Accent6 19 4 2 2" xfId="10216" xr:uid="{00000000-0005-0000-0000-00004EAB0000}"/>
    <cellStyle name="40% - Accent6 19 4 2 2 2" xfId="36217" xr:uid="{00000000-0005-0000-0000-00004FAB0000}"/>
    <cellStyle name="40% - Accent6 19 4 2 3" xfId="18011" xr:uid="{00000000-0005-0000-0000-000050AB0000}"/>
    <cellStyle name="40% - Accent6 19 4 2 3 2" xfId="44005" xr:uid="{00000000-0005-0000-0000-000051AB0000}"/>
    <cellStyle name="40% - Accent6 19 4 2 4" xfId="25762" xr:uid="{00000000-0005-0000-0000-000052AB0000}"/>
    <cellStyle name="40% - Accent6 19 4 2 4 2" xfId="51751" xr:uid="{00000000-0005-0000-0000-000053AB0000}"/>
    <cellStyle name="40% - Accent6 19 4 2 5" xfId="30916" xr:uid="{00000000-0005-0000-0000-000054AB0000}"/>
    <cellStyle name="40% - Accent6 19 4 3" xfId="12839" xr:uid="{00000000-0005-0000-0000-000055AB0000}"/>
    <cellStyle name="40% - Accent6 19 4 3 2" xfId="20634" xr:uid="{00000000-0005-0000-0000-000056AB0000}"/>
    <cellStyle name="40% - Accent6 19 4 3 2 2" xfId="46628" xr:uid="{00000000-0005-0000-0000-000057AB0000}"/>
    <cellStyle name="40% - Accent6 19 4 3 3" xfId="38840" xr:uid="{00000000-0005-0000-0000-000058AB0000}"/>
    <cellStyle name="40% - Accent6 19 4 4" xfId="7534" xr:uid="{00000000-0005-0000-0000-000059AB0000}"/>
    <cellStyle name="40% - Accent6 19 4 4 2" xfId="33528" xr:uid="{00000000-0005-0000-0000-00005AAB0000}"/>
    <cellStyle name="40% - Accent6 19 4 5" xfId="15322" xr:uid="{00000000-0005-0000-0000-00005BAB0000}"/>
    <cellStyle name="40% - Accent6 19 4 5 2" xfId="41316" xr:uid="{00000000-0005-0000-0000-00005CAB0000}"/>
    <cellStyle name="40% - Accent6 19 4 6" xfId="23073" xr:uid="{00000000-0005-0000-0000-00005DAB0000}"/>
    <cellStyle name="40% - Accent6 19 4 6 2" xfId="49062" xr:uid="{00000000-0005-0000-0000-00005EAB0000}"/>
    <cellStyle name="40% - Accent6 19 4 7" xfId="28227" xr:uid="{00000000-0005-0000-0000-00005FAB0000}"/>
    <cellStyle name="40% - Accent6 19 5" xfId="2789" xr:uid="{00000000-0005-0000-0000-000060AB0000}"/>
    <cellStyle name="40% - Accent6 19 5 2" xfId="5475" xr:uid="{00000000-0005-0000-0000-000061AB0000}"/>
    <cellStyle name="40% - Accent6 19 5 2 2" xfId="10772" xr:uid="{00000000-0005-0000-0000-000062AB0000}"/>
    <cellStyle name="40% - Accent6 19 5 2 2 2" xfId="36773" xr:uid="{00000000-0005-0000-0000-000063AB0000}"/>
    <cellStyle name="40% - Accent6 19 5 2 3" xfId="18567" xr:uid="{00000000-0005-0000-0000-000064AB0000}"/>
    <cellStyle name="40% - Accent6 19 5 2 3 2" xfId="44561" xr:uid="{00000000-0005-0000-0000-000065AB0000}"/>
    <cellStyle name="40% - Accent6 19 5 2 4" xfId="26318" xr:uid="{00000000-0005-0000-0000-000066AB0000}"/>
    <cellStyle name="40% - Accent6 19 5 2 4 2" xfId="52307" xr:uid="{00000000-0005-0000-0000-000067AB0000}"/>
    <cellStyle name="40% - Accent6 19 5 2 5" xfId="31472" xr:uid="{00000000-0005-0000-0000-000068AB0000}"/>
    <cellStyle name="40% - Accent6 19 5 3" xfId="13376" xr:uid="{00000000-0005-0000-0000-000069AB0000}"/>
    <cellStyle name="40% - Accent6 19 5 3 2" xfId="21171" xr:uid="{00000000-0005-0000-0000-00006AAB0000}"/>
    <cellStyle name="40% - Accent6 19 5 3 2 2" xfId="47165" xr:uid="{00000000-0005-0000-0000-00006BAB0000}"/>
    <cellStyle name="40% - Accent6 19 5 3 3" xfId="39377" xr:uid="{00000000-0005-0000-0000-00006CAB0000}"/>
    <cellStyle name="40% - Accent6 19 5 4" xfId="8088" xr:uid="{00000000-0005-0000-0000-00006DAB0000}"/>
    <cellStyle name="40% - Accent6 19 5 4 2" xfId="34084" xr:uid="{00000000-0005-0000-0000-00006EAB0000}"/>
    <cellStyle name="40% - Accent6 19 5 5" xfId="15878" xr:uid="{00000000-0005-0000-0000-00006FAB0000}"/>
    <cellStyle name="40% - Accent6 19 5 5 2" xfId="41872" xr:uid="{00000000-0005-0000-0000-000070AB0000}"/>
    <cellStyle name="40% - Accent6 19 5 6" xfId="23629" xr:uid="{00000000-0005-0000-0000-000071AB0000}"/>
    <cellStyle name="40% - Accent6 19 5 6 2" xfId="49618" xr:uid="{00000000-0005-0000-0000-000072AB0000}"/>
    <cellStyle name="40% - Accent6 19 5 7" xfId="28783" xr:uid="{00000000-0005-0000-0000-000073AB0000}"/>
    <cellStyle name="40% - Accent6 19 6" xfId="3807" xr:uid="{00000000-0005-0000-0000-000074AB0000}"/>
    <cellStyle name="40% - Accent6 19 6 2" xfId="9105" xr:uid="{00000000-0005-0000-0000-000075AB0000}"/>
    <cellStyle name="40% - Accent6 19 6 2 2" xfId="35105" xr:uid="{00000000-0005-0000-0000-000076AB0000}"/>
    <cellStyle name="40% - Accent6 19 6 3" xfId="16899" xr:uid="{00000000-0005-0000-0000-000077AB0000}"/>
    <cellStyle name="40% - Accent6 19 6 3 2" xfId="42893" xr:uid="{00000000-0005-0000-0000-000078AB0000}"/>
    <cellStyle name="40% - Accent6 19 6 4" xfId="24650" xr:uid="{00000000-0005-0000-0000-000079AB0000}"/>
    <cellStyle name="40% - Accent6 19 6 4 2" xfId="50639" xr:uid="{00000000-0005-0000-0000-00007AAB0000}"/>
    <cellStyle name="40% - Accent6 19 6 5" xfId="29804" xr:uid="{00000000-0005-0000-0000-00007BAB0000}"/>
    <cellStyle name="40% - Accent6 19 7" xfId="11299" xr:uid="{00000000-0005-0000-0000-00007CAB0000}"/>
    <cellStyle name="40% - Accent6 19 7 2" xfId="19094" xr:uid="{00000000-0005-0000-0000-00007DAB0000}"/>
    <cellStyle name="40% - Accent6 19 7 2 2" xfId="45088" xr:uid="{00000000-0005-0000-0000-00007EAB0000}"/>
    <cellStyle name="40% - Accent6 19 7 3" xfId="37300" xr:uid="{00000000-0005-0000-0000-00007FAB0000}"/>
    <cellStyle name="40% - Accent6 19 8" xfId="11799" xr:uid="{00000000-0005-0000-0000-000080AB0000}"/>
    <cellStyle name="40% - Accent6 19 8 2" xfId="19594" xr:uid="{00000000-0005-0000-0000-000081AB0000}"/>
    <cellStyle name="40% - Accent6 19 8 2 2" xfId="45588" xr:uid="{00000000-0005-0000-0000-000082AB0000}"/>
    <cellStyle name="40% - Accent6 19 8 3" xfId="37800" xr:uid="{00000000-0005-0000-0000-000083AB0000}"/>
    <cellStyle name="40% - Accent6 19 9" xfId="6429" xr:uid="{00000000-0005-0000-0000-000084AB0000}"/>
    <cellStyle name="40% - Accent6 19 9 2" xfId="32416" xr:uid="{00000000-0005-0000-0000-000085AB0000}"/>
    <cellStyle name="40% - Accent6 2" xfId="113" xr:uid="{00000000-0005-0000-0000-000086AB0000}"/>
    <cellStyle name="40% - Accent6 2 10" xfId="3285" xr:uid="{00000000-0005-0000-0000-000087AB0000}"/>
    <cellStyle name="40% - Accent6 2 10 2" xfId="8586" xr:uid="{00000000-0005-0000-0000-000088AB0000}"/>
    <cellStyle name="40% - Accent6 2 10 2 2" xfId="34583" xr:uid="{00000000-0005-0000-0000-000089AB0000}"/>
    <cellStyle name="40% - Accent6 2 10 3" xfId="16377" xr:uid="{00000000-0005-0000-0000-00008AAB0000}"/>
    <cellStyle name="40% - Accent6 2 10 3 2" xfId="42371" xr:uid="{00000000-0005-0000-0000-00008BAB0000}"/>
    <cellStyle name="40% - Accent6 2 10 4" xfId="24128" xr:uid="{00000000-0005-0000-0000-00008CAB0000}"/>
    <cellStyle name="40% - Accent6 2 10 4 2" xfId="50117" xr:uid="{00000000-0005-0000-0000-00008DAB0000}"/>
    <cellStyle name="40% - Accent6 2 10 5" xfId="29282" xr:uid="{00000000-0005-0000-0000-00008EAB0000}"/>
    <cellStyle name="40% - Accent6 2 11" xfId="3399" xr:uid="{00000000-0005-0000-0000-00008FAB0000}"/>
    <cellStyle name="40% - Accent6 2 11 2" xfId="8699" xr:uid="{00000000-0005-0000-0000-000090AB0000}"/>
    <cellStyle name="40% - Accent6 2 11 2 2" xfId="34697" xr:uid="{00000000-0005-0000-0000-000091AB0000}"/>
    <cellStyle name="40% - Accent6 2 11 3" xfId="16491" xr:uid="{00000000-0005-0000-0000-000092AB0000}"/>
    <cellStyle name="40% - Accent6 2 11 3 2" xfId="42485" xr:uid="{00000000-0005-0000-0000-000093AB0000}"/>
    <cellStyle name="40% - Accent6 2 11 4" xfId="24242" xr:uid="{00000000-0005-0000-0000-000094AB0000}"/>
    <cellStyle name="40% - Accent6 2 11 4 2" xfId="50231" xr:uid="{00000000-0005-0000-0000-000095AB0000}"/>
    <cellStyle name="40% - Accent6 2 11 5" xfId="29396" xr:uid="{00000000-0005-0000-0000-000096AB0000}"/>
    <cellStyle name="40% - Accent6 2 12" xfId="3513" xr:uid="{00000000-0005-0000-0000-000097AB0000}"/>
    <cellStyle name="40% - Accent6 2 12 2" xfId="8812" xr:uid="{00000000-0005-0000-0000-000098AB0000}"/>
    <cellStyle name="40% - Accent6 2 12 2 2" xfId="34811" xr:uid="{00000000-0005-0000-0000-000099AB0000}"/>
    <cellStyle name="40% - Accent6 2 12 3" xfId="16605" xr:uid="{00000000-0005-0000-0000-00009AAB0000}"/>
    <cellStyle name="40% - Accent6 2 12 3 2" xfId="42599" xr:uid="{00000000-0005-0000-0000-00009BAB0000}"/>
    <cellStyle name="40% - Accent6 2 12 4" xfId="24356" xr:uid="{00000000-0005-0000-0000-00009CAB0000}"/>
    <cellStyle name="40% - Accent6 2 12 4 2" xfId="50345" xr:uid="{00000000-0005-0000-0000-00009DAB0000}"/>
    <cellStyle name="40% - Accent6 2 12 5" xfId="29510" xr:uid="{00000000-0005-0000-0000-00009EAB0000}"/>
    <cellStyle name="40% - Accent6 2 13" xfId="3583" xr:uid="{00000000-0005-0000-0000-00009FAB0000}"/>
    <cellStyle name="40% - Accent6 2 13 2" xfId="8881" xr:uid="{00000000-0005-0000-0000-0000A0AB0000}"/>
    <cellStyle name="40% - Accent6 2 13 2 2" xfId="34881" xr:uid="{00000000-0005-0000-0000-0000A1AB0000}"/>
    <cellStyle name="40% - Accent6 2 13 3" xfId="16675" xr:uid="{00000000-0005-0000-0000-0000A2AB0000}"/>
    <cellStyle name="40% - Accent6 2 13 3 2" xfId="42669" xr:uid="{00000000-0005-0000-0000-0000A3AB0000}"/>
    <cellStyle name="40% - Accent6 2 13 4" xfId="24426" xr:uid="{00000000-0005-0000-0000-0000A4AB0000}"/>
    <cellStyle name="40% - Accent6 2 13 4 2" xfId="50415" xr:uid="{00000000-0005-0000-0000-0000A5AB0000}"/>
    <cellStyle name="40% - Accent6 2 13 5" xfId="29580" xr:uid="{00000000-0005-0000-0000-0000A6AB0000}"/>
    <cellStyle name="40% - Accent6 2 14" xfId="5871" xr:uid="{00000000-0005-0000-0000-0000A7AB0000}"/>
    <cellStyle name="40% - Accent6 2 14 2" xfId="31869" xr:uid="{00000000-0005-0000-0000-0000A8AB0000}"/>
    <cellStyle name="40% - Accent6 2 15" xfId="6005" xr:uid="{00000000-0005-0000-0000-0000A9AB0000}"/>
    <cellStyle name="40% - Accent6 2 15 2" xfId="31991" xr:uid="{00000000-0005-0000-0000-0000AAAB0000}"/>
    <cellStyle name="40% - Accent6 2 16" xfId="13779" xr:uid="{00000000-0005-0000-0000-0000ABAB0000}"/>
    <cellStyle name="40% - Accent6 2 16 2" xfId="39773" xr:uid="{00000000-0005-0000-0000-0000ACAB0000}"/>
    <cellStyle name="40% - Accent6 2 17" xfId="21562" xr:uid="{00000000-0005-0000-0000-0000ADAB0000}"/>
    <cellStyle name="40% - Accent6 2 17 2" xfId="47551" xr:uid="{00000000-0005-0000-0000-0000AEAB0000}"/>
    <cellStyle name="40% - Accent6 2 18" xfId="26716" xr:uid="{00000000-0005-0000-0000-0000AFAB0000}"/>
    <cellStyle name="40% - Accent6 2 2" xfId="114" xr:uid="{00000000-0005-0000-0000-0000B0AB0000}"/>
    <cellStyle name="40% - Accent6 2 2 10" xfId="3860" xr:uid="{00000000-0005-0000-0000-0000B1AB0000}"/>
    <cellStyle name="40% - Accent6 2 2 10 2" xfId="9158" xr:uid="{00000000-0005-0000-0000-0000B2AB0000}"/>
    <cellStyle name="40% - Accent6 2 2 10 2 2" xfId="35158" xr:uid="{00000000-0005-0000-0000-0000B3AB0000}"/>
    <cellStyle name="40% - Accent6 2 2 10 3" xfId="16952" xr:uid="{00000000-0005-0000-0000-0000B4AB0000}"/>
    <cellStyle name="40% - Accent6 2 2 10 3 2" xfId="42946" xr:uid="{00000000-0005-0000-0000-0000B5AB0000}"/>
    <cellStyle name="40% - Accent6 2 2 10 4" xfId="24703" xr:uid="{00000000-0005-0000-0000-0000B6AB0000}"/>
    <cellStyle name="40% - Accent6 2 2 10 4 2" xfId="50692" xr:uid="{00000000-0005-0000-0000-0000B7AB0000}"/>
    <cellStyle name="40% - Accent6 2 2 10 5" xfId="29857" xr:uid="{00000000-0005-0000-0000-0000B8AB0000}"/>
    <cellStyle name="40% - Accent6 2 2 11" xfId="5872" xr:uid="{00000000-0005-0000-0000-0000B9AB0000}"/>
    <cellStyle name="40% - Accent6 2 2 11 2" xfId="31870" xr:uid="{00000000-0005-0000-0000-0000BAAB0000}"/>
    <cellStyle name="40% - Accent6 2 2 12" xfId="6006" xr:uid="{00000000-0005-0000-0000-0000BBAB0000}"/>
    <cellStyle name="40% - Accent6 2 2 12 2" xfId="31992" xr:uid="{00000000-0005-0000-0000-0000BCAB0000}"/>
    <cellStyle name="40% - Accent6 2 2 13" xfId="13780" xr:uid="{00000000-0005-0000-0000-0000BDAB0000}"/>
    <cellStyle name="40% - Accent6 2 2 13 2" xfId="39774" xr:uid="{00000000-0005-0000-0000-0000BEAB0000}"/>
    <cellStyle name="40% - Accent6 2 2 14" xfId="21563" xr:uid="{00000000-0005-0000-0000-0000BFAB0000}"/>
    <cellStyle name="40% - Accent6 2 2 14 2" xfId="47552" xr:uid="{00000000-0005-0000-0000-0000C0AB0000}"/>
    <cellStyle name="40% - Accent6 2 2 15" xfId="26717" xr:uid="{00000000-0005-0000-0000-0000C1AB0000}"/>
    <cellStyle name="40% - Accent6 2 2 2" xfId="824" xr:uid="{00000000-0005-0000-0000-0000C2AB0000}"/>
    <cellStyle name="40% - Accent6 2 2 2 2" xfId="1730" xr:uid="{00000000-0005-0000-0000-0000C3AB0000}"/>
    <cellStyle name="40% - Accent6 2 2 2 2 2" xfId="7035" xr:uid="{00000000-0005-0000-0000-0000C4AB0000}"/>
    <cellStyle name="40% - Accent6 2 2 2 2 2 2" xfId="33025" xr:uid="{00000000-0005-0000-0000-0000C5AB0000}"/>
    <cellStyle name="40% - Accent6 2 2 2 2 3" xfId="14819" xr:uid="{00000000-0005-0000-0000-0000C6AB0000}"/>
    <cellStyle name="40% - Accent6 2 2 2 2 3 2" xfId="40813" xr:uid="{00000000-0005-0000-0000-0000C7AB0000}"/>
    <cellStyle name="40% - Accent6 2 2 2 2 4" xfId="22570" xr:uid="{00000000-0005-0000-0000-0000C8AB0000}"/>
    <cellStyle name="40% - Accent6 2 2 2 2 4 2" xfId="48559" xr:uid="{00000000-0005-0000-0000-0000C9AB0000}"/>
    <cellStyle name="40% - Accent6 2 2 2 2 5" xfId="27724" xr:uid="{00000000-0005-0000-0000-0000CAAB0000}"/>
    <cellStyle name="40% - Accent6 2 2 2 3" xfId="4416" xr:uid="{00000000-0005-0000-0000-0000CBAB0000}"/>
    <cellStyle name="40% - Accent6 2 2 2 3 2" xfId="9713" xr:uid="{00000000-0005-0000-0000-0000CCAB0000}"/>
    <cellStyle name="40% - Accent6 2 2 2 3 2 2" xfId="35714" xr:uid="{00000000-0005-0000-0000-0000CDAB0000}"/>
    <cellStyle name="40% - Accent6 2 2 2 3 3" xfId="17508" xr:uid="{00000000-0005-0000-0000-0000CEAB0000}"/>
    <cellStyle name="40% - Accent6 2 2 2 3 3 2" xfId="43502" xr:uid="{00000000-0005-0000-0000-0000CFAB0000}"/>
    <cellStyle name="40% - Accent6 2 2 2 3 4" xfId="25259" xr:uid="{00000000-0005-0000-0000-0000D0AB0000}"/>
    <cellStyle name="40% - Accent6 2 2 2 3 4 2" xfId="51248" xr:uid="{00000000-0005-0000-0000-0000D1AB0000}"/>
    <cellStyle name="40% - Accent6 2 2 2 3 5" xfId="30413" xr:uid="{00000000-0005-0000-0000-0000D2AB0000}"/>
    <cellStyle name="40% - Accent6 2 2 2 4" xfId="6152" xr:uid="{00000000-0005-0000-0000-0000D3AB0000}"/>
    <cellStyle name="40% - Accent6 2 2 2 4 2" xfId="32133" xr:uid="{00000000-0005-0000-0000-0000D4AB0000}"/>
    <cellStyle name="40% - Accent6 2 2 2 5" xfId="13927" xr:uid="{00000000-0005-0000-0000-0000D5AB0000}"/>
    <cellStyle name="40% - Accent6 2 2 2 5 2" xfId="39921" xr:uid="{00000000-0005-0000-0000-0000D6AB0000}"/>
    <cellStyle name="40% - Accent6 2 2 2 6" xfId="21677" xr:uid="{00000000-0005-0000-0000-0000D7AB0000}"/>
    <cellStyle name="40% - Accent6 2 2 2 6 2" xfId="47666" xr:uid="{00000000-0005-0000-0000-0000D8AB0000}"/>
    <cellStyle name="40% - Accent6 2 2 2 7" xfId="26831" xr:uid="{00000000-0005-0000-0000-0000D9AB0000}"/>
    <cellStyle name="40% - Accent6 2 2 3" xfId="2286" xr:uid="{00000000-0005-0000-0000-0000DAAB0000}"/>
    <cellStyle name="40% - Accent6 2 2 3 2" xfId="4972" xr:uid="{00000000-0005-0000-0000-0000DBAB0000}"/>
    <cellStyle name="40% - Accent6 2 2 3 2 2" xfId="10269" xr:uid="{00000000-0005-0000-0000-0000DCAB0000}"/>
    <cellStyle name="40% - Accent6 2 2 3 2 2 2" xfId="36270" xr:uid="{00000000-0005-0000-0000-0000DDAB0000}"/>
    <cellStyle name="40% - Accent6 2 2 3 2 3" xfId="18064" xr:uid="{00000000-0005-0000-0000-0000DEAB0000}"/>
    <cellStyle name="40% - Accent6 2 2 3 2 3 2" xfId="44058" xr:uid="{00000000-0005-0000-0000-0000DFAB0000}"/>
    <cellStyle name="40% - Accent6 2 2 3 2 4" xfId="25815" xr:uid="{00000000-0005-0000-0000-0000E0AB0000}"/>
    <cellStyle name="40% - Accent6 2 2 3 2 4 2" xfId="51804" xr:uid="{00000000-0005-0000-0000-0000E1AB0000}"/>
    <cellStyle name="40% - Accent6 2 2 3 2 5" xfId="30969" xr:uid="{00000000-0005-0000-0000-0000E2AB0000}"/>
    <cellStyle name="40% - Accent6 2 2 3 3" xfId="12892" xr:uid="{00000000-0005-0000-0000-0000E3AB0000}"/>
    <cellStyle name="40% - Accent6 2 2 3 3 2" xfId="20687" xr:uid="{00000000-0005-0000-0000-0000E4AB0000}"/>
    <cellStyle name="40% - Accent6 2 2 3 3 2 2" xfId="46681" xr:uid="{00000000-0005-0000-0000-0000E5AB0000}"/>
    <cellStyle name="40% - Accent6 2 2 3 3 3" xfId="38893" xr:uid="{00000000-0005-0000-0000-0000E6AB0000}"/>
    <cellStyle name="40% - Accent6 2 2 3 4" xfId="7587" xr:uid="{00000000-0005-0000-0000-0000E7AB0000}"/>
    <cellStyle name="40% - Accent6 2 2 3 4 2" xfId="33581" xr:uid="{00000000-0005-0000-0000-0000E8AB0000}"/>
    <cellStyle name="40% - Accent6 2 2 3 5" xfId="15375" xr:uid="{00000000-0005-0000-0000-0000E9AB0000}"/>
    <cellStyle name="40% - Accent6 2 2 3 5 2" xfId="41369" xr:uid="{00000000-0005-0000-0000-0000EAAB0000}"/>
    <cellStyle name="40% - Accent6 2 2 3 6" xfId="23126" xr:uid="{00000000-0005-0000-0000-0000EBAB0000}"/>
    <cellStyle name="40% - Accent6 2 2 3 6 2" xfId="49115" xr:uid="{00000000-0005-0000-0000-0000ECAB0000}"/>
    <cellStyle name="40% - Accent6 2 2 3 7" xfId="28280" xr:uid="{00000000-0005-0000-0000-0000EDAB0000}"/>
    <cellStyle name="40% - Accent6 2 2 4" xfId="2842" xr:uid="{00000000-0005-0000-0000-0000EEAB0000}"/>
    <cellStyle name="40% - Accent6 2 2 4 2" xfId="5528" xr:uid="{00000000-0005-0000-0000-0000EFAB0000}"/>
    <cellStyle name="40% - Accent6 2 2 4 2 2" xfId="10825" xr:uid="{00000000-0005-0000-0000-0000F0AB0000}"/>
    <cellStyle name="40% - Accent6 2 2 4 2 2 2" xfId="36826" xr:uid="{00000000-0005-0000-0000-0000F1AB0000}"/>
    <cellStyle name="40% - Accent6 2 2 4 2 3" xfId="18620" xr:uid="{00000000-0005-0000-0000-0000F2AB0000}"/>
    <cellStyle name="40% - Accent6 2 2 4 2 3 2" xfId="44614" xr:uid="{00000000-0005-0000-0000-0000F3AB0000}"/>
    <cellStyle name="40% - Accent6 2 2 4 2 4" xfId="26371" xr:uid="{00000000-0005-0000-0000-0000F4AB0000}"/>
    <cellStyle name="40% - Accent6 2 2 4 2 4 2" xfId="52360" xr:uid="{00000000-0005-0000-0000-0000F5AB0000}"/>
    <cellStyle name="40% - Accent6 2 2 4 2 5" xfId="31525" xr:uid="{00000000-0005-0000-0000-0000F6AB0000}"/>
    <cellStyle name="40% - Accent6 2 2 4 3" xfId="13429" xr:uid="{00000000-0005-0000-0000-0000F7AB0000}"/>
    <cellStyle name="40% - Accent6 2 2 4 3 2" xfId="21224" xr:uid="{00000000-0005-0000-0000-0000F8AB0000}"/>
    <cellStyle name="40% - Accent6 2 2 4 3 2 2" xfId="47218" xr:uid="{00000000-0005-0000-0000-0000F9AB0000}"/>
    <cellStyle name="40% - Accent6 2 2 4 3 3" xfId="39430" xr:uid="{00000000-0005-0000-0000-0000FAAB0000}"/>
    <cellStyle name="40% - Accent6 2 2 4 4" xfId="8141" xr:uid="{00000000-0005-0000-0000-0000FBAB0000}"/>
    <cellStyle name="40% - Accent6 2 2 4 4 2" xfId="34137" xr:uid="{00000000-0005-0000-0000-0000FCAB0000}"/>
    <cellStyle name="40% - Accent6 2 2 4 5" xfId="15931" xr:uid="{00000000-0005-0000-0000-0000FDAB0000}"/>
    <cellStyle name="40% - Accent6 2 2 4 5 2" xfId="41925" xr:uid="{00000000-0005-0000-0000-0000FEAB0000}"/>
    <cellStyle name="40% - Accent6 2 2 4 6" xfId="23682" xr:uid="{00000000-0005-0000-0000-0000FFAB0000}"/>
    <cellStyle name="40% - Accent6 2 2 4 6 2" xfId="49671" xr:uid="{00000000-0005-0000-0000-000000AC0000}"/>
    <cellStyle name="40% - Accent6 2 2 4 7" xfId="28836" xr:uid="{00000000-0005-0000-0000-000001AC0000}"/>
    <cellStyle name="40% - Accent6 2 2 5" xfId="1172" xr:uid="{00000000-0005-0000-0000-000002AC0000}"/>
    <cellStyle name="40% - Accent6 2 2 5 2" xfId="6482" xr:uid="{00000000-0005-0000-0000-000003AC0000}"/>
    <cellStyle name="40% - Accent6 2 2 5 2 2" xfId="32469" xr:uid="{00000000-0005-0000-0000-000004AC0000}"/>
    <cellStyle name="40% - Accent6 2 2 5 3" xfId="14263" xr:uid="{00000000-0005-0000-0000-000005AC0000}"/>
    <cellStyle name="40% - Accent6 2 2 5 3 2" xfId="40257" xr:uid="{00000000-0005-0000-0000-000006AC0000}"/>
    <cellStyle name="40% - Accent6 2 2 5 4" xfId="22014" xr:uid="{00000000-0005-0000-0000-000007AC0000}"/>
    <cellStyle name="40% - Accent6 2 2 5 4 2" xfId="48003" xr:uid="{00000000-0005-0000-0000-000008AC0000}"/>
    <cellStyle name="40% - Accent6 2 2 5 5" xfId="27168" xr:uid="{00000000-0005-0000-0000-000009AC0000}"/>
    <cellStyle name="40% - Accent6 2 2 6" xfId="3175" xr:uid="{00000000-0005-0000-0000-00000AAC0000}"/>
    <cellStyle name="40% - Accent6 2 2 6 2" xfId="8474" xr:uid="{00000000-0005-0000-0000-00000BAC0000}"/>
    <cellStyle name="40% - Accent6 2 2 6 2 2" xfId="34470" xr:uid="{00000000-0005-0000-0000-00000CAC0000}"/>
    <cellStyle name="40% - Accent6 2 2 6 3" xfId="16264" xr:uid="{00000000-0005-0000-0000-00000DAC0000}"/>
    <cellStyle name="40% - Accent6 2 2 6 3 2" xfId="42258" xr:uid="{00000000-0005-0000-0000-00000EAC0000}"/>
    <cellStyle name="40% - Accent6 2 2 6 4" xfId="24015" xr:uid="{00000000-0005-0000-0000-00000FAC0000}"/>
    <cellStyle name="40% - Accent6 2 2 6 4 2" xfId="50004" xr:uid="{00000000-0005-0000-0000-000010AC0000}"/>
    <cellStyle name="40% - Accent6 2 2 6 5" xfId="29169" xr:uid="{00000000-0005-0000-0000-000011AC0000}"/>
    <cellStyle name="40% - Accent6 2 2 7" xfId="3286" xr:uid="{00000000-0005-0000-0000-000012AC0000}"/>
    <cellStyle name="40% - Accent6 2 2 7 2" xfId="8587" xr:uid="{00000000-0005-0000-0000-000013AC0000}"/>
    <cellStyle name="40% - Accent6 2 2 7 2 2" xfId="34584" xr:uid="{00000000-0005-0000-0000-000014AC0000}"/>
    <cellStyle name="40% - Accent6 2 2 7 3" xfId="16378" xr:uid="{00000000-0005-0000-0000-000015AC0000}"/>
    <cellStyle name="40% - Accent6 2 2 7 3 2" xfId="42372" xr:uid="{00000000-0005-0000-0000-000016AC0000}"/>
    <cellStyle name="40% - Accent6 2 2 7 4" xfId="24129" xr:uid="{00000000-0005-0000-0000-000017AC0000}"/>
    <cellStyle name="40% - Accent6 2 2 7 4 2" xfId="50118" xr:uid="{00000000-0005-0000-0000-000018AC0000}"/>
    <cellStyle name="40% - Accent6 2 2 7 5" xfId="29283" xr:uid="{00000000-0005-0000-0000-000019AC0000}"/>
    <cellStyle name="40% - Accent6 2 2 8" xfId="3400" xr:uid="{00000000-0005-0000-0000-00001AAC0000}"/>
    <cellStyle name="40% - Accent6 2 2 8 2" xfId="8700" xr:uid="{00000000-0005-0000-0000-00001BAC0000}"/>
    <cellStyle name="40% - Accent6 2 2 8 2 2" xfId="34698" xr:uid="{00000000-0005-0000-0000-00001CAC0000}"/>
    <cellStyle name="40% - Accent6 2 2 8 3" xfId="16492" xr:uid="{00000000-0005-0000-0000-00001DAC0000}"/>
    <cellStyle name="40% - Accent6 2 2 8 3 2" xfId="42486" xr:uid="{00000000-0005-0000-0000-00001EAC0000}"/>
    <cellStyle name="40% - Accent6 2 2 8 4" xfId="24243" xr:uid="{00000000-0005-0000-0000-00001FAC0000}"/>
    <cellStyle name="40% - Accent6 2 2 8 4 2" xfId="50232" xr:uid="{00000000-0005-0000-0000-000020AC0000}"/>
    <cellStyle name="40% - Accent6 2 2 8 5" xfId="29397" xr:uid="{00000000-0005-0000-0000-000021AC0000}"/>
    <cellStyle name="40% - Accent6 2 2 9" xfId="3514" xr:uid="{00000000-0005-0000-0000-000022AC0000}"/>
    <cellStyle name="40% - Accent6 2 2 9 2" xfId="8813" xr:uid="{00000000-0005-0000-0000-000023AC0000}"/>
    <cellStyle name="40% - Accent6 2 2 9 2 2" xfId="34812" xr:uid="{00000000-0005-0000-0000-000024AC0000}"/>
    <cellStyle name="40% - Accent6 2 2 9 3" xfId="16606" xr:uid="{00000000-0005-0000-0000-000025AC0000}"/>
    <cellStyle name="40% - Accent6 2 2 9 3 2" xfId="42600" xr:uid="{00000000-0005-0000-0000-000026AC0000}"/>
    <cellStyle name="40% - Accent6 2 2 9 4" xfId="24357" xr:uid="{00000000-0005-0000-0000-000027AC0000}"/>
    <cellStyle name="40% - Accent6 2 2 9 4 2" xfId="50346" xr:uid="{00000000-0005-0000-0000-000028AC0000}"/>
    <cellStyle name="40% - Accent6 2 2 9 5" xfId="29511" xr:uid="{00000000-0005-0000-0000-000029AC0000}"/>
    <cellStyle name="40% - Accent6 2 3" xfId="115" xr:uid="{00000000-0005-0000-0000-00002AAC0000}"/>
    <cellStyle name="40% - Accent6 2 3 10" xfId="6007" xr:uid="{00000000-0005-0000-0000-00002BAC0000}"/>
    <cellStyle name="40% - Accent6 2 3 10 2" xfId="31993" xr:uid="{00000000-0005-0000-0000-00002CAC0000}"/>
    <cellStyle name="40% - Accent6 2 3 11" xfId="13781" xr:uid="{00000000-0005-0000-0000-00002DAC0000}"/>
    <cellStyle name="40% - Accent6 2 3 11 2" xfId="39775" xr:uid="{00000000-0005-0000-0000-00002EAC0000}"/>
    <cellStyle name="40% - Accent6 2 3 12" xfId="21564" xr:uid="{00000000-0005-0000-0000-00002FAC0000}"/>
    <cellStyle name="40% - Accent6 2 3 12 2" xfId="47553" xr:uid="{00000000-0005-0000-0000-000030AC0000}"/>
    <cellStyle name="40% - Accent6 2 3 13" xfId="26718" xr:uid="{00000000-0005-0000-0000-000031AC0000}"/>
    <cellStyle name="40% - Accent6 2 3 2" xfId="825" xr:uid="{00000000-0005-0000-0000-000032AC0000}"/>
    <cellStyle name="40% - Accent6 2 3 2 2" xfId="6153" xr:uid="{00000000-0005-0000-0000-000033AC0000}"/>
    <cellStyle name="40% - Accent6 2 3 2 2 2" xfId="32134" xr:uid="{00000000-0005-0000-0000-000034AC0000}"/>
    <cellStyle name="40% - Accent6 2 3 2 3" xfId="13928" xr:uid="{00000000-0005-0000-0000-000035AC0000}"/>
    <cellStyle name="40% - Accent6 2 3 2 3 2" xfId="39922" xr:uid="{00000000-0005-0000-0000-000036AC0000}"/>
    <cellStyle name="40% - Accent6 2 3 2 4" xfId="21678" xr:uid="{00000000-0005-0000-0000-000037AC0000}"/>
    <cellStyle name="40% - Accent6 2 3 2 4 2" xfId="47667" xr:uid="{00000000-0005-0000-0000-000038AC0000}"/>
    <cellStyle name="40% - Accent6 2 3 2 5" xfId="26832" xr:uid="{00000000-0005-0000-0000-000039AC0000}"/>
    <cellStyle name="40% - Accent6 2 3 3" xfId="1453" xr:uid="{00000000-0005-0000-0000-00003AAC0000}"/>
    <cellStyle name="40% - Accent6 2 3 3 2" xfId="6759" xr:uid="{00000000-0005-0000-0000-00003BAC0000}"/>
    <cellStyle name="40% - Accent6 2 3 3 2 2" xfId="32748" xr:uid="{00000000-0005-0000-0000-00003CAC0000}"/>
    <cellStyle name="40% - Accent6 2 3 3 3" xfId="14542" xr:uid="{00000000-0005-0000-0000-00003DAC0000}"/>
    <cellStyle name="40% - Accent6 2 3 3 3 2" xfId="40536" xr:uid="{00000000-0005-0000-0000-00003EAC0000}"/>
    <cellStyle name="40% - Accent6 2 3 3 4" xfId="22293" xr:uid="{00000000-0005-0000-0000-00003FAC0000}"/>
    <cellStyle name="40% - Accent6 2 3 3 4 2" xfId="48282" xr:uid="{00000000-0005-0000-0000-000040AC0000}"/>
    <cellStyle name="40% - Accent6 2 3 3 5" xfId="27447" xr:uid="{00000000-0005-0000-0000-000041AC0000}"/>
    <cellStyle name="40% - Accent6 2 3 4" xfId="3176" xr:uid="{00000000-0005-0000-0000-000042AC0000}"/>
    <cellStyle name="40% - Accent6 2 3 4 2" xfId="8475" xr:uid="{00000000-0005-0000-0000-000043AC0000}"/>
    <cellStyle name="40% - Accent6 2 3 4 2 2" xfId="34471" xr:uid="{00000000-0005-0000-0000-000044AC0000}"/>
    <cellStyle name="40% - Accent6 2 3 4 3" xfId="16265" xr:uid="{00000000-0005-0000-0000-000045AC0000}"/>
    <cellStyle name="40% - Accent6 2 3 4 3 2" xfId="42259" xr:uid="{00000000-0005-0000-0000-000046AC0000}"/>
    <cellStyle name="40% - Accent6 2 3 4 4" xfId="24016" xr:uid="{00000000-0005-0000-0000-000047AC0000}"/>
    <cellStyle name="40% - Accent6 2 3 4 4 2" xfId="50005" xr:uid="{00000000-0005-0000-0000-000048AC0000}"/>
    <cellStyle name="40% - Accent6 2 3 4 5" xfId="29170" xr:uid="{00000000-0005-0000-0000-000049AC0000}"/>
    <cellStyle name="40% - Accent6 2 3 5" xfId="3287" xr:uid="{00000000-0005-0000-0000-00004AAC0000}"/>
    <cellStyle name="40% - Accent6 2 3 5 2" xfId="8588" xr:uid="{00000000-0005-0000-0000-00004BAC0000}"/>
    <cellStyle name="40% - Accent6 2 3 5 2 2" xfId="34585" xr:uid="{00000000-0005-0000-0000-00004CAC0000}"/>
    <cellStyle name="40% - Accent6 2 3 5 3" xfId="16379" xr:uid="{00000000-0005-0000-0000-00004DAC0000}"/>
    <cellStyle name="40% - Accent6 2 3 5 3 2" xfId="42373" xr:uid="{00000000-0005-0000-0000-00004EAC0000}"/>
    <cellStyle name="40% - Accent6 2 3 5 4" xfId="24130" xr:uid="{00000000-0005-0000-0000-00004FAC0000}"/>
    <cellStyle name="40% - Accent6 2 3 5 4 2" xfId="50119" xr:uid="{00000000-0005-0000-0000-000050AC0000}"/>
    <cellStyle name="40% - Accent6 2 3 5 5" xfId="29284" xr:uid="{00000000-0005-0000-0000-000051AC0000}"/>
    <cellStyle name="40% - Accent6 2 3 6" xfId="3401" xr:uid="{00000000-0005-0000-0000-000052AC0000}"/>
    <cellStyle name="40% - Accent6 2 3 6 2" xfId="8701" xr:uid="{00000000-0005-0000-0000-000053AC0000}"/>
    <cellStyle name="40% - Accent6 2 3 6 2 2" xfId="34699" xr:uid="{00000000-0005-0000-0000-000054AC0000}"/>
    <cellStyle name="40% - Accent6 2 3 6 3" xfId="16493" xr:uid="{00000000-0005-0000-0000-000055AC0000}"/>
    <cellStyle name="40% - Accent6 2 3 6 3 2" xfId="42487" xr:uid="{00000000-0005-0000-0000-000056AC0000}"/>
    <cellStyle name="40% - Accent6 2 3 6 4" xfId="24244" xr:uid="{00000000-0005-0000-0000-000057AC0000}"/>
    <cellStyle name="40% - Accent6 2 3 6 4 2" xfId="50233" xr:uid="{00000000-0005-0000-0000-000058AC0000}"/>
    <cellStyle name="40% - Accent6 2 3 6 5" xfId="29398" xr:uid="{00000000-0005-0000-0000-000059AC0000}"/>
    <cellStyle name="40% - Accent6 2 3 7" xfId="3515" xr:uid="{00000000-0005-0000-0000-00005AAC0000}"/>
    <cellStyle name="40% - Accent6 2 3 7 2" xfId="8814" xr:uid="{00000000-0005-0000-0000-00005BAC0000}"/>
    <cellStyle name="40% - Accent6 2 3 7 2 2" xfId="34813" xr:uid="{00000000-0005-0000-0000-00005CAC0000}"/>
    <cellStyle name="40% - Accent6 2 3 7 3" xfId="16607" xr:uid="{00000000-0005-0000-0000-00005DAC0000}"/>
    <cellStyle name="40% - Accent6 2 3 7 3 2" xfId="42601" xr:uid="{00000000-0005-0000-0000-00005EAC0000}"/>
    <cellStyle name="40% - Accent6 2 3 7 4" xfId="24358" xr:uid="{00000000-0005-0000-0000-00005FAC0000}"/>
    <cellStyle name="40% - Accent6 2 3 7 4 2" xfId="50347" xr:uid="{00000000-0005-0000-0000-000060AC0000}"/>
    <cellStyle name="40% - Accent6 2 3 7 5" xfId="29512" xr:uid="{00000000-0005-0000-0000-000061AC0000}"/>
    <cellStyle name="40% - Accent6 2 3 8" xfId="4139" xr:uid="{00000000-0005-0000-0000-000062AC0000}"/>
    <cellStyle name="40% - Accent6 2 3 8 2" xfId="9437" xr:uid="{00000000-0005-0000-0000-000063AC0000}"/>
    <cellStyle name="40% - Accent6 2 3 8 2 2" xfId="35437" xr:uid="{00000000-0005-0000-0000-000064AC0000}"/>
    <cellStyle name="40% - Accent6 2 3 8 3" xfId="17231" xr:uid="{00000000-0005-0000-0000-000065AC0000}"/>
    <cellStyle name="40% - Accent6 2 3 8 3 2" xfId="43225" xr:uid="{00000000-0005-0000-0000-000066AC0000}"/>
    <cellStyle name="40% - Accent6 2 3 8 4" xfId="24982" xr:uid="{00000000-0005-0000-0000-000067AC0000}"/>
    <cellStyle name="40% - Accent6 2 3 8 4 2" xfId="50971" xr:uid="{00000000-0005-0000-0000-000068AC0000}"/>
    <cellStyle name="40% - Accent6 2 3 8 5" xfId="30136" xr:uid="{00000000-0005-0000-0000-000069AC0000}"/>
    <cellStyle name="40% - Accent6 2 3 9" xfId="5873" xr:uid="{00000000-0005-0000-0000-00006AAC0000}"/>
    <cellStyle name="40% - Accent6 2 3 9 2" xfId="31871" xr:uid="{00000000-0005-0000-0000-00006BAC0000}"/>
    <cellStyle name="40% - Accent6 2 4" xfId="116" xr:uid="{00000000-0005-0000-0000-00006CAC0000}"/>
    <cellStyle name="40% - Accent6 2 4 10" xfId="6008" xr:uid="{00000000-0005-0000-0000-00006DAC0000}"/>
    <cellStyle name="40% - Accent6 2 4 10 2" xfId="31994" xr:uid="{00000000-0005-0000-0000-00006EAC0000}"/>
    <cellStyle name="40% - Accent6 2 4 11" xfId="13782" xr:uid="{00000000-0005-0000-0000-00006FAC0000}"/>
    <cellStyle name="40% - Accent6 2 4 11 2" xfId="39776" xr:uid="{00000000-0005-0000-0000-000070AC0000}"/>
    <cellStyle name="40% - Accent6 2 4 12" xfId="21565" xr:uid="{00000000-0005-0000-0000-000071AC0000}"/>
    <cellStyle name="40% - Accent6 2 4 12 2" xfId="47554" xr:uid="{00000000-0005-0000-0000-000072AC0000}"/>
    <cellStyle name="40% - Accent6 2 4 13" xfId="26719" xr:uid="{00000000-0005-0000-0000-000073AC0000}"/>
    <cellStyle name="40% - Accent6 2 4 2" xfId="826" xr:uid="{00000000-0005-0000-0000-000074AC0000}"/>
    <cellStyle name="40% - Accent6 2 4 2 2" xfId="6154" xr:uid="{00000000-0005-0000-0000-000075AC0000}"/>
    <cellStyle name="40% - Accent6 2 4 2 2 2" xfId="32135" xr:uid="{00000000-0005-0000-0000-000076AC0000}"/>
    <cellStyle name="40% - Accent6 2 4 2 3" xfId="13929" xr:uid="{00000000-0005-0000-0000-000077AC0000}"/>
    <cellStyle name="40% - Accent6 2 4 2 3 2" xfId="39923" xr:uid="{00000000-0005-0000-0000-000078AC0000}"/>
    <cellStyle name="40% - Accent6 2 4 2 4" xfId="21679" xr:uid="{00000000-0005-0000-0000-000079AC0000}"/>
    <cellStyle name="40% - Accent6 2 4 2 4 2" xfId="47668" xr:uid="{00000000-0005-0000-0000-00007AAC0000}"/>
    <cellStyle name="40% - Accent6 2 4 2 5" xfId="26833" xr:uid="{00000000-0005-0000-0000-00007BAC0000}"/>
    <cellStyle name="40% - Accent6 2 4 3" xfId="2009" xr:uid="{00000000-0005-0000-0000-00007CAC0000}"/>
    <cellStyle name="40% - Accent6 2 4 3 2" xfId="7311" xr:uid="{00000000-0005-0000-0000-00007DAC0000}"/>
    <cellStyle name="40% - Accent6 2 4 3 2 2" xfId="33304" xr:uid="{00000000-0005-0000-0000-00007EAC0000}"/>
    <cellStyle name="40% - Accent6 2 4 3 3" xfId="15098" xr:uid="{00000000-0005-0000-0000-00007FAC0000}"/>
    <cellStyle name="40% - Accent6 2 4 3 3 2" xfId="41092" xr:uid="{00000000-0005-0000-0000-000080AC0000}"/>
    <cellStyle name="40% - Accent6 2 4 3 4" xfId="22849" xr:uid="{00000000-0005-0000-0000-000081AC0000}"/>
    <cellStyle name="40% - Accent6 2 4 3 4 2" xfId="48838" xr:uid="{00000000-0005-0000-0000-000082AC0000}"/>
    <cellStyle name="40% - Accent6 2 4 3 5" xfId="28003" xr:uid="{00000000-0005-0000-0000-000083AC0000}"/>
    <cellStyle name="40% - Accent6 2 4 4" xfId="3177" xr:uid="{00000000-0005-0000-0000-000084AC0000}"/>
    <cellStyle name="40% - Accent6 2 4 4 2" xfId="8476" xr:uid="{00000000-0005-0000-0000-000085AC0000}"/>
    <cellStyle name="40% - Accent6 2 4 4 2 2" xfId="34472" xr:uid="{00000000-0005-0000-0000-000086AC0000}"/>
    <cellStyle name="40% - Accent6 2 4 4 3" xfId="16266" xr:uid="{00000000-0005-0000-0000-000087AC0000}"/>
    <cellStyle name="40% - Accent6 2 4 4 3 2" xfId="42260" xr:uid="{00000000-0005-0000-0000-000088AC0000}"/>
    <cellStyle name="40% - Accent6 2 4 4 4" xfId="24017" xr:uid="{00000000-0005-0000-0000-000089AC0000}"/>
    <cellStyle name="40% - Accent6 2 4 4 4 2" xfId="50006" xr:uid="{00000000-0005-0000-0000-00008AAC0000}"/>
    <cellStyle name="40% - Accent6 2 4 4 5" xfId="29171" xr:uid="{00000000-0005-0000-0000-00008BAC0000}"/>
    <cellStyle name="40% - Accent6 2 4 5" xfId="3288" xr:uid="{00000000-0005-0000-0000-00008CAC0000}"/>
    <cellStyle name="40% - Accent6 2 4 5 2" xfId="8589" xr:uid="{00000000-0005-0000-0000-00008DAC0000}"/>
    <cellStyle name="40% - Accent6 2 4 5 2 2" xfId="34586" xr:uid="{00000000-0005-0000-0000-00008EAC0000}"/>
    <cellStyle name="40% - Accent6 2 4 5 3" xfId="16380" xr:uid="{00000000-0005-0000-0000-00008FAC0000}"/>
    <cellStyle name="40% - Accent6 2 4 5 3 2" xfId="42374" xr:uid="{00000000-0005-0000-0000-000090AC0000}"/>
    <cellStyle name="40% - Accent6 2 4 5 4" xfId="24131" xr:uid="{00000000-0005-0000-0000-000091AC0000}"/>
    <cellStyle name="40% - Accent6 2 4 5 4 2" xfId="50120" xr:uid="{00000000-0005-0000-0000-000092AC0000}"/>
    <cellStyle name="40% - Accent6 2 4 5 5" xfId="29285" xr:uid="{00000000-0005-0000-0000-000093AC0000}"/>
    <cellStyle name="40% - Accent6 2 4 6" xfId="3402" xr:uid="{00000000-0005-0000-0000-000094AC0000}"/>
    <cellStyle name="40% - Accent6 2 4 6 2" xfId="8702" xr:uid="{00000000-0005-0000-0000-000095AC0000}"/>
    <cellStyle name="40% - Accent6 2 4 6 2 2" xfId="34700" xr:uid="{00000000-0005-0000-0000-000096AC0000}"/>
    <cellStyle name="40% - Accent6 2 4 6 3" xfId="16494" xr:uid="{00000000-0005-0000-0000-000097AC0000}"/>
    <cellStyle name="40% - Accent6 2 4 6 3 2" xfId="42488" xr:uid="{00000000-0005-0000-0000-000098AC0000}"/>
    <cellStyle name="40% - Accent6 2 4 6 4" xfId="24245" xr:uid="{00000000-0005-0000-0000-000099AC0000}"/>
    <cellStyle name="40% - Accent6 2 4 6 4 2" xfId="50234" xr:uid="{00000000-0005-0000-0000-00009AAC0000}"/>
    <cellStyle name="40% - Accent6 2 4 6 5" xfId="29399" xr:uid="{00000000-0005-0000-0000-00009BAC0000}"/>
    <cellStyle name="40% - Accent6 2 4 7" xfId="3516" xr:uid="{00000000-0005-0000-0000-00009CAC0000}"/>
    <cellStyle name="40% - Accent6 2 4 7 2" xfId="8815" xr:uid="{00000000-0005-0000-0000-00009DAC0000}"/>
    <cellStyle name="40% - Accent6 2 4 7 2 2" xfId="34814" xr:uid="{00000000-0005-0000-0000-00009EAC0000}"/>
    <cellStyle name="40% - Accent6 2 4 7 3" xfId="16608" xr:uid="{00000000-0005-0000-0000-00009FAC0000}"/>
    <cellStyle name="40% - Accent6 2 4 7 3 2" xfId="42602" xr:uid="{00000000-0005-0000-0000-0000A0AC0000}"/>
    <cellStyle name="40% - Accent6 2 4 7 4" xfId="24359" xr:uid="{00000000-0005-0000-0000-0000A1AC0000}"/>
    <cellStyle name="40% - Accent6 2 4 7 4 2" xfId="50348" xr:uid="{00000000-0005-0000-0000-0000A2AC0000}"/>
    <cellStyle name="40% - Accent6 2 4 7 5" xfId="29513" xr:uid="{00000000-0005-0000-0000-0000A3AC0000}"/>
    <cellStyle name="40% - Accent6 2 4 8" xfId="4695" xr:uid="{00000000-0005-0000-0000-0000A4AC0000}"/>
    <cellStyle name="40% - Accent6 2 4 8 2" xfId="9992" xr:uid="{00000000-0005-0000-0000-0000A5AC0000}"/>
    <cellStyle name="40% - Accent6 2 4 8 2 2" xfId="35993" xr:uid="{00000000-0005-0000-0000-0000A6AC0000}"/>
    <cellStyle name="40% - Accent6 2 4 8 3" xfId="17787" xr:uid="{00000000-0005-0000-0000-0000A7AC0000}"/>
    <cellStyle name="40% - Accent6 2 4 8 3 2" xfId="43781" xr:uid="{00000000-0005-0000-0000-0000A8AC0000}"/>
    <cellStyle name="40% - Accent6 2 4 8 4" xfId="25538" xr:uid="{00000000-0005-0000-0000-0000A9AC0000}"/>
    <cellStyle name="40% - Accent6 2 4 8 4 2" xfId="51527" xr:uid="{00000000-0005-0000-0000-0000AAAC0000}"/>
    <cellStyle name="40% - Accent6 2 4 8 5" xfId="30692" xr:uid="{00000000-0005-0000-0000-0000ABAC0000}"/>
    <cellStyle name="40% - Accent6 2 4 9" xfId="5874" xr:uid="{00000000-0005-0000-0000-0000ACAC0000}"/>
    <cellStyle name="40% - Accent6 2 4 9 2" xfId="31872" xr:uid="{00000000-0005-0000-0000-0000ADAC0000}"/>
    <cellStyle name="40% - Accent6 2 5" xfId="117" xr:uid="{00000000-0005-0000-0000-0000AEAC0000}"/>
    <cellStyle name="40% - Accent6 2 5 10" xfId="6009" xr:uid="{00000000-0005-0000-0000-0000AFAC0000}"/>
    <cellStyle name="40% - Accent6 2 5 10 2" xfId="31995" xr:uid="{00000000-0005-0000-0000-0000B0AC0000}"/>
    <cellStyle name="40% - Accent6 2 5 11" xfId="13783" xr:uid="{00000000-0005-0000-0000-0000B1AC0000}"/>
    <cellStyle name="40% - Accent6 2 5 11 2" xfId="39777" xr:uid="{00000000-0005-0000-0000-0000B2AC0000}"/>
    <cellStyle name="40% - Accent6 2 5 12" xfId="21566" xr:uid="{00000000-0005-0000-0000-0000B3AC0000}"/>
    <cellStyle name="40% - Accent6 2 5 12 2" xfId="47555" xr:uid="{00000000-0005-0000-0000-0000B4AC0000}"/>
    <cellStyle name="40% - Accent6 2 5 13" xfId="26720" xr:uid="{00000000-0005-0000-0000-0000B5AC0000}"/>
    <cellStyle name="40% - Accent6 2 5 2" xfId="827" xr:uid="{00000000-0005-0000-0000-0000B6AC0000}"/>
    <cellStyle name="40% - Accent6 2 5 2 2" xfId="6155" xr:uid="{00000000-0005-0000-0000-0000B7AC0000}"/>
    <cellStyle name="40% - Accent6 2 5 2 2 2" xfId="32136" xr:uid="{00000000-0005-0000-0000-0000B8AC0000}"/>
    <cellStyle name="40% - Accent6 2 5 2 3" xfId="13930" xr:uid="{00000000-0005-0000-0000-0000B9AC0000}"/>
    <cellStyle name="40% - Accent6 2 5 2 3 2" xfId="39924" xr:uid="{00000000-0005-0000-0000-0000BAAC0000}"/>
    <cellStyle name="40% - Accent6 2 5 2 4" xfId="21680" xr:uid="{00000000-0005-0000-0000-0000BBAC0000}"/>
    <cellStyle name="40% - Accent6 2 5 2 4 2" xfId="47669" xr:uid="{00000000-0005-0000-0000-0000BCAC0000}"/>
    <cellStyle name="40% - Accent6 2 5 2 5" xfId="26834" xr:uid="{00000000-0005-0000-0000-0000BDAC0000}"/>
    <cellStyle name="40% - Accent6 2 5 3" xfId="2565" xr:uid="{00000000-0005-0000-0000-0000BEAC0000}"/>
    <cellStyle name="40% - Accent6 2 5 3 2" xfId="7864" xr:uid="{00000000-0005-0000-0000-0000BFAC0000}"/>
    <cellStyle name="40% - Accent6 2 5 3 2 2" xfId="33860" xr:uid="{00000000-0005-0000-0000-0000C0AC0000}"/>
    <cellStyle name="40% - Accent6 2 5 3 3" xfId="15654" xr:uid="{00000000-0005-0000-0000-0000C1AC0000}"/>
    <cellStyle name="40% - Accent6 2 5 3 3 2" xfId="41648" xr:uid="{00000000-0005-0000-0000-0000C2AC0000}"/>
    <cellStyle name="40% - Accent6 2 5 3 4" xfId="23405" xr:uid="{00000000-0005-0000-0000-0000C3AC0000}"/>
    <cellStyle name="40% - Accent6 2 5 3 4 2" xfId="49394" xr:uid="{00000000-0005-0000-0000-0000C4AC0000}"/>
    <cellStyle name="40% - Accent6 2 5 3 5" xfId="28559" xr:uid="{00000000-0005-0000-0000-0000C5AC0000}"/>
    <cellStyle name="40% - Accent6 2 5 4" xfId="3178" xr:uid="{00000000-0005-0000-0000-0000C6AC0000}"/>
    <cellStyle name="40% - Accent6 2 5 4 2" xfId="8477" xr:uid="{00000000-0005-0000-0000-0000C7AC0000}"/>
    <cellStyle name="40% - Accent6 2 5 4 2 2" xfId="34473" xr:uid="{00000000-0005-0000-0000-0000C8AC0000}"/>
    <cellStyle name="40% - Accent6 2 5 4 3" xfId="16267" xr:uid="{00000000-0005-0000-0000-0000C9AC0000}"/>
    <cellStyle name="40% - Accent6 2 5 4 3 2" xfId="42261" xr:uid="{00000000-0005-0000-0000-0000CAAC0000}"/>
    <cellStyle name="40% - Accent6 2 5 4 4" xfId="24018" xr:uid="{00000000-0005-0000-0000-0000CBAC0000}"/>
    <cellStyle name="40% - Accent6 2 5 4 4 2" xfId="50007" xr:uid="{00000000-0005-0000-0000-0000CCAC0000}"/>
    <cellStyle name="40% - Accent6 2 5 4 5" xfId="29172" xr:uid="{00000000-0005-0000-0000-0000CDAC0000}"/>
    <cellStyle name="40% - Accent6 2 5 5" xfId="3289" xr:uid="{00000000-0005-0000-0000-0000CEAC0000}"/>
    <cellStyle name="40% - Accent6 2 5 5 2" xfId="8590" xr:uid="{00000000-0005-0000-0000-0000CFAC0000}"/>
    <cellStyle name="40% - Accent6 2 5 5 2 2" xfId="34587" xr:uid="{00000000-0005-0000-0000-0000D0AC0000}"/>
    <cellStyle name="40% - Accent6 2 5 5 3" xfId="16381" xr:uid="{00000000-0005-0000-0000-0000D1AC0000}"/>
    <cellStyle name="40% - Accent6 2 5 5 3 2" xfId="42375" xr:uid="{00000000-0005-0000-0000-0000D2AC0000}"/>
    <cellStyle name="40% - Accent6 2 5 5 4" xfId="24132" xr:uid="{00000000-0005-0000-0000-0000D3AC0000}"/>
    <cellStyle name="40% - Accent6 2 5 5 4 2" xfId="50121" xr:uid="{00000000-0005-0000-0000-0000D4AC0000}"/>
    <cellStyle name="40% - Accent6 2 5 5 5" xfId="29286" xr:uid="{00000000-0005-0000-0000-0000D5AC0000}"/>
    <cellStyle name="40% - Accent6 2 5 6" xfId="3403" xr:uid="{00000000-0005-0000-0000-0000D6AC0000}"/>
    <cellStyle name="40% - Accent6 2 5 6 2" xfId="8703" xr:uid="{00000000-0005-0000-0000-0000D7AC0000}"/>
    <cellStyle name="40% - Accent6 2 5 6 2 2" xfId="34701" xr:uid="{00000000-0005-0000-0000-0000D8AC0000}"/>
    <cellStyle name="40% - Accent6 2 5 6 3" xfId="16495" xr:uid="{00000000-0005-0000-0000-0000D9AC0000}"/>
    <cellStyle name="40% - Accent6 2 5 6 3 2" xfId="42489" xr:uid="{00000000-0005-0000-0000-0000DAAC0000}"/>
    <cellStyle name="40% - Accent6 2 5 6 4" xfId="24246" xr:uid="{00000000-0005-0000-0000-0000DBAC0000}"/>
    <cellStyle name="40% - Accent6 2 5 6 4 2" xfId="50235" xr:uid="{00000000-0005-0000-0000-0000DCAC0000}"/>
    <cellStyle name="40% - Accent6 2 5 6 5" xfId="29400" xr:uid="{00000000-0005-0000-0000-0000DDAC0000}"/>
    <cellStyle name="40% - Accent6 2 5 7" xfId="3517" xr:uid="{00000000-0005-0000-0000-0000DEAC0000}"/>
    <cellStyle name="40% - Accent6 2 5 7 2" xfId="8816" xr:uid="{00000000-0005-0000-0000-0000DFAC0000}"/>
    <cellStyle name="40% - Accent6 2 5 7 2 2" xfId="34815" xr:uid="{00000000-0005-0000-0000-0000E0AC0000}"/>
    <cellStyle name="40% - Accent6 2 5 7 3" xfId="16609" xr:uid="{00000000-0005-0000-0000-0000E1AC0000}"/>
    <cellStyle name="40% - Accent6 2 5 7 3 2" xfId="42603" xr:uid="{00000000-0005-0000-0000-0000E2AC0000}"/>
    <cellStyle name="40% - Accent6 2 5 7 4" xfId="24360" xr:uid="{00000000-0005-0000-0000-0000E3AC0000}"/>
    <cellStyle name="40% - Accent6 2 5 7 4 2" xfId="50349" xr:uid="{00000000-0005-0000-0000-0000E4AC0000}"/>
    <cellStyle name="40% - Accent6 2 5 7 5" xfId="29514" xr:uid="{00000000-0005-0000-0000-0000E5AC0000}"/>
    <cellStyle name="40% - Accent6 2 5 8" xfId="5251" xr:uid="{00000000-0005-0000-0000-0000E6AC0000}"/>
    <cellStyle name="40% - Accent6 2 5 8 2" xfId="10548" xr:uid="{00000000-0005-0000-0000-0000E7AC0000}"/>
    <cellStyle name="40% - Accent6 2 5 8 2 2" xfId="36549" xr:uid="{00000000-0005-0000-0000-0000E8AC0000}"/>
    <cellStyle name="40% - Accent6 2 5 8 3" xfId="18343" xr:uid="{00000000-0005-0000-0000-0000E9AC0000}"/>
    <cellStyle name="40% - Accent6 2 5 8 3 2" xfId="44337" xr:uid="{00000000-0005-0000-0000-0000EAAC0000}"/>
    <cellStyle name="40% - Accent6 2 5 8 4" xfId="26094" xr:uid="{00000000-0005-0000-0000-0000EBAC0000}"/>
    <cellStyle name="40% - Accent6 2 5 8 4 2" xfId="52083" xr:uid="{00000000-0005-0000-0000-0000ECAC0000}"/>
    <cellStyle name="40% - Accent6 2 5 8 5" xfId="31248" xr:uid="{00000000-0005-0000-0000-0000EDAC0000}"/>
    <cellStyle name="40% - Accent6 2 5 9" xfId="5875" xr:uid="{00000000-0005-0000-0000-0000EEAC0000}"/>
    <cellStyle name="40% - Accent6 2 5 9 2" xfId="31873" xr:uid="{00000000-0005-0000-0000-0000EFAC0000}"/>
    <cellStyle name="40% - Accent6 2 6" xfId="118" xr:uid="{00000000-0005-0000-0000-0000F0AC0000}"/>
    <cellStyle name="40% - Accent6 2 6 10" xfId="21567" xr:uid="{00000000-0005-0000-0000-0000F1AC0000}"/>
    <cellStyle name="40% - Accent6 2 6 10 2" xfId="47556" xr:uid="{00000000-0005-0000-0000-0000F2AC0000}"/>
    <cellStyle name="40% - Accent6 2 6 11" xfId="26721" xr:uid="{00000000-0005-0000-0000-0000F3AC0000}"/>
    <cellStyle name="40% - Accent6 2 6 2" xfId="828" xr:uid="{00000000-0005-0000-0000-0000F4AC0000}"/>
    <cellStyle name="40% - Accent6 2 6 2 2" xfId="6156" xr:uid="{00000000-0005-0000-0000-0000F5AC0000}"/>
    <cellStyle name="40% - Accent6 2 6 2 2 2" xfId="32137" xr:uid="{00000000-0005-0000-0000-0000F6AC0000}"/>
    <cellStyle name="40% - Accent6 2 6 2 3" xfId="13931" xr:uid="{00000000-0005-0000-0000-0000F7AC0000}"/>
    <cellStyle name="40% - Accent6 2 6 2 3 2" xfId="39925" xr:uid="{00000000-0005-0000-0000-0000F8AC0000}"/>
    <cellStyle name="40% - Accent6 2 6 2 4" xfId="21681" xr:uid="{00000000-0005-0000-0000-0000F9AC0000}"/>
    <cellStyle name="40% - Accent6 2 6 2 4 2" xfId="47670" xr:uid="{00000000-0005-0000-0000-0000FAAC0000}"/>
    <cellStyle name="40% - Accent6 2 6 2 5" xfId="26835" xr:uid="{00000000-0005-0000-0000-0000FBAC0000}"/>
    <cellStyle name="40% - Accent6 2 6 3" xfId="3179" xr:uid="{00000000-0005-0000-0000-0000FCAC0000}"/>
    <cellStyle name="40% - Accent6 2 6 3 2" xfId="8478" xr:uid="{00000000-0005-0000-0000-0000FDAC0000}"/>
    <cellStyle name="40% - Accent6 2 6 3 2 2" xfId="34474" xr:uid="{00000000-0005-0000-0000-0000FEAC0000}"/>
    <cellStyle name="40% - Accent6 2 6 3 3" xfId="16268" xr:uid="{00000000-0005-0000-0000-0000FFAC0000}"/>
    <cellStyle name="40% - Accent6 2 6 3 3 2" xfId="42262" xr:uid="{00000000-0005-0000-0000-000000AD0000}"/>
    <cellStyle name="40% - Accent6 2 6 3 4" xfId="24019" xr:uid="{00000000-0005-0000-0000-000001AD0000}"/>
    <cellStyle name="40% - Accent6 2 6 3 4 2" xfId="50008" xr:uid="{00000000-0005-0000-0000-000002AD0000}"/>
    <cellStyle name="40% - Accent6 2 6 3 5" xfId="29173" xr:uid="{00000000-0005-0000-0000-000003AD0000}"/>
    <cellStyle name="40% - Accent6 2 6 4" xfId="3290" xr:uid="{00000000-0005-0000-0000-000004AD0000}"/>
    <cellStyle name="40% - Accent6 2 6 4 2" xfId="8591" xr:uid="{00000000-0005-0000-0000-000005AD0000}"/>
    <cellStyle name="40% - Accent6 2 6 4 2 2" xfId="34588" xr:uid="{00000000-0005-0000-0000-000006AD0000}"/>
    <cellStyle name="40% - Accent6 2 6 4 3" xfId="16382" xr:uid="{00000000-0005-0000-0000-000007AD0000}"/>
    <cellStyle name="40% - Accent6 2 6 4 3 2" xfId="42376" xr:uid="{00000000-0005-0000-0000-000008AD0000}"/>
    <cellStyle name="40% - Accent6 2 6 4 4" xfId="24133" xr:uid="{00000000-0005-0000-0000-000009AD0000}"/>
    <cellStyle name="40% - Accent6 2 6 4 4 2" xfId="50122" xr:uid="{00000000-0005-0000-0000-00000AAD0000}"/>
    <cellStyle name="40% - Accent6 2 6 4 5" xfId="29287" xr:uid="{00000000-0005-0000-0000-00000BAD0000}"/>
    <cellStyle name="40% - Accent6 2 6 5" xfId="3404" xr:uid="{00000000-0005-0000-0000-00000CAD0000}"/>
    <cellStyle name="40% - Accent6 2 6 5 2" xfId="8704" xr:uid="{00000000-0005-0000-0000-00000DAD0000}"/>
    <cellStyle name="40% - Accent6 2 6 5 2 2" xfId="34702" xr:uid="{00000000-0005-0000-0000-00000EAD0000}"/>
    <cellStyle name="40% - Accent6 2 6 5 3" xfId="16496" xr:uid="{00000000-0005-0000-0000-00000FAD0000}"/>
    <cellStyle name="40% - Accent6 2 6 5 3 2" xfId="42490" xr:uid="{00000000-0005-0000-0000-000010AD0000}"/>
    <cellStyle name="40% - Accent6 2 6 5 4" xfId="24247" xr:uid="{00000000-0005-0000-0000-000011AD0000}"/>
    <cellStyle name="40% - Accent6 2 6 5 4 2" xfId="50236" xr:uid="{00000000-0005-0000-0000-000012AD0000}"/>
    <cellStyle name="40% - Accent6 2 6 5 5" xfId="29401" xr:uid="{00000000-0005-0000-0000-000013AD0000}"/>
    <cellStyle name="40% - Accent6 2 6 6" xfId="3518" xr:uid="{00000000-0005-0000-0000-000014AD0000}"/>
    <cellStyle name="40% - Accent6 2 6 6 2" xfId="8817" xr:uid="{00000000-0005-0000-0000-000015AD0000}"/>
    <cellStyle name="40% - Accent6 2 6 6 2 2" xfId="34816" xr:uid="{00000000-0005-0000-0000-000016AD0000}"/>
    <cellStyle name="40% - Accent6 2 6 6 3" xfId="16610" xr:uid="{00000000-0005-0000-0000-000017AD0000}"/>
    <cellStyle name="40% - Accent6 2 6 6 3 2" xfId="42604" xr:uid="{00000000-0005-0000-0000-000018AD0000}"/>
    <cellStyle name="40% - Accent6 2 6 6 4" xfId="24361" xr:uid="{00000000-0005-0000-0000-000019AD0000}"/>
    <cellStyle name="40% - Accent6 2 6 6 4 2" xfId="50350" xr:uid="{00000000-0005-0000-0000-00001AAD0000}"/>
    <cellStyle name="40% - Accent6 2 6 6 5" xfId="29515" xr:uid="{00000000-0005-0000-0000-00001BAD0000}"/>
    <cellStyle name="40% - Accent6 2 6 7" xfId="5876" xr:uid="{00000000-0005-0000-0000-00001CAD0000}"/>
    <cellStyle name="40% - Accent6 2 6 7 2" xfId="31874" xr:uid="{00000000-0005-0000-0000-00001DAD0000}"/>
    <cellStyle name="40% - Accent6 2 6 8" xfId="6010" xr:uid="{00000000-0005-0000-0000-00001EAD0000}"/>
    <cellStyle name="40% - Accent6 2 6 8 2" xfId="31996" xr:uid="{00000000-0005-0000-0000-00001FAD0000}"/>
    <cellStyle name="40% - Accent6 2 6 9" xfId="13784" xr:uid="{00000000-0005-0000-0000-000020AD0000}"/>
    <cellStyle name="40% - Accent6 2 6 9 2" xfId="39778" xr:uid="{00000000-0005-0000-0000-000021AD0000}"/>
    <cellStyle name="40% - Accent6 2 7" xfId="823" xr:uid="{00000000-0005-0000-0000-000022AD0000}"/>
    <cellStyle name="40% - Accent6 2 7 2" xfId="6151" xr:uid="{00000000-0005-0000-0000-000023AD0000}"/>
    <cellStyle name="40% - Accent6 2 7 2 2" xfId="32132" xr:uid="{00000000-0005-0000-0000-000024AD0000}"/>
    <cellStyle name="40% - Accent6 2 7 3" xfId="13926" xr:uid="{00000000-0005-0000-0000-000025AD0000}"/>
    <cellStyle name="40% - Accent6 2 7 3 2" xfId="39920" xr:uid="{00000000-0005-0000-0000-000026AD0000}"/>
    <cellStyle name="40% - Accent6 2 7 4" xfId="21676" xr:uid="{00000000-0005-0000-0000-000027AD0000}"/>
    <cellStyle name="40% - Accent6 2 7 4 2" xfId="47665" xr:uid="{00000000-0005-0000-0000-000028AD0000}"/>
    <cellStyle name="40% - Accent6 2 7 5" xfId="26830" xr:uid="{00000000-0005-0000-0000-000029AD0000}"/>
    <cellStyle name="40% - Accent6 2 8" xfId="893" xr:uid="{00000000-0005-0000-0000-00002AAD0000}"/>
    <cellStyle name="40% - Accent6 2 8 2" xfId="6206" xr:uid="{00000000-0005-0000-0000-00002BAD0000}"/>
    <cellStyle name="40% - Accent6 2 8 2 2" xfId="32192" xr:uid="{00000000-0005-0000-0000-00002CAD0000}"/>
    <cellStyle name="40% - Accent6 2 8 3" xfId="13986" xr:uid="{00000000-0005-0000-0000-00002DAD0000}"/>
    <cellStyle name="40% - Accent6 2 8 3 2" xfId="39980" xr:uid="{00000000-0005-0000-0000-00002EAD0000}"/>
    <cellStyle name="40% - Accent6 2 8 4" xfId="21737" xr:uid="{00000000-0005-0000-0000-00002FAD0000}"/>
    <cellStyle name="40% - Accent6 2 8 4 2" xfId="47726" xr:uid="{00000000-0005-0000-0000-000030AD0000}"/>
    <cellStyle name="40% - Accent6 2 8 5" xfId="26891" xr:uid="{00000000-0005-0000-0000-000031AD0000}"/>
    <cellStyle name="40% - Accent6 2 9" xfId="3174" xr:uid="{00000000-0005-0000-0000-000032AD0000}"/>
    <cellStyle name="40% - Accent6 2 9 2" xfId="8473" xr:uid="{00000000-0005-0000-0000-000033AD0000}"/>
    <cellStyle name="40% - Accent6 2 9 2 2" xfId="34469" xr:uid="{00000000-0005-0000-0000-000034AD0000}"/>
    <cellStyle name="40% - Accent6 2 9 3" xfId="16263" xr:uid="{00000000-0005-0000-0000-000035AD0000}"/>
    <cellStyle name="40% - Accent6 2 9 3 2" xfId="42257" xr:uid="{00000000-0005-0000-0000-000036AD0000}"/>
    <cellStyle name="40% - Accent6 2 9 4" xfId="24014" xr:uid="{00000000-0005-0000-0000-000037AD0000}"/>
    <cellStyle name="40% - Accent6 2 9 4 2" xfId="50003" xr:uid="{00000000-0005-0000-0000-000038AD0000}"/>
    <cellStyle name="40% - Accent6 2 9 5" xfId="29168" xr:uid="{00000000-0005-0000-0000-000039AD0000}"/>
    <cellStyle name="40% - Accent6 20" xfId="1137" xr:uid="{00000000-0005-0000-0000-00003AAD0000}"/>
    <cellStyle name="40% - Accent6 20 10" xfId="14229" xr:uid="{00000000-0005-0000-0000-00003BAD0000}"/>
    <cellStyle name="40% - Accent6 20 10 2" xfId="40223" xr:uid="{00000000-0005-0000-0000-00003CAD0000}"/>
    <cellStyle name="40% - Accent6 20 11" xfId="21980" xr:uid="{00000000-0005-0000-0000-00003DAD0000}"/>
    <cellStyle name="40% - Accent6 20 11 2" xfId="47969" xr:uid="{00000000-0005-0000-0000-00003EAD0000}"/>
    <cellStyle name="40% - Accent6 20 12" xfId="27134" xr:uid="{00000000-0005-0000-0000-00003FAD0000}"/>
    <cellStyle name="40% - Accent6 20 2" xfId="1415" xr:uid="{00000000-0005-0000-0000-000040AD0000}"/>
    <cellStyle name="40% - Accent6 20 2 10" xfId="22257" xr:uid="{00000000-0005-0000-0000-000041AD0000}"/>
    <cellStyle name="40% - Accent6 20 2 10 2" xfId="48246" xr:uid="{00000000-0005-0000-0000-000042AD0000}"/>
    <cellStyle name="40% - Accent6 20 2 11" xfId="27411" xr:uid="{00000000-0005-0000-0000-000043AD0000}"/>
    <cellStyle name="40% - Accent6 20 2 2" xfId="1973" xr:uid="{00000000-0005-0000-0000-000044AD0000}"/>
    <cellStyle name="40% - Accent6 20 2 2 2" xfId="4659" xr:uid="{00000000-0005-0000-0000-000045AD0000}"/>
    <cellStyle name="40% - Accent6 20 2 2 2 2" xfId="9956" xr:uid="{00000000-0005-0000-0000-000046AD0000}"/>
    <cellStyle name="40% - Accent6 20 2 2 2 2 2" xfId="35957" xr:uid="{00000000-0005-0000-0000-000047AD0000}"/>
    <cellStyle name="40% - Accent6 20 2 2 2 3" xfId="17751" xr:uid="{00000000-0005-0000-0000-000048AD0000}"/>
    <cellStyle name="40% - Accent6 20 2 2 2 3 2" xfId="43745" xr:uid="{00000000-0005-0000-0000-000049AD0000}"/>
    <cellStyle name="40% - Accent6 20 2 2 2 4" xfId="25502" xr:uid="{00000000-0005-0000-0000-00004AAD0000}"/>
    <cellStyle name="40% - Accent6 20 2 2 2 4 2" xfId="51491" xr:uid="{00000000-0005-0000-0000-00004BAD0000}"/>
    <cellStyle name="40% - Accent6 20 2 2 2 5" xfId="30656" xr:uid="{00000000-0005-0000-0000-00004CAD0000}"/>
    <cellStyle name="40% - Accent6 20 2 2 3" xfId="12598" xr:uid="{00000000-0005-0000-0000-00004DAD0000}"/>
    <cellStyle name="40% - Accent6 20 2 2 3 2" xfId="20393" xr:uid="{00000000-0005-0000-0000-00004EAD0000}"/>
    <cellStyle name="40% - Accent6 20 2 2 3 2 2" xfId="46387" xr:uid="{00000000-0005-0000-0000-00004FAD0000}"/>
    <cellStyle name="40% - Accent6 20 2 2 3 3" xfId="38599" xr:uid="{00000000-0005-0000-0000-000050AD0000}"/>
    <cellStyle name="40% - Accent6 20 2 2 4" xfId="7276" xr:uid="{00000000-0005-0000-0000-000051AD0000}"/>
    <cellStyle name="40% - Accent6 20 2 2 4 2" xfId="33268" xr:uid="{00000000-0005-0000-0000-000052AD0000}"/>
    <cellStyle name="40% - Accent6 20 2 2 5" xfId="15062" xr:uid="{00000000-0005-0000-0000-000053AD0000}"/>
    <cellStyle name="40% - Accent6 20 2 2 5 2" xfId="41056" xr:uid="{00000000-0005-0000-0000-000054AD0000}"/>
    <cellStyle name="40% - Accent6 20 2 2 6" xfId="22813" xr:uid="{00000000-0005-0000-0000-000055AD0000}"/>
    <cellStyle name="40% - Accent6 20 2 2 6 2" xfId="48802" xr:uid="{00000000-0005-0000-0000-000056AD0000}"/>
    <cellStyle name="40% - Accent6 20 2 2 7" xfId="27967" xr:uid="{00000000-0005-0000-0000-000057AD0000}"/>
    <cellStyle name="40% - Accent6 20 2 3" xfId="2529" xr:uid="{00000000-0005-0000-0000-000058AD0000}"/>
    <cellStyle name="40% - Accent6 20 2 3 2" xfId="5215" xr:uid="{00000000-0005-0000-0000-000059AD0000}"/>
    <cellStyle name="40% - Accent6 20 2 3 2 2" xfId="10512" xr:uid="{00000000-0005-0000-0000-00005AAD0000}"/>
    <cellStyle name="40% - Accent6 20 2 3 2 2 2" xfId="36513" xr:uid="{00000000-0005-0000-0000-00005BAD0000}"/>
    <cellStyle name="40% - Accent6 20 2 3 2 3" xfId="18307" xr:uid="{00000000-0005-0000-0000-00005CAD0000}"/>
    <cellStyle name="40% - Accent6 20 2 3 2 3 2" xfId="44301" xr:uid="{00000000-0005-0000-0000-00005DAD0000}"/>
    <cellStyle name="40% - Accent6 20 2 3 2 4" xfId="26058" xr:uid="{00000000-0005-0000-0000-00005EAD0000}"/>
    <cellStyle name="40% - Accent6 20 2 3 2 4 2" xfId="52047" xr:uid="{00000000-0005-0000-0000-00005FAD0000}"/>
    <cellStyle name="40% - Accent6 20 2 3 2 5" xfId="31212" xr:uid="{00000000-0005-0000-0000-000060AD0000}"/>
    <cellStyle name="40% - Accent6 20 2 3 3" xfId="13133" xr:uid="{00000000-0005-0000-0000-000061AD0000}"/>
    <cellStyle name="40% - Accent6 20 2 3 3 2" xfId="20928" xr:uid="{00000000-0005-0000-0000-000062AD0000}"/>
    <cellStyle name="40% - Accent6 20 2 3 3 2 2" xfId="46922" xr:uid="{00000000-0005-0000-0000-000063AD0000}"/>
    <cellStyle name="40% - Accent6 20 2 3 3 3" xfId="39134" xr:uid="{00000000-0005-0000-0000-000064AD0000}"/>
    <cellStyle name="40% - Accent6 20 2 3 4" xfId="7828" xr:uid="{00000000-0005-0000-0000-000065AD0000}"/>
    <cellStyle name="40% - Accent6 20 2 3 4 2" xfId="33824" xr:uid="{00000000-0005-0000-0000-000066AD0000}"/>
    <cellStyle name="40% - Accent6 20 2 3 5" xfId="15618" xr:uid="{00000000-0005-0000-0000-000067AD0000}"/>
    <cellStyle name="40% - Accent6 20 2 3 5 2" xfId="41612" xr:uid="{00000000-0005-0000-0000-000068AD0000}"/>
    <cellStyle name="40% - Accent6 20 2 3 6" xfId="23369" xr:uid="{00000000-0005-0000-0000-000069AD0000}"/>
    <cellStyle name="40% - Accent6 20 2 3 6 2" xfId="49358" xr:uid="{00000000-0005-0000-0000-00006AAD0000}"/>
    <cellStyle name="40% - Accent6 20 2 3 7" xfId="28523" xr:uid="{00000000-0005-0000-0000-00006BAD0000}"/>
    <cellStyle name="40% - Accent6 20 2 4" xfId="3085" xr:uid="{00000000-0005-0000-0000-00006CAD0000}"/>
    <cellStyle name="40% - Accent6 20 2 4 2" xfId="5771" xr:uid="{00000000-0005-0000-0000-00006DAD0000}"/>
    <cellStyle name="40% - Accent6 20 2 4 2 2" xfId="11068" xr:uid="{00000000-0005-0000-0000-00006EAD0000}"/>
    <cellStyle name="40% - Accent6 20 2 4 2 2 2" xfId="37069" xr:uid="{00000000-0005-0000-0000-00006FAD0000}"/>
    <cellStyle name="40% - Accent6 20 2 4 2 3" xfId="18863" xr:uid="{00000000-0005-0000-0000-000070AD0000}"/>
    <cellStyle name="40% - Accent6 20 2 4 2 3 2" xfId="44857" xr:uid="{00000000-0005-0000-0000-000071AD0000}"/>
    <cellStyle name="40% - Accent6 20 2 4 2 4" xfId="26614" xr:uid="{00000000-0005-0000-0000-000072AD0000}"/>
    <cellStyle name="40% - Accent6 20 2 4 2 4 2" xfId="52603" xr:uid="{00000000-0005-0000-0000-000073AD0000}"/>
    <cellStyle name="40% - Accent6 20 2 4 2 5" xfId="31768" xr:uid="{00000000-0005-0000-0000-000074AD0000}"/>
    <cellStyle name="40% - Accent6 20 2 4 3" xfId="13672" xr:uid="{00000000-0005-0000-0000-000075AD0000}"/>
    <cellStyle name="40% - Accent6 20 2 4 3 2" xfId="21467" xr:uid="{00000000-0005-0000-0000-000076AD0000}"/>
    <cellStyle name="40% - Accent6 20 2 4 3 2 2" xfId="47461" xr:uid="{00000000-0005-0000-0000-000077AD0000}"/>
    <cellStyle name="40% - Accent6 20 2 4 3 3" xfId="39673" xr:uid="{00000000-0005-0000-0000-000078AD0000}"/>
    <cellStyle name="40% - Accent6 20 2 4 4" xfId="8384" xr:uid="{00000000-0005-0000-0000-000079AD0000}"/>
    <cellStyle name="40% - Accent6 20 2 4 4 2" xfId="34380" xr:uid="{00000000-0005-0000-0000-00007AAD0000}"/>
    <cellStyle name="40% - Accent6 20 2 4 5" xfId="16174" xr:uid="{00000000-0005-0000-0000-00007BAD0000}"/>
    <cellStyle name="40% - Accent6 20 2 4 5 2" xfId="42168" xr:uid="{00000000-0005-0000-0000-00007CAD0000}"/>
    <cellStyle name="40% - Accent6 20 2 4 6" xfId="23925" xr:uid="{00000000-0005-0000-0000-00007DAD0000}"/>
    <cellStyle name="40% - Accent6 20 2 4 6 2" xfId="49914" xr:uid="{00000000-0005-0000-0000-00007EAD0000}"/>
    <cellStyle name="40% - Accent6 20 2 4 7" xfId="29079" xr:uid="{00000000-0005-0000-0000-00007FAD0000}"/>
    <cellStyle name="40% - Accent6 20 2 5" xfId="4103" xr:uid="{00000000-0005-0000-0000-000080AD0000}"/>
    <cellStyle name="40% - Accent6 20 2 5 2" xfId="9401" xr:uid="{00000000-0005-0000-0000-000081AD0000}"/>
    <cellStyle name="40% - Accent6 20 2 5 2 2" xfId="35401" xr:uid="{00000000-0005-0000-0000-000082AD0000}"/>
    <cellStyle name="40% - Accent6 20 2 5 3" xfId="17195" xr:uid="{00000000-0005-0000-0000-000083AD0000}"/>
    <cellStyle name="40% - Accent6 20 2 5 3 2" xfId="43189" xr:uid="{00000000-0005-0000-0000-000084AD0000}"/>
    <cellStyle name="40% - Accent6 20 2 5 4" xfId="24946" xr:uid="{00000000-0005-0000-0000-000085AD0000}"/>
    <cellStyle name="40% - Accent6 20 2 5 4 2" xfId="50935" xr:uid="{00000000-0005-0000-0000-000086AD0000}"/>
    <cellStyle name="40% - Accent6 20 2 5 5" xfId="30100" xr:uid="{00000000-0005-0000-0000-000087AD0000}"/>
    <cellStyle name="40% - Accent6 20 2 6" xfId="11573" xr:uid="{00000000-0005-0000-0000-000088AD0000}"/>
    <cellStyle name="40% - Accent6 20 2 6 2" xfId="19368" xr:uid="{00000000-0005-0000-0000-000089AD0000}"/>
    <cellStyle name="40% - Accent6 20 2 6 2 2" xfId="45362" xr:uid="{00000000-0005-0000-0000-00008AAD0000}"/>
    <cellStyle name="40% - Accent6 20 2 6 3" xfId="37574" xr:uid="{00000000-0005-0000-0000-00008BAD0000}"/>
    <cellStyle name="40% - Accent6 20 2 7" xfId="12079" xr:uid="{00000000-0005-0000-0000-00008CAD0000}"/>
    <cellStyle name="40% - Accent6 20 2 7 2" xfId="19874" xr:uid="{00000000-0005-0000-0000-00008DAD0000}"/>
    <cellStyle name="40% - Accent6 20 2 7 2 2" xfId="45868" xr:uid="{00000000-0005-0000-0000-00008EAD0000}"/>
    <cellStyle name="40% - Accent6 20 2 7 3" xfId="38080" xr:uid="{00000000-0005-0000-0000-00008FAD0000}"/>
    <cellStyle name="40% - Accent6 20 2 8" xfId="6725" xr:uid="{00000000-0005-0000-0000-000090AD0000}"/>
    <cellStyle name="40% - Accent6 20 2 8 2" xfId="32712" xr:uid="{00000000-0005-0000-0000-000091AD0000}"/>
    <cellStyle name="40% - Accent6 20 2 9" xfId="14506" xr:uid="{00000000-0005-0000-0000-000092AD0000}"/>
    <cellStyle name="40% - Accent6 20 2 9 2" xfId="40500" xr:uid="{00000000-0005-0000-0000-000093AD0000}"/>
    <cellStyle name="40% - Accent6 20 3" xfId="1696" xr:uid="{00000000-0005-0000-0000-000094AD0000}"/>
    <cellStyle name="40% - Accent6 20 3 2" xfId="4382" xr:uid="{00000000-0005-0000-0000-000095AD0000}"/>
    <cellStyle name="40% - Accent6 20 3 2 2" xfId="9679" xr:uid="{00000000-0005-0000-0000-000096AD0000}"/>
    <cellStyle name="40% - Accent6 20 3 2 2 2" xfId="35680" xr:uid="{00000000-0005-0000-0000-000097AD0000}"/>
    <cellStyle name="40% - Accent6 20 3 2 3" xfId="17474" xr:uid="{00000000-0005-0000-0000-000098AD0000}"/>
    <cellStyle name="40% - Accent6 20 3 2 3 2" xfId="43468" xr:uid="{00000000-0005-0000-0000-000099AD0000}"/>
    <cellStyle name="40% - Accent6 20 3 2 4" xfId="25225" xr:uid="{00000000-0005-0000-0000-00009AAD0000}"/>
    <cellStyle name="40% - Accent6 20 3 2 4 2" xfId="51214" xr:uid="{00000000-0005-0000-0000-00009BAD0000}"/>
    <cellStyle name="40% - Accent6 20 3 2 5" xfId="30379" xr:uid="{00000000-0005-0000-0000-00009CAD0000}"/>
    <cellStyle name="40% - Accent6 20 3 3" xfId="12339" xr:uid="{00000000-0005-0000-0000-00009DAD0000}"/>
    <cellStyle name="40% - Accent6 20 3 3 2" xfId="20134" xr:uid="{00000000-0005-0000-0000-00009EAD0000}"/>
    <cellStyle name="40% - Accent6 20 3 3 2 2" xfId="46128" xr:uid="{00000000-0005-0000-0000-00009FAD0000}"/>
    <cellStyle name="40% - Accent6 20 3 3 3" xfId="38340" xr:uid="{00000000-0005-0000-0000-0000A0AD0000}"/>
    <cellStyle name="40% - Accent6 20 3 4" xfId="7001" xr:uid="{00000000-0005-0000-0000-0000A1AD0000}"/>
    <cellStyle name="40% - Accent6 20 3 4 2" xfId="32991" xr:uid="{00000000-0005-0000-0000-0000A2AD0000}"/>
    <cellStyle name="40% - Accent6 20 3 5" xfId="14785" xr:uid="{00000000-0005-0000-0000-0000A3AD0000}"/>
    <cellStyle name="40% - Accent6 20 3 5 2" xfId="40779" xr:uid="{00000000-0005-0000-0000-0000A4AD0000}"/>
    <cellStyle name="40% - Accent6 20 3 6" xfId="22536" xr:uid="{00000000-0005-0000-0000-0000A5AD0000}"/>
    <cellStyle name="40% - Accent6 20 3 6 2" xfId="48525" xr:uid="{00000000-0005-0000-0000-0000A6AD0000}"/>
    <cellStyle name="40% - Accent6 20 3 7" xfId="27690" xr:uid="{00000000-0005-0000-0000-0000A7AD0000}"/>
    <cellStyle name="40% - Accent6 20 4" xfId="2252" xr:uid="{00000000-0005-0000-0000-0000A8AD0000}"/>
    <cellStyle name="40% - Accent6 20 4 2" xfId="4938" xr:uid="{00000000-0005-0000-0000-0000A9AD0000}"/>
    <cellStyle name="40% - Accent6 20 4 2 2" xfId="10235" xr:uid="{00000000-0005-0000-0000-0000AAAD0000}"/>
    <cellStyle name="40% - Accent6 20 4 2 2 2" xfId="36236" xr:uid="{00000000-0005-0000-0000-0000ABAD0000}"/>
    <cellStyle name="40% - Accent6 20 4 2 3" xfId="18030" xr:uid="{00000000-0005-0000-0000-0000ACAD0000}"/>
    <cellStyle name="40% - Accent6 20 4 2 3 2" xfId="44024" xr:uid="{00000000-0005-0000-0000-0000ADAD0000}"/>
    <cellStyle name="40% - Accent6 20 4 2 4" xfId="25781" xr:uid="{00000000-0005-0000-0000-0000AEAD0000}"/>
    <cellStyle name="40% - Accent6 20 4 2 4 2" xfId="51770" xr:uid="{00000000-0005-0000-0000-0000AFAD0000}"/>
    <cellStyle name="40% - Accent6 20 4 2 5" xfId="30935" xr:uid="{00000000-0005-0000-0000-0000B0AD0000}"/>
    <cellStyle name="40% - Accent6 20 4 3" xfId="12858" xr:uid="{00000000-0005-0000-0000-0000B1AD0000}"/>
    <cellStyle name="40% - Accent6 20 4 3 2" xfId="20653" xr:uid="{00000000-0005-0000-0000-0000B2AD0000}"/>
    <cellStyle name="40% - Accent6 20 4 3 2 2" xfId="46647" xr:uid="{00000000-0005-0000-0000-0000B3AD0000}"/>
    <cellStyle name="40% - Accent6 20 4 3 3" xfId="38859" xr:uid="{00000000-0005-0000-0000-0000B4AD0000}"/>
    <cellStyle name="40% - Accent6 20 4 4" xfId="7553" xr:uid="{00000000-0005-0000-0000-0000B5AD0000}"/>
    <cellStyle name="40% - Accent6 20 4 4 2" xfId="33547" xr:uid="{00000000-0005-0000-0000-0000B6AD0000}"/>
    <cellStyle name="40% - Accent6 20 4 5" xfId="15341" xr:uid="{00000000-0005-0000-0000-0000B7AD0000}"/>
    <cellStyle name="40% - Accent6 20 4 5 2" xfId="41335" xr:uid="{00000000-0005-0000-0000-0000B8AD0000}"/>
    <cellStyle name="40% - Accent6 20 4 6" xfId="23092" xr:uid="{00000000-0005-0000-0000-0000B9AD0000}"/>
    <cellStyle name="40% - Accent6 20 4 6 2" xfId="49081" xr:uid="{00000000-0005-0000-0000-0000BAAD0000}"/>
    <cellStyle name="40% - Accent6 20 4 7" xfId="28246" xr:uid="{00000000-0005-0000-0000-0000BBAD0000}"/>
    <cellStyle name="40% - Accent6 20 5" xfId="2808" xr:uid="{00000000-0005-0000-0000-0000BCAD0000}"/>
    <cellStyle name="40% - Accent6 20 5 2" xfId="5494" xr:uid="{00000000-0005-0000-0000-0000BDAD0000}"/>
    <cellStyle name="40% - Accent6 20 5 2 2" xfId="10791" xr:uid="{00000000-0005-0000-0000-0000BEAD0000}"/>
    <cellStyle name="40% - Accent6 20 5 2 2 2" xfId="36792" xr:uid="{00000000-0005-0000-0000-0000BFAD0000}"/>
    <cellStyle name="40% - Accent6 20 5 2 3" xfId="18586" xr:uid="{00000000-0005-0000-0000-0000C0AD0000}"/>
    <cellStyle name="40% - Accent6 20 5 2 3 2" xfId="44580" xr:uid="{00000000-0005-0000-0000-0000C1AD0000}"/>
    <cellStyle name="40% - Accent6 20 5 2 4" xfId="26337" xr:uid="{00000000-0005-0000-0000-0000C2AD0000}"/>
    <cellStyle name="40% - Accent6 20 5 2 4 2" xfId="52326" xr:uid="{00000000-0005-0000-0000-0000C3AD0000}"/>
    <cellStyle name="40% - Accent6 20 5 2 5" xfId="31491" xr:uid="{00000000-0005-0000-0000-0000C4AD0000}"/>
    <cellStyle name="40% - Accent6 20 5 3" xfId="13395" xr:uid="{00000000-0005-0000-0000-0000C5AD0000}"/>
    <cellStyle name="40% - Accent6 20 5 3 2" xfId="21190" xr:uid="{00000000-0005-0000-0000-0000C6AD0000}"/>
    <cellStyle name="40% - Accent6 20 5 3 2 2" xfId="47184" xr:uid="{00000000-0005-0000-0000-0000C7AD0000}"/>
    <cellStyle name="40% - Accent6 20 5 3 3" xfId="39396" xr:uid="{00000000-0005-0000-0000-0000C8AD0000}"/>
    <cellStyle name="40% - Accent6 20 5 4" xfId="8107" xr:uid="{00000000-0005-0000-0000-0000C9AD0000}"/>
    <cellStyle name="40% - Accent6 20 5 4 2" xfId="34103" xr:uid="{00000000-0005-0000-0000-0000CAAD0000}"/>
    <cellStyle name="40% - Accent6 20 5 5" xfId="15897" xr:uid="{00000000-0005-0000-0000-0000CBAD0000}"/>
    <cellStyle name="40% - Accent6 20 5 5 2" xfId="41891" xr:uid="{00000000-0005-0000-0000-0000CCAD0000}"/>
    <cellStyle name="40% - Accent6 20 5 6" xfId="23648" xr:uid="{00000000-0005-0000-0000-0000CDAD0000}"/>
    <cellStyle name="40% - Accent6 20 5 6 2" xfId="49637" xr:uid="{00000000-0005-0000-0000-0000CEAD0000}"/>
    <cellStyle name="40% - Accent6 20 5 7" xfId="28802" xr:uid="{00000000-0005-0000-0000-0000CFAD0000}"/>
    <cellStyle name="40% - Accent6 20 6" xfId="3826" xr:uid="{00000000-0005-0000-0000-0000D0AD0000}"/>
    <cellStyle name="40% - Accent6 20 6 2" xfId="9124" xr:uid="{00000000-0005-0000-0000-0000D1AD0000}"/>
    <cellStyle name="40% - Accent6 20 6 2 2" xfId="35124" xr:uid="{00000000-0005-0000-0000-0000D2AD0000}"/>
    <cellStyle name="40% - Accent6 20 6 3" xfId="16918" xr:uid="{00000000-0005-0000-0000-0000D3AD0000}"/>
    <cellStyle name="40% - Accent6 20 6 3 2" xfId="42912" xr:uid="{00000000-0005-0000-0000-0000D4AD0000}"/>
    <cellStyle name="40% - Accent6 20 6 4" xfId="24669" xr:uid="{00000000-0005-0000-0000-0000D5AD0000}"/>
    <cellStyle name="40% - Accent6 20 6 4 2" xfId="50658" xr:uid="{00000000-0005-0000-0000-0000D6AD0000}"/>
    <cellStyle name="40% - Accent6 20 6 5" xfId="29823" xr:uid="{00000000-0005-0000-0000-0000D7AD0000}"/>
    <cellStyle name="40% - Accent6 20 7" xfId="11318" xr:uid="{00000000-0005-0000-0000-0000D8AD0000}"/>
    <cellStyle name="40% - Accent6 20 7 2" xfId="19113" xr:uid="{00000000-0005-0000-0000-0000D9AD0000}"/>
    <cellStyle name="40% - Accent6 20 7 2 2" xfId="45107" xr:uid="{00000000-0005-0000-0000-0000DAAD0000}"/>
    <cellStyle name="40% - Accent6 20 7 3" xfId="37319" xr:uid="{00000000-0005-0000-0000-0000DBAD0000}"/>
    <cellStyle name="40% - Accent6 20 8" xfId="11818" xr:uid="{00000000-0005-0000-0000-0000DCAD0000}"/>
    <cellStyle name="40% - Accent6 20 8 2" xfId="19613" xr:uid="{00000000-0005-0000-0000-0000DDAD0000}"/>
    <cellStyle name="40% - Accent6 20 8 2 2" xfId="45607" xr:uid="{00000000-0005-0000-0000-0000DEAD0000}"/>
    <cellStyle name="40% - Accent6 20 8 3" xfId="37819" xr:uid="{00000000-0005-0000-0000-0000DFAD0000}"/>
    <cellStyle name="40% - Accent6 20 9" xfId="6448" xr:uid="{00000000-0005-0000-0000-0000E0AD0000}"/>
    <cellStyle name="40% - Accent6 20 9 2" xfId="32435" xr:uid="{00000000-0005-0000-0000-0000E1AD0000}"/>
    <cellStyle name="40% - Accent6 21" xfId="1144" xr:uid="{00000000-0005-0000-0000-0000E2AD0000}"/>
    <cellStyle name="40% - Accent6 21 10" xfId="14236" xr:uid="{00000000-0005-0000-0000-0000E3AD0000}"/>
    <cellStyle name="40% - Accent6 21 10 2" xfId="40230" xr:uid="{00000000-0005-0000-0000-0000E4AD0000}"/>
    <cellStyle name="40% - Accent6 21 11" xfId="21987" xr:uid="{00000000-0005-0000-0000-0000E5AD0000}"/>
    <cellStyle name="40% - Accent6 21 11 2" xfId="47976" xr:uid="{00000000-0005-0000-0000-0000E6AD0000}"/>
    <cellStyle name="40% - Accent6 21 12" xfId="27141" xr:uid="{00000000-0005-0000-0000-0000E7AD0000}"/>
    <cellStyle name="40% - Accent6 21 2" xfId="1422" xr:uid="{00000000-0005-0000-0000-0000E8AD0000}"/>
    <cellStyle name="40% - Accent6 21 2 10" xfId="22264" xr:uid="{00000000-0005-0000-0000-0000E9AD0000}"/>
    <cellStyle name="40% - Accent6 21 2 10 2" xfId="48253" xr:uid="{00000000-0005-0000-0000-0000EAAD0000}"/>
    <cellStyle name="40% - Accent6 21 2 11" xfId="27418" xr:uid="{00000000-0005-0000-0000-0000EBAD0000}"/>
    <cellStyle name="40% - Accent6 21 2 2" xfId="1980" xr:uid="{00000000-0005-0000-0000-0000ECAD0000}"/>
    <cellStyle name="40% - Accent6 21 2 2 2" xfId="4666" xr:uid="{00000000-0005-0000-0000-0000EDAD0000}"/>
    <cellStyle name="40% - Accent6 21 2 2 2 2" xfId="9963" xr:uid="{00000000-0005-0000-0000-0000EEAD0000}"/>
    <cellStyle name="40% - Accent6 21 2 2 2 2 2" xfId="35964" xr:uid="{00000000-0005-0000-0000-0000EFAD0000}"/>
    <cellStyle name="40% - Accent6 21 2 2 2 3" xfId="17758" xr:uid="{00000000-0005-0000-0000-0000F0AD0000}"/>
    <cellStyle name="40% - Accent6 21 2 2 2 3 2" xfId="43752" xr:uid="{00000000-0005-0000-0000-0000F1AD0000}"/>
    <cellStyle name="40% - Accent6 21 2 2 2 4" xfId="25509" xr:uid="{00000000-0005-0000-0000-0000F2AD0000}"/>
    <cellStyle name="40% - Accent6 21 2 2 2 4 2" xfId="51498" xr:uid="{00000000-0005-0000-0000-0000F3AD0000}"/>
    <cellStyle name="40% - Accent6 21 2 2 2 5" xfId="30663" xr:uid="{00000000-0005-0000-0000-0000F4AD0000}"/>
    <cellStyle name="40% - Accent6 21 2 2 3" xfId="12605" xr:uid="{00000000-0005-0000-0000-0000F5AD0000}"/>
    <cellStyle name="40% - Accent6 21 2 2 3 2" xfId="20400" xr:uid="{00000000-0005-0000-0000-0000F6AD0000}"/>
    <cellStyle name="40% - Accent6 21 2 2 3 2 2" xfId="46394" xr:uid="{00000000-0005-0000-0000-0000F7AD0000}"/>
    <cellStyle name="40% - Accent6 21 2 2 3 3" xfId="38606" xr:uid="{00000000-0005-0000-0000-0000F8AD0000}"/>
    <cellStyle name="40% - Accent6 21 2 2 4" xfId="7283" xr:uid="{00000000-0005-0000-0000-0000F9AD0000}"/>
    <cellStyle name="40% - Accent6 21 2 2 4 2" xfId="33275" xr:uid="{00000000-0005-0000-0000-0000FAAD0000}"/>
    <cellStyle name="40% - Accent6 21 2 2 5" xfId="15069" xr:uid="{00000000-0005-0000-0000-0000FBAD0000}"/>
    <cellStyle name="40% - Accent6 21 2 2 5 2" xfId="41063" xr:uid="{00000000-0005-0000-0000-0000FCAD0000}"/>
    <cellStyle name="40% - Accent6 21 2 2 6" xfId="22820" xr:uid="{00000000-0005-0000-0000-0000FDAD0000}"/>
    <cellStyle name="40% - Accent6 21 2 2 6 2" xfId="48809" xr:uid="{00000000-0005-0000-0000-0000FEAD0000}"/>
    <cellStyle name="40% - Accent6 21 2 2 7" xfId="27974" xr:uid="{00000000-0005-0000-0000-0000FFAD0000}"/>
    <cellStyle name="40% - Accent6 21 2 3" xfId="2536" xr:uid="{00000000-0005-0000-0000-000000AE0000}"/>
    <cellStyle name="40% - Accent6 21 2 3 2" xfId="5222" xr:uid="{00000000-0005-0000-0000-000001AE0000}"/>
    <cellStyle name="40% - Accent6 21 2 3 2 2" xfId="10519" xr:uid="{00000000-0005-0000-0000-000002AE0000}"/>
    <cellStyle name="40% - Accent6 21 2 3 2 2 2" xfId="36520" xr:uid="{00000000-0005-0000-0000-000003AE0000}"/>
    <cellStyle name="40% - Accent6 21 2 3 2 3" xfId="18314" xr:uid="{00000000-0005-0000-0000-000004AE0000}"/>
    <cellStyle name="40% - Accent6 21 2 3 2 3 2" xfId="44308" xr:uid="{00000000-0005-0000-0000-000005AE0000}"/>
    <cellStyle name="40% - Accent6 21 2 3 2 4" xfId="26065" xr:uid="{00000000-0005-0000-0000-000006AE0000}"/>
    <cellStyle name="40% - Accent6 21 2 3 2 4 2" xfId="52054" xr:uid="{00000000-0005-0000-0000-000007AE0000}"/>
    <cellStyle name="40% - Accent6 21 2 3 2 5" xfId="31219" xr:uid="{00000000-0005-0000-0000-000008AE0000}"/>
    <cellStyle name="40% - Accent6 21 2 3 3" xfId="13140" xr:uid="{00000000-0005-0000-0000-000009AE0000}"/>
    <cellStyle name="40% - Accent6 21 2 3 3 2" xfId="20935" xr:uid="{00000000-0005-0000-0000-00000AAE0000}"/>
    <cellStyle name="40% - Accent6 21 2 3 3 2 2" xfId="46929" xr:uid="{00000000-0005-0000-0000-00000BAE0000}"/>
    <cellStyle name="40% - Accent6 21 2 3 3 3" xfId="39141" xr:uid="{00000000-0005-0000-0000-00000CAE0000}"/>
    <cellStyle name="40% - Accent6 21 2 3 4" xfId="7835" xr:uid="{00000000-0005-0000-0000-00000DAE0000}"/>
    <cellStyle name="40% - Accent6 21 2 3 4 2" xfId="33831" xr:uid="{00000000-0005-0000-0000-00000EAE0000}"/>
    <cellStyle name="40% - Accent6 21 2 3 5" xfId="15625" xr:uid="{00000000-0005-0000-0000-00000FAE0000}"/>
    <cellStyle name="40% - Accent6 21 2 3 5 2" xfId="41619" xr:uid="{00000000-0005-0000-0000-000010AE0000}"/>
    <cellStyle name="40% - Accent6 21 2 3 6" xfId="23376" xr:uid="{00000000-0005-0000-0000-000011AE0000}"/>
    <cellStyle name="40% - Accent6 21 2 3 6 2" xfId="49365" xr:uid="{00000000-0005-0000-0000-000012AE0000}"/>
    <cellStyle name="40% - Accent6 21 2 3 7" xfId="28530" xr:uid="{00000000-0005-0000-0000-000013AE0000}"/>
    <cellStyle name="40% - Accent6 21 2 4" xfId="3092" xr:uid="{00000000-0005-0000-0000-000014AE0000}"/>
    <cellStyle name="40% - Accent6 21 2 4 2" xfId="5778" xr:uid="{00000000-0005-0000-0000-000015AE0000}"/>
    <cellStyle name="40% - Accent6 21 2 4 2 2" xfId="11075" xr:uid="{00000000-0005-0000-0000-000016AE0000}"/>
    <cellStyle name="40% - Accent6 21 2 4 2 2 2" xfId="37076" xr:uid="{00000000-0005-0000-0000-000017AE0000}"/>
    <cellStyle name="40% - Accent6 21 2 4 2 3" xfId="18870" xr:uid="{00000000-0005-0000-0000-000018AE0000}"/>
    <cellStyle name="40% - Accent6 21 2 4 2 3 2" xfId="44864" xr:uid="{00000000-0005-0000-0000-000019AE0000}"/>
    <cellStyle name="40% - Accent6 21 2 4 2 4" xfId="26621" xr:uid="{00000000-0005-0000-0000-00001AAE0000}"/>
    <cellStyle name="40% - Accent6 21 2 4 2 4 2" xfId="52610" xr:uid="{00000000-0005-0000-0000-00001BAE0000}"/>
    <cellStyle name="40% - Accent6 21 2 4 2 5" xfId="31775" xr:uid="{00000000-0005-0000-0000-00001CAE0000}"/>
    <cellStyle name="40% - Accent6 21 2 4 3" xfId="13679" xr:uid="{00000000-0005-0000-0000-00001DAE0000}"/>
    <cellStyle name="40% - Accent6 21 2 4 3 2" xfId="21474" xr:uid="{00000000-0005-0000-0000-00001EAE0000}"/>
    <cellStyle name="40% - Accent6 21 2 4 3 2 2" xfId="47468" xr:uid="{00000000-0005-0000-0000-00001FAE0000}"/>
    <cellStyle name="40% - Accent6 21 2 4 3 3" xfId="39680" xr:uid="{00000000-0005-0000-0000-000020AE0000}"/>
    <cellStyle name="40% - Accent6 21 2 4 4" xfId="8391" xr:uid="{00000000-0005-0000-0000-000021AE0000}"/>
    <cellStyle name="40% - Accent6 21 2 4 4 2" xfId="34387" xr:uid="{00000000-0005-0000-0000-000022AE0000}"/>
    <cellStyle name="40% - Accent6 21 2 4 5" xfId="16181" xr:uid="{00000000-0005-0000-0000-000023AE0000}"/>
    <cellStyle name="40% - Accent6 21 2 4 5 2" xfId="42175" xr:uid="{00000000-0005-0000-0000-000024AE0000}"/>
    <cellStyle name="40% - Accent6 21 2 4 6" xfId="23932" xr:uid="{00000000-0005-0000-0000-000025AE0000}"/>
    <cellStyle name="40% - Accent6 21 2 4 6 2" xfId="49921" xr:uid="{00000000-0005-0000-0000-000026AE0000}"/>
    <cellStyle name="40% - Accent6 21 2 4 7" xfId="29086" xr:uid="{00000000-0005-0000-0000-000027AE0000}"/>
    <cellStyle name="40% - Accent6 21 2 5" xfId="4110" xr:uid="{00000000-0005-0000-0000-000028AE0000}"/>
    <cellStyle name="40% - Accent6 21 2 5 2" xfId="9408" xr:uid="{00000000-0005-0000-0000-000029AE0000}"/>
    <cellStyle name="40% - Accent6 21 2 5 2 2" xfId="35408" xr:uid="{00000000-0005-0000-0000-00002AAE0000}"/>
    <cellStyle name="40% - Accent6 21 2 5 3" xfId="17202" xr:uid="{00000000-0005-0000-0000-00002BAE0000}"/>
    <cellStyle name="40% - Accent6 21 2 5 3 2" xfId="43196" xr:uid="{00000000-0005-0000-0000-00002CAE0000}"/>
    <cellStyle name="40% - Accent6 21 2 5 4" xfId="24953" xr:uid="{00000000-0005-0000-0000-00002DAE0000}"/>
    <cellStyle name="40% - Accent6 21 2 5 4 2" xfId="50942" xr:uid="{00000000-0005-0000-0000-00002EAE0000}"/>
    <cellStyle name="40% - Accent6 21 2 5 5" xfId="30107" xr:uid="{00000000-0005-0000-0000-00002FAE0000}"/>
    <cellStyle name="40% - Accent6 21 2 6" xfId="11580" xr:uid="{00000000-0005-0000-0000-000030AE0000}"/>
    <cellStyle name="40% - Accent6 21 2 6 2" xfId="19375" xr:uid="{00000000-0005-0000-0000-000031AE0000}"/>
    <cellStyle name="40% - Accent6 21 2 6 2 2" xfId="45369" xr:uid="{00000000-0005-0000-0000-000032AE0000}"/>
    <cellStyle name="40% - Accent6 21 2 6 3" xfId="37581" xr:uid="{00000000-0005-0000-0000-000033AE0000}"/>
    <cellStyle name="40% - Accent6 21 2 7" xfId="12086" xr:uid="{00000000-0005-0000-0000-000034AE0000}"/>
    <cellStyle name="40% - Accent6 21 2 7 2" xfId="19881" xr:uid="{00000000-0005-0000-0000-000035AE0000}"/>
    <cellStyle name="40% - Accent6 21 2 7 2 2" xfId="45875" xr:uid="{00000000-0005-0000-0000-000036AE0000}"/>
    <cellStyle name="40% - Accent6 21 2 7 3" xfId="38087" xr:uid="{00000000-0005-0000-0000-000037AE0000}"/>
    <cellStyle name="40% - Accent6 21 2 8" xfId="6732" xr:uid="{00000000-0005-0000-0000-000038AE0000}"/>
    <cellStyle name="40% - Accent6 21 2 8 2" xfId="32719" xr:uid="{00000000-0005-0000-0000-000039AE0000}"/>
    <cellStyle name="40% - Accent6 21 2 9" xfId="14513" xr:uid="{00000000-0005-0000-0000-00003AAE0000}"/>
    <cellStyle name="40% - Accent6 21 2 9 2" xfId="40507" xr:uid="{00000000-0005-0000-0000-00003BAE0000}"/>
    <cellStyle name="40% - Accent6 21 3" xfId="1703" xr:uid="{00000000-0005-0000-0000-00003CAE0000}"/>
    <cellStyle name="40% - Accent6 21 3 2" xfId="4389" xr:uid="{00000000-0005-0000-0000-00003DAE0000}"/>
    <cellStyle name="40% - Accent6 21 3 2 2" xfId="9686" xr:uid="{00000000-0005-0000-0000-00003EAE0000}"/>
    <cellStyle name="40% - Accent6 21 3 2 2 2" xfId="35687" xr:uid="{00000000-0005-0000-0000-00003FAE0000}"/>
    <cellStyle name="40% - Accent6 21 3 2 3" xfId="17481" xr:uid="{00000000-0005-0000-0000-000040AE0000}"/>
    <cellStyle name="40% - Accent6 21 3 2 3 2" xfId="43475" xr:uid="{00000000-0005-0000-0000-000041AE0000}"/>
    <cellStyle name="40% - Accent6 21 3 2 4" xfId="25232" xr:uid="{00000000-0005-0000-0000-000042AE0000}"/>
    <cellStyle name="40% - Accent6 21 3 2 4 2" xfId="51221" xr:uid="{00000000-0005-0000-0000-000043AE0000}"/>
    <cellStyle name="40% - Accent6 21 3 2 5" xfId="30386" xr:uid="{00000000-0005-0000-0000-000044AE0000}"/>
    <cellStyle name="40% - Accent6 21 3 3" xfId="12346" xr:uid="{00000000-0005-0000-0000-000045AE0000}"/>
    <cellStyle name="40% - Accent6 21 3 3 2" xfId="20141" xr:uid="{00000000-0005-0000-0000-000046AE0000}"/>
    <cellStyle name="40% - Accent6 21 3 3 2 2" xfId="46135" xr:uid="{00000000-0005-0000-0000-000047AE0000}"/>
    <cellStyle name="40% - Accent6 21 3 3 3" xfId="38347" xr:uid="{00000000-0005-0000-0000-000048AE0000}"/>
    <cellStyle name="40% - Accent6 21 3 4" xfId="7008" xr:uid="{00000000-0005-0000-0000-000049AE0000}"/>
    <cellStyle name="40% - Accent6 21 3 4 2" xfId="32998" xr:uid="{00000000-0005-0000-0000-00004AAE0000}"/>
    <cellStyle name="40% - Accent6 21 3 5" xfId="14792" xr:uid="{00000000-0005-0000-0000-00004BAE0000}"/>
    <cellStyle name="40% - Accent6 21 3 5 2" xfId="40786" xr:uid="{00000000-0005-0000-0000-00004CAE0000}"/>
    <cellStyle name="40% - Accent6 21 3 6" xfId="22543" xr:uid="{00000000-0005-0000-0000-00004DAE0000}"/>
    <cellStyle name="40% - Accent6 21 3 6 2" xfId="48532" xr:uid="{00000000-0005-0000-0000-00004EAE0000}"/>
    <cellStyle name="40% - Accent6 21 3 7" xfId="27697" xr:uid="{00000000-0005-0000-0000-00004FAE0000}"/>
    <cellStyle name="40% - Accent6 21 4" xfId="2259" xr:uid="{00000000-0005-0000-0000-000050AE0000}"/>
    <cellStyle name="40% - Accent6 21 4 2" xfId="4945" xr:uid="{00000000-0005-0000-0000-000051AE0000}"/>
    <cellStyle name="40% - Accent6 21 4 2 2" xfId="10242" xr:uid="{00000000-0005-0000-0000-000052AE0000}"/>
    <cellStyle name="40% - Accent6 21 4 2 2 2" xfId="36243" xr:uid="{00000000-0005-0000-0000-000053AE0000}"/>
    <cellStyle name="40% - Accent6 21 4 2 3" xfId="18037" xr:uid="{00000000-0005-0000-0000-000054AE0000}"/>
    <cellStyle name="40% - Accent6 21 4 2 3 2" xfId="44031" xr:uid="{00000000-0005-0000-0000-000055AE0000}"/>
    <cellStyle name="40% - Accent6 21 4 2 4" xfId="25788" xr:uid="{00000000-0005-0000-0000-000056AE0000}"/>
    <cellStyle name="40% - Accent6 21 4 2 4 2" xfId="51777" xr:uid="{00000000-0005-0000-0000-000057AE0000}"/>
    <cellStyle name="40% - Accent6 21 4 2 5" xfId="30942" xr:uid="{00000000-0005-0000-0000-000058AE0000}"/>
    <cellStyle name="40% - Accent6 21 4 3" xfId="12865" xr:uid="{00000000-0005-0000-0000-000059AE0000}"/>
    <cellStyle name="40% - Accent6 21 4 3 2" xfId="20660" xr:uid="{00000000-0005-0000-0000-00005AAE0000}"/>
    <cellStyle name="40% - Accent6 21 4 3 2 2" xfId="46654" xr:uid="{00000000-0005-0000-0000-00005BAE0000}"/>
    <cellStyle name="40% - Accent6 21 4 3 3" xfId="38866" xr:uid="{00000000-0005-0000-0000-00005CAE0000}"/>
    <cellStyle name="40% - Accent6 21 4 4" xfId="7560" xr:uid="{00000000-0005-0000-0000-00005DAE0000}"/>
    <cellStyle name="40% - Accent6 21 4 4 2" xfId="33554" xr:uid="{00000000-0005-0000-0000-00005EAE0000}"/>
    <cellStyle name="40% - Accent6 21 4 5" xfId="15348" xr:uid="{00000000-0005-0000-0000-00005FAE0000}"/>
    <cellStyle name="40% - Accent6 21 4 5 2" xfId="41342" xr:uid="{00000000-0005-0000-0000-000060AE0000}"/>
    <cellStyle name="40% - Accent6 21 4 6" xfId="23099" xr:uid="{00000000-0005-0000-0000-000061AE0000}"/>
    <cellStyle name="40% - Accent6 21 4 6 2" xfId="49088" xr:uid="{00000000-0005-0000-0000-000062AE0000}"/>
    <cellStyle name="40% - Accent6 21 4 7" xfId="28253" xr:uid="{00000000-0005-0000-0000-000063AE0000}"/>
    <cellStyle name="40% - Accent6 21 5" xfId="2815" xr:uid="{00000000-0005-0000-0000-000064AE0000}"/>
    <cellStyle name="40% - Accent6 21 5 2" xfId="5501" xr:uid="{00000000-0005-0000-0000-000065AE0000}"/>
    <cellStyle name="40% - Accent6 21 5 2 2" xfId="10798" xr:uid="{00000000-0005-0000-0000-000066AE0000}"/>
    <cellStyle name="40% - Accent6 21 5 2 2 2" xfId="36799" xr:uid="{00000000-0005-0000-0000-000067AE0000}"/>
    <cellStyle name="40% - Accent6 21 5 2 3" xfId="18593" xr:uid="{00000000-0005-0000-0000-000068AE0000}"/>
    <cellStyle name="40% - Accent6 21 5 2 3 2" xfId="44587" xr:uid="{00000000-0005-0000-0000-000069AE0000}"/>
    <cellStyle name="40% - Accent6 21 5 2 4" xfId="26344" xr:uid="{00000000-0005-0000-0000-00006AAE0000}"/>
    <cellStyle name="40% - Accent6 21 5 2 4 2" xfId="52333" xr:uid="{00000000-0005-0000-0000-00006BAE0000}"/>
    <cellStyle name="40% - Accent6 21 5 2 5" xfId="31498" xr:uid="{00000000-0005-0000-0000-00006CAE0000}"/>
    <cellStyle name="40% - Accent6 21 5 3" xfId="13402" xr:uid="{00000000-0005-0000-0000-00006DAE0000}"/>
    <cellStyle name="40% - Accent6 21 5 3 2" xfId="21197" xr:uid="{00000000-0005-0000-0000-00006EAE0000}"/>
    <cellStyle name="40% - Accent6 21 5 3 2 2" xfId="47191" xr:uid="{00000000-0005-0000-0000-00006FAE0000}"/>
    <cellStyle name="40% - Accent6 21 5 3 3" xfId="39403" xr:uid="{00000000-0005-0000-0000-000070AE0000}"/>
    <cellStyle name="40% - Accent6 21 5 4" xfId="8114" xr:uid="{00000000-0005-0000-0000-000071AE0000}"/>
    <cellStyle name="40% - Accent6 21 5 4 2" xfId="34110" xr:uid="{00000000-0005-0000-0000-000072AE0000}"/>
    <cellStyle name="40% - Accent6 21 5 5" xfId="15904" xr:uid="{00000000-0005-0000-0000-000073AE0000}"/>
    <cellStyle name="40% - Accent6 21 5 5 2" xfId="41898" xr:uid="{00000000-0005-0000-0000-000074AE0000}"/>
    <cellStyle name="40% - Accent6 21 5 6" xfId="23655" xr:uid="{00000000-0005-0000-0000-000075AE0000}"/>
    <cellStyle name="40% - Accent6 21 5 6 2" xfId="49644" xr:uid="{00000000-0005-0000-0000-000076AE0000}"/>
    <cellStyle name="40% - Accent6 21 5 7" xfId="28809" xr:uid="{00000000-0005-0000-0000-000077AE0000}"/>
    <cellStyle name="40% - Accent6 21 6" xfId="3833" xr:uid="{00000000-0005-0000-0000-000078AE0000}"/>
    <cellStyle name="40% - Accent6 21 6 2" xfId="9131" xr:uid="{00000000-0005-0000-0000-000079AE0000}"/>
    <cellStyle name="40% - Accent6 21 6 2 2" xfId="35131" xr:uid="{00000000-0005-0000-0000-00007AAE0000}"/>
    <cellStyle name="40% - Accent6 21 6 3" xfId="16925" xr:uid="{00000000-0005-0000-0000-00007BAE0000}"/>
    <cellStyle name="40% - Accent6 21 6 3 2" xfId="42919" xr:uid="{00000000-0005-0000-0000-00007CAE0000}"/>
    <cellStyle name="40% - Accent6 21 6 4" xfId="24676" xr:uid="{00000000-0005-0000-0000-00007DAE0000}"/>
    <cellStyle name="40% - Accent6 21 6 4 2" xfId="50665" xr:uid="{00000000-0005-0000-0000-00007EAE0000}"/>
    <cellStyle name="40% - Accent6 21 6 5" xfId="29830" xr:uid="{00000000-0005-0000-0000-00007FAE0000}"/>
    <cellStyle name="40% - Accent6 21 7" xfId="11325" xr:uid="{00000000-0005-0000-0000-000080AE0000}"/>
    <cellStyle name="40% - Accent6 21 7 2" xfId="19120" xr:uid="{00000000-0005-0000-0000-000081AE0000}"/>
    <cellStyle name="40% - Accent6 21 7 2 2" xfId="45114" xr:uid="{00000000-0005-0000-0000-000082AE0000}"/>
    <cellStyle name="40% - Accent6 21 7 3" xfId="37326" xr:uid="{00000000-0005-0000-0000-000083AE0000}"/>
    <cellStyle name="40% - Accent6 21 8" xfId="11825" xr:uid="{00000000-0005-0000-0000-000084AE0000}"/>
    <cellStyle name="40% - Accent6 21 8 2" xfId="19620" xr:uid="{00000000-0005-0000-0000-000085AE0000}"/>
    <cellStyle name="40% - Accent6 21 8 2 2" xfId="45614" xr:uid="{00000000-0005-0000-0000-000086AE0000}"/>
    <cellStyle name="40% - Accent6 21 8 3" xfId="37826" xr:uid="{00000000-0005-0000-0000-000087AE0000}"/>
    <cellStyle name="40% - Accent6 21 9" xfId="6455" xr:uid="{00000000-0005-0000-0000-000088AE0000}"/>
    <cellStyle name="40% - Accent6 21 9 2" xfId="32442" xr:uid="{00000000-0005-0000-0000-000089AE0000}"/>
    <cellStyle name="40% - Accent6 22" xfId="1158" xr:uid="{00000000-0005-0000-0000-00008AAE0000}"/>
    <cellStyle name="40% - Accent6 22 10" xfId="22000" xr:uid="{00000000-0005-0000-0000-00008BAE0000}"/>
    <cellStyle name="40% - Accent6 22 10 2" xfId="47989" xr:uid="{00000000-0005-0000-0000-00008CAE0000}"/>
    <cellStyle name="40% - Accent6 22 11" xfId="27154" xr:uid="{00000000-0005-0000-0000-00008DAE0000}"/>
    <cellStyle name="40% - Accent6 22 2" xfId="1716" xr:uid="{00000000-0005-0000-0000-00008EAE0000}"/>
    <cellStyle name="40% - Accent6 22 2 2" xfId="4402" xr:uid="{00000000-0005-0000-0000-00008FAE0000}"/>
    <cellStyle name="40% - Accent6 22 2 2 2" xfId="9699" xr:uid="{00000000-0005-0000-0000-000090AE0000}"/>
    <cellStyle name="40% - Accent6 22 2 2 2 2" xfId="35700" xr:uid="{00000000-0005-0000-0000-000091AE0000}"/>
    <cellStyle name="40% - Accent6 22 2 2 3" xfId="17494" xr:uid="{00000000-0005-0000-0000-000092AE0000}"/>
    <cellStyle name="40% - Accent6 22 2 2 3 2" xfId="43488" xr:uid="{00000000-0005-0000-0000-000093AE0000}"/>
    <cellStyle name="40% - Accent6 22 2 2 4" xfId="25245" xr:uid="{00000000-0005-0000-0000-000094AE0000}"/>
    <cellStyle name="40% - Accent6 22 2 2 4 2" xfId="51234" xr:uid="{00000000-0005-0000-0000-000095AE0000}"/>
    <cellStyle name="40% - Accent6 22 2 2 5" xfId="30399" xr:uid="{00000000-0005-0000-0000-000096AE0000}"/>
    <cellStyle name="40% - Accent6 22 2 3" xfId="12359" xr:uid="{00000000-0005-0000-0000-000097AE0000}"/>
    <cellStyle name="40% - Accent6 22 2 3 2" xfId="20154" xr:uid="{00000000-0005-0000-0000-000098AE0000}"/>
    <cellStyle name="40% - Accent6 22 2 3 2 2" xfId="46148" xr:uid="{00000000-0005-0000-0000-000099AE0000}"/>
    <cellStyle name="40% - Accent6 22 2 3 3" xfId="38360" xr:uid="{00000000-0005-0000-0000-00009AAE0000}"/>
    <cellStyle name="40% - Accent6 22 2 4" xfId="7021" xr:uid="{00000000-0005-0000-0000-00009BAE0000}"/>
    <cellStyle name="40% - Accent6 22 2 4 2" xfId="33011" xr:uid="{00000000-0005-0000-0000-00009CAE0000}"/>
    <cellStyle name="40% - Accent6 22 2 5" xfId="14805" xr:uid="{00000000-0005-0000-0000-00009DAE0000}"/>
    <cellStyle name="40% - Accent6 22 2 5 2" xfId="40799" xr:uid="{00000000-0005-0000-0000-00009EAE0000}"/>
    <cellStyle name="40% - Accent6 22 2 6" xfId="22556" xr:uid="{00000000-0005-0000-0000-00009FAE0000}"/>
    <cellStyle name="40% - Accent6 22 2 6 2" xfId="48545" xr:uid="{00000000-0005-0000-0000-0000A0AE0000}"/>
    <cellStyle name="40% - Accent6 22 2 7" xfId="27710" xr:uid="{00000000-0005-0000-0000-0000A1AE0000}"/>
    <cellStyle name="40% - Accent6 22 3" xfId="2272" xr:uid="{00000000-0005-0000-0000-0000A2AE0000}"/>
    <cellStyle name="40% - Accent6 22 3 2" xfId="4958" xr:uid="{00000000-0005-0000-0000-0000A3AE0000}"/>
    <cellStyle name="40% - Accent6 22 3 2 2" xfId="10255" xr:uid="{00000000-0005-0000-0000-0000A4AE0000}"/>
    <cellStyle name="40% - Accent6 22 3 2 2 2" xfId="36256" xr:uid="{00000000-0005-0000-0000-0000A5AE0000}"/>
    <cellStyle name="40% - Accent6 22 3 2 3" xfId="18050" xr:uid="{00000000-0005-0000-0000-0000A6AE0000}"/>
    <cellStyle name="40% - Accent6 22 3 2 3 2" xfId="44044" xr:uid="{00000000-0005-0000-0000-0000A7AE0000}"/>
    <cellStyle name="40% - Accent6 22 3 2 4" xfId="25801" xr:uid="{00000000-0005-0000-0000-0000A8AE0000}"/>
    <cellStyle name="40% - Accent6 22 3 2 4 2" xfId="51790" xr:uid="{00000000-0005-0000-0000-0000A9AE0000}"/>
    <cellStyle name="40% - Accent6 22 3 2 5" xfId="30955" xr:uid="{00000000-0005-0000-0000-0000AAAE0000}"/>
    <cellStyle name="40% - Accent6 22 3 3" xfId="12878" xr:uid="{00000000-0005-0000-0000-0000ABAE0000}"/>
    <cellStyle name="40% - Accent6 22 3 3 2" xfId="20673" xr:uid="{00000000-0005-0000-0000-0000ACAE0000}"/>
    <cellStyle name="40% - Accent6 22 3 3 2 2" xfId="46667" xr:uid="{00000000-0005-0000-0000-0000ADAE0000}"/>
    <cellStyle name="40% - Accent6 22 3 3 3" xfId="38879" xr:uid="{00000000-0005-0000-0000-0000AEAE0000}"/>
    <cellStyle name="40% - Accent6 22 3 4" xfId="7573" xr:uid="{00000000-0005-0000-0000-0000AFAE0000}"/>
    <cellStyle name="40% - Accent6 22 3 4 2" xfId="33567" xr:uid="{00000000-0005-0000-0000-0000B0AE0000}"/>
    <cellStyle name="40% - Accent6 22 3 5" xfId="15361" xr:uid="{00000000-0005-0000-0000-0000B1AE0000}"/>
    <cellStyle name="40% - Accent6 22 3 5 2" xfId="41355" xr:uid="{00000000-0005-0000-0000-0000B2AE0000}"/>
    <cellStyle name="40% - Accent6 22 3 6" xfId="23112" xr:uid="{00000000-0005-0000-0000-0000B3AE0000}"/>
    <cellStyle name="40% - Accent6 22 3 6 2" xfId="49101" xr:uid="{00000000-0005-0000-0000-0000B4AE0000}"/>
    <cellStyle name="40% - Accent6 22 3 7" xfId="28266" xr:uid="{00000000-0005-0000-0000-0000B5AE0000}"/>
    <cellStyle name="40% - Accent6 22 4" xfId="2828" xr:uid="{00000000-0005-0000-0000-0000B6AE0000}"/>
    <cellStyle name="40% - Accent6 22 4 2" xfId="5514" xr:uid="{00000000-0005-0000-0000-0000B7AE0000}"/>
    <cellStyle name="40% - Accent6 22 4 2 2" xfId="10811" xr:uid="{00000000-0005-0000-0000-0000B8AE0000}"/>
    <cellStyle name="40% - Accent6 22 4 2 2 2" xfId="36812" xr:uid="{00000000-0005-0000-0000-0000B9AE0000}"/>
    <cellStyle name="40% - Accent6 22 4 2 3" xfId="18606" xr:uid="{00000000-0005-0000-0000-0000BAAE0000}"/>
    <cellStyle name="40% - Accent6 22 4 2 3 2" xfId="44600" xr:uid="{00000000-0005-0000-0000-0000BBAE0000}"/>
    <cellStyle name="40% - Accent6 22 4 2 4" xfId="26357" xr:uid="{00000000-0005-0000-0000-0000BCAE0000}"/>
    <cellStyle name="40% - Accent6 22 4 2 4 2" xfId="52346" xr:uid="{00000000-0005-0000-0000-0000BDAE0000}"/>
    <cellStyle name="40% - Accent6 22 4 2 5" xfId="31511" xr:uid="{00000000-0005-0000-0000-0000BEAE0000}"/>
    <cellStyle name="40% - Accent6 22 4 3" xfId="13415" xr:uid="{00000000-0005-0000-0000-0000BFAE0000}"/>
    <cellStyle name="40% - Accent6 22 4 3 2" xfId="21210" xr:uid="{00000000-0005-0000-0000-0000C0AE0000}"/>
    <cellStyle name="40% - Accent6 22 4 3 2 2" xfId="47204" xr:uid="{00000000-0005-0000-0000-0000C1AE0000}"/>
    <cellStyle name="40% - Accent6 22 4 3 3" xfId="39416" xr:uid="{00000000-0005-0000-0000-0000C2AE0000}"/>
    <cellStyle name="40% - Accent6 22 4 4" xfId="8127" xr:uid="{00000000-0005-0000-0000-0000C3AE0000}"/>
    <cellStyle name="40% - Accent6 22 4 4 2" xfId="34123" xr:uid="{00000000-0005-0000-0000-0000C4AE0000}"/>
    <cellStyle name="40% - Accent6 22 4 5" xfId="15917" xr:uid="{00000000-0005-0000-0000-0000C5AE0000}"/>
    <cellStyle name="40% - Accent6 22 4 5 2" xfId="41911" xr:uid="{00000000-0005-0000-0000-0000C6AE0000}"/>
    <cellStyle name="40% - Accent6 22 4 6" xfId="23668" xr:uid="{00000000-0005-0000-0000-0000C7AE0000}"/>
    <cellStyle name="40% - Accent6 22 4 6 2" xfId="49657" xr:uid="{00000000-0005-0000-0000-0000C8AE0000}"/>
    <cellStyle name="40% - Accent6 22 4 7" xfId="28822" xr:uid="{00000000-0005-0000-0000-0000C9AE0000}"/>
    <cellStyle name="40% - Accent6 22 5" xfId="3846" xr:uid="{00000000-0005-0000-0000-0000CAAE0000}"/>
    <cellStyle name="40% - Accent6 22 5 2" xfId="9144" xr:uid="{00000000-0005-0000-0000-0000CBAE0000}"/>
    <cellStyle name="40% - Accent6 22 5 2 2" xfId="35144" xr:uid="{00000000-0005-0000-0000-0000CCAE0000}"/>
    <cellStyle name="40% - Accent6 22 5 3" xfId="16938" xr:uid="{00000000-0005-0000-0000-0000CDAE0000}"/>
    <cellStyle name="40% - Accent6 22 5 3 2" xfId="42932" xr:uid="{00000000-0005-0000-0000-0000CEAE0000}"/>
    <cellStyle name="40% - Accent6 22 5 4" xfId="24689" xr:uid="{00000000-0005-0000-0000-0000CFAE0000}"/>
    <cellStyle name="40% - Accent6 22 5 4 2" xfId="50678" xr:uid="{00000000-0005-0000-0000-0000D0AE0000}"/>
    <cellStyle name="40% - Accent6 22 5 5" xfId="29843" xr:uid="{00000000-0005-0000-0000-0000D1AE0000}"/>
    <cellStyle name="40% - Accent6 22 6" xfId="11338" xr:uid="{00000000-0005-0000-0000-0000D2AE0000}"/>
    <cellStyle name="40% - Accent6 22 6 2" xfId="19133" xr:uid="{00000000-0005-0000-0000-0000D3AE0000}"/>
    <cellStyle name="40% - Accent6 22 6 2 2" xfId="45127" xr:uid="{00000000-0005-0000-0000-0000D4AE0000}"/>
    <cellStyle name="40% - Accent6 22 6 3" xfId="37339" xr:uid="{00000000-0005-0000-0000-0000D5AE0000}"/>
    <cellStyle name="40% - Accent6 22 7" xfId="11838" xr:uid="{00000000-0005-0000-0000-0000D6AE0000}"/>
    <cellStyle name="40% - Accent6 22 7 2" xfId="19633" xr:uid="{00000000-0005-0000-0000-0000D7AE0000}"/>
    <cellStyle name="40% - Accent6 22 7 2 2" xfId="45627" xr:uid="{00000000-0005-0000-0000-0000D8AE0000}"/>
    <cellStyle name="40% - Accent6 22 7 3" xfId="37839" xr:uid="{00000000-0005-0000-0000-0000D9AE0000}"/>
    <cellStyle name="40% - Accent6 22 8" xfId="6468" xr:uid="{00000000-0005-0000-0000-0000DAAE0000}"/>
    <cellStyle name="40% - Accent6 22 8 2" xfId="32455" xr:uid="{00000000-0005-0000-0000-0000DBAE0000}"/>
    <cellStyle name="40% - Accent6 22 9" xfId="14249" xr:uid="{00000000-0005-0000-0000-0000DCAE0000}"/>
    <cellStyle name="40% - Accent6 22 9 2" xfId="40243" xr:uid="{00000000-0005-0000-0000-0000DDAE0000}"/>
    <cellStyle name="40% - Accent6 23" xfId="1439" xr:uid="{00000000-0005-0000-0000-0000DEAE0000}"/>
    <cellStyle name="40% - Accent6 23 2" xfId="4125" xr:uid="{00000000-0005-0000-0000-0000DFAE0000}"/>
    <cellStyle name="40% - Accent6 23 2 2" xfId="9423" xr:uid="{00000000-0005-0000-0000-0000E0AE0000}"/>
    <cellStyle name="40% - Accent6 23 2 2 2" xfId="35423" xr:uid="{00000000-0005-0000-0000-0000E1AE0000}"/>
    <cellStyle name="40% - Accent6 23 2 3" xfId="17217" xr:uid="{00000000-0005-0000-0000-0000E2AE0000}"/>
    <cellStyle name="40% - Accent6 23 2 3 2" xfId="43211" xr:uid="{00000000-0005-0000-0000-0000E3AE0000}"/>
    <cellStyle name="40% - Accent6 23 2 4" xfId="24968" xr:uid="{00000000-0005-0000-0000-0000E4AE0000}"/>
    <cellStyle name="40% - Accent6 23 2 4 2" xfId="50957" xr:uid="{00000000-0005-0000-0000-0000E5AE0000}"/>
    <cellStyle name="40% - Accent6 23 2 5" xfId="30122" xr:uid="{00000000-0005-0000-0000-0000E6AE0000}"/>
    <cellStyle name="40% - Accent6 23 3" xfId="12100" xr:uid="{00000000-0005-0000-0000-0000E7AE0000}"/>
    <cellStyle name="40% - Accent6 23 3 2" xfId="19895" xr:uid="{00000000-0005-0000-0000-0000E8AE0000}"/>
    <cellStyle name="40% - Accent6 23 3 2 2" xfId="45889" xr:uid="{00000000-0005-0000-0000-0000E9AE0000}"/>
    <cellStyle name="40% - Accent6 23 3 3" xfId="38101" xr:uid="{00000000-0005-0000-0000-0000EAAE0000}"/>
    <cellStyle name="40% - Accent6 23 4" xfId="6745" xr:uid="{00000000-0005-0000-0000-0000EBAE0000}"/>
    <cellStyle name="40% - Accent6 23 4 2" xfId="32734" xr:uid="{00000000-0005-0000-0000-0000ECAE0000}"/>
    <cellStyle name="40% - Accent6 23 5" xfId="14528" xr:uid="{00000000-0005-0000-0000-0000EDAE0000}"/>
    <cellStyle name="40% - Accent6 23 5 2" xfId="40522" xr:uid="{00000000-0005-0000-0000-0000EEAE0000}"/>
    <cellStyle name="40% - Accent6 23 6" xfId="22279" xr:uid="{00000000-0005-0000-0000-0000EFAE0000}"/>
    <cellStyle name="40% - Accent6 23 6 2" xfId="48268" xr:uid="{00000000-0005-0000-0000-0000F0AE0000}"/>
    <cellStyle name="40% - Accent6 23 7" xfId="27433" xr:uid="{00000000-0005-0000-0000-0000F1AE0000}"/>
    <cellStyle name="40% - Accent6 24" xfId="1995" xr:uid="{00000000-0005-0000-0000-0000F2AE0000}"/>
    <cellStyle name="40% - Accent6 24 2" xfId="4681" xr:uid="{00000000-0005-0000-0000-0000F3AE0000}"/>
    <cellStyle name="40% - Accent6 24 2 2" xfId="9978" xr:uid="{00000000-0005-0000-0000-0000F4AE0000}"/>
    <cellStyle name="40% - Accent6 24 2 2 2" xfId="35979" xr:uid="{00000000-0005-0000-0000-0000F5AE0000}"/>
    <cellStyle name="40% - Accent6 24 2 3" xfId="17773" xr:uid="{00000000-0005-0000-0000-0000F6AE0000}"/>
    <cellStyle name="40% - Accent6 24 2 3 2" xfId="43767" xr:uid="{00000000-0005-0000-0000-0000F7AE0000}"/>
    <cellStyle name="40% - Accent6 24 2 4" xfId="25524" xr:uid="{00000000-0005-0000-0000-0000F8AE0000}"/>
    <cellStyle name="40% - Accent6 24 2 4 2" xfId="51513" xr:uid="{00000000-0005-0000-0000-0000F9AE0000}"/>
    <cellStyle name="40% - Accent6 24 2 5" xfId="30678" xr:uid="{00000000-0005-0000-0000-0000FAAE0000}"/>
    <cellStyle name="40% - Accent6 24 3" xfId="12617" xr:uid="{00000000-0005-0000-0000-0000FBAE0000}"/>
    <cellStyle name="40% - Accent6 24 3 2" xfId="20412" xr:uid="{00000000-0005-0000-0000-0000FCAE0000}"/>
    <cellStyle name="40% - Accent6 24 3 2 2" xfId="46406" xr:uid="{00000000-0005-0000-0000-0000FDAE0000}"/>
    <cellStyle name="40% - Accent6 24 3 3" xfId="38618" xr:uid="{00000000-0005-0000-0000-0000FEAE0000}"/>
    <cellStyle name="40% - Accent6 24 4" xfId="7297" xr:uid="{00000000-0005-0000-0000-0000FFAE0000}"/>
    <cellStyle name="40% - Accent6 24 4 2" xfId="33290" xr:uid="{00000000-0005-0000-0000-000000AF0000}"/>
    <cellStyle name="40% - Accent6 24 5" xfId="15084" xr:uid="{00000000-0005-0000-0000-000001AF0000}"/>
    <cellStyle name="40% - Accent6 24 5 2" xfId="41078" xr:uid="{00000000-0005-0000-0000-000002AF0000}"/>
    <cellStyle name="40% - Accent6 24 6" xfId="22835" xr:uid="{00000000-0005-0000-0000-000003AF0000}"/>
    <cellStyle name="40% - Accent6 24 6 2" xfId="48824" xr:uid="{00000000-0005-0000-0000-000004AF0000}"/>
    <cellStyle name="40% - Accent6 24 7" xfId="27989" xr:uid="{00000000-0005-0000-0000-000005AF0000}"/>
    <cellStyle name="40% - Accent6 25" xfId="2551" xr:uid="{00000000-0005-0000-0000-000006AF0000}"/>
    <cellStyle name="40% - Accent6 25 2" xfId="5237" xr:uid="{00000000-0005-0000-0000-000007AF0000}"/>
    <cellStyle name="40% - Accent6 25 2 2" xfId="10534" xr:uid="{00000000-0005-0000-0000-000008AF0000}"/>
    <cellStyle name="40% - Accent6 25 2 2 2" xfId="36535" xr:uid="{00000000-0005-0000-0000-000009AF0000}"/>
    <cellStyle name="40% - Accent6 25 2 3" xfId="18329" xr:uid="{00000000-0005-0000-0000-00000AAF0000}"/>
    <cellStyle name="40% - Accent6 25 2 3 2" xfId="44323" xr:uid="{00000000-0005-0000-0000-00000BAF0000}"/>
    <cellStyle name="40% - Accent6 25 2 4" xfId="26080" xr:uid="{00000000-0005-0000-0000-00000CAF0000}"/>
    <cellStyle name="40% - Accent6 25 2 4 2" xfId="52069" xr:uid="{00000000-0005-0000-0000-00000DAF0000}"/>
    <cellStyle name="40% - Accent6 25 2 5" xfId="31234" xr:uid="{00000000-0005-0000-0000-00000EAF0000}"/>
    <cellStyle name="40% - Accent6 25 3" xfId="13153" xr:uid="{00000000-0005-0000-0000-00000FAF0000}"/>
    <cellStyle name="40% - Accent6 25 3 2" xfId="20948" xr:uid="{00000000-0005-0000-0000-000010AF0000}"/>
    <cellStyle name="40% - Accent6 25 3 2 2" xfId="46942" xr:uid="{00000000-0005-0000-0000-000011AF0000}"/>
    <cellStyle name="40% - Accent6 25 3 3" xfId="39154" xr:uid="{00000000-0005-0000-0000-000012AF0000}"/>
    <cellStyle name="40% - Accent6 25 4" xfId="7850" xr:uid="{00000000-0005-0000-0000-000013AF0000}"/>
    <cellStyle name="40% - Accent6 25 4 2" xfId="33846" xr:uid="{00000000-0005-0000-0000-000014AF0000}"/>
    <cellStyle name="40% - Accent6 25 5" xfId="15640" xr:uid="{00000000-0005-0000-0000-000015AF0000}"/>
    <cellStyle name="40% - Accent6 25 5 2" xfId="41634" xr:uid="{00000000-0005-0000-0000-000016AF0000}"/>
    <cellStyle name="40% - Accent6 25 6" xfId="23391" xr:uid="{00000000-0005-0000-0000-000017AF0000}"/>
    <cellStyle name="40% - Accent6 25 6 2" xfId="49380" xr:uid="{00000000-0005-0000-0000-000018AF0000}"/>
    <cellStyle name="40% - Accent6 25 7" xfId="28545" xr:uid="{00000000-0005-0000-0000-000019AF0000}"/>
    <cellStyle name="40% - Accent6 26" xfId="878" xr:uid="{00000000-0005-0000-0000-00001AAF0000}"/>
    <cellStyle name="40% - Accent6 26 2" xfId="6192" xr:uid="{00000000-0005-0000-0000-00001BAF0000}"/>
    <cellStyle name="40% - Accent6 26 2 2" xfId="32178" xr:uid="{00000000-0005-0000-0000-00001CAF0000}"/>
    <cellStyle name="40% - Accent6 26 3" xfId="13972" xr:uid="{00000000-0005-0000-0000-00001DAF0000}"/>
    <cellStyle name="40% - Accent6 26 3 2" xfId="39966" xr:uid="{00000000-0005-0000-0000-00001EAF0000}"/>
    <cellStyle name="40% - Accent6 26 4" xfId="21723" xr:uid="{00000000-0005-0000-0000-00001FAF0000}"/>
    <cellStyle name="40% - Accent6 26 4 2" xfId="47712" xr:uid="{00000000-0005-0000-0000-000020AF0000}"/>
    <cellStyle name="40% - Accent6 26 5" xfId="26877" xr:uid="{00000000-0005-0000-0000-000021AF0000}"/>
    <cellStyle name="40% - Accent6 27" xfId="3173" xr:uid="{00000000-0005-0000-0000-000022AF0000}"/>
    <cellStyle name="40% - Accent6 27 2" xfId="8472" xr:uid="{00000000-0005-0000-0000-000023AF0000}"/>
    <cellStyle name="40% - Accent6 27 2 2" xfId="34468" xr:uid="{00000000-0005-0000-0000-000024AF0000}"/>
    <cellStyle name="40% - Accent6 27 3" xfId="16262" xr:uid="{00000000-0005-0000-0000-000025AF0000}"/>
    <cellStyle name="40% - Accent6 27 3 2" xfId="42256" xr:uid="{00000000-0005-0000-0000-000026AF0000}"/>
    <cellStyle name="40% - Accent6 27 4" xfId="24013" xr:uid="{00000000-0005-0000-0000-000027AF0000}"/>
    <cellStyle name="40% - Accent6 27 4 2" xfId="50002" xr:uid="{00000000-0005-0000-0000-000028AF0000}"/>
    <cellStyle name="40% - Accent6 27 5" xfId="29167" xr:uid="{00000000-0005-0000-0000-000029AF0000}"/>
    <cellStyle name="40% - Accent6 28" xfId="3284" xr:uid="{00000000-0005-0000-0000-00002AAF0000}"/>
    <cellStyle name="40% - Accent6 28 2" xfId="8585" xr:uid="{00000000-0005-0000-0000-00002BAF0000}"/>
    <cellStyle name="40% - Accent6 28 2 2" xfId="34582" xr:uid="{00000000-0005-0000-0000-00002CAF0000}"/>
    <cellStyle name="40% - Accent6 28 3" xfId="16376" xr:uid="{00000000-0005-0000-0000-00002DAF0000}"/>
    <cellStyle name="40% - Accent6 28 3 2" xfId="42370" xr:uid="{00000000-0005-0000-0000-00002EAF0000}"/>
    <cellStyle name="40% - Accent6 28 4" xfId="24127" xr:uid="{00000000-0005-0000-0000-00002FAF0000}"/>
    <cellStyle name="40% - Accent6 28 4 2" xfId="50116" xr:uid="{00000000-0005-0000-0000-000030AF0000}"/>
    <cellStyle name="40% - Accent6 28 5" xfId="29281" xr:uid="{00000000-0005-0000-0000-000031AF0000}"/>
    <cellStyle name="40% - Accent6 29" xfId="3398" xr:uid="{00000000-0005-0000-0000-000032AF0000}"/>
    <cellStyle name="40% - Accent6 29 2" xfId="8698" xr:uid="{00000000-0005-0000-0000-000033AF0000}"/>
    <cellStyle name="40% - Accent6 29 2 2" xfId="34696" xr:uid="{00000000-0005-0000-0000-000034AF0000}"/>
    <cellStyle name="40% - Accent6 29 3" xfId="16490" xr:uid="{00000000-0005-0000-0000-000035AF0000}"/>
    <cellStyle name="40% - Accent6 29 3 2" xfId="42484" xr:uid="{00000000-0005-0000-0000-000036AF0000}"/>
    <cellStyle name="40% - Accent6 29 4" xfId="24241" xr:uid="{00000000-0005-0000-0000-000037AF0000}"/>
    <cellStyle name="40% - Accent6 29 4 2" xfId="50230" xr:uid="{00000000-0005-0000-0000-000038AF0000}"/>
    <cellStyle name="40% - Accent6 29 5" xfId="29395" xr:uid="{00000000-0005-0000-0000-000039AF0000}"/>
    <cellStyle name="40% - Accent6 3" xfId="822" xr:uid="{00000000-0005-0000-0000-00003AAF0000}"/>
    <cellStyle name="40% - Accent6 3 10" xfId="13925" xr:uid="{00000000-0005-0000-0000-00003BAF0000}"/>
    <cellStyle name="40% - Accent6 3 10 2" xfId="39919" xr:uid="{00000000-0005-0000-0000-00003CAF0000}"/>
    <cellStyle name="40% - Accent6 3 11" xfId="21675" xr:uid="{00000000-0005-0000-0000-00003DAF0000}"/>
    <cellStyle name="40% - Accent6 3 11 2" xfId="47664" xr:uid="{00000000-0005-0000-0000-00003EAF0000}"/>
    <cellStyle name="40% - Accent6 3 12" xfId="26829" xr:uid="{00000000-0005-0000-0000-00003FAF0000}"/>
    <cellStyle name="40% - Accent6 3 2" xfId="1185" xr:uid="{00000000-0005-0000-0000-000040AF0000}"/>
    <cellStyle name="40% - Accent6 3 2 10" xfId="22027" xr:uid="{00000000-0005-0000-0000-000041AF0000}"/>
    <cellStyle name="40% - Accent6 3 2 10 2" xfId="48016" xr:uid="{00000000-0005-0000-0000-000042AF0000}"/>
    <cellStyle name="40% - Accent6 3 2 11" xfId="27181" xr:uid="{00000000-0005-0000-0000-000043AF0000}"/>
    <cellStyle name="40% - Accent6 3 2 2" xfId="1743" xr:uid="{00000000-0005-0000-0000-000044AF0000}"/>
    <cellStyle name="40% - Accent6 3 2 2 2" xfId="4429" xr:uid="{00000000-0005-0000-0000-000045AF0000}"/>
    <cellStyle name="40% - Accent6 3 2 2 2 2" xfId="9726" xr:uid="{00000000-0005-0000-0000-000046AF0000}"/>
    <cellStyle name="40% - Accent6 3 2 2 2 2 2" xfId="35727" xr:uid="{00000000-0005-0000-0000-000047AF0000}"/>
    <cellStyle name="40% - Accent6 3 2 2 2 3" xfId="17521" xr:uid="{00000000-0005-0000-0000-000048AF0000}"/>
    <cellStyle name="40% - Accent6 3 2 2 2 3 2" xfId="43515" xr:uid="{00000000-0005-0000-0000-000049AF0000}"/>
    <cellStyle name="40% - Accent6 3 2 2 2 4" xfId="25272" xr:uid="{00000000-0005-0000-0000-00004AAF0000}"/>
    <cellStyle name="40% - Accent6 3 2 2 2 4 2" xfId="51261" xr:uid="{00000000-0005-0000-0000-00004BAF0000}"/>
    <cellStyle name="40% - Accent6 3 2 2 2 5" xfId="30426" xr:uid="{00000000-0005-0000-0000-00004CAF0000}"/>
    <cellStyle name="40% - Accent6 3 2 2 3" xfId="12371" xr:uid="{00000000-0005-0000-0000-00004DAF0000}"/>
    <cellStyle name="40% - Accent6 3 2 2 3 2" xfId="20166" xr:uid="{00000000-0005-0000-0000-00004EAF0000}"/>
    <cellStyle name="40% - Accent6 3 2 2 3 2 2" xfId="46160" xr:uid="{00000000-0005-0000-0000-00004FAF0000}"/>
    <cellStyle name="40% - Accent6 3 2 2 3 3" xfId="38372" xr:uid="{00000000-0005-0000-0000-000050AF0000}"/>
    <cellStyle name="40% - Accent6 3 2 2 4" xfId="7048" xr:uid="{00000000-0005-0000-0000-000051AF0000}"/>
    <cellStyle name="40% - Accent6 3 2 2 4 2" xfId="33038" xr:uid="{00000000-0005-0000-0000-000052AF0000}"/>
    <cellStyle name="40% - Accent6 3 2 2 5" xfId="14832" xr:uid="{00000000-0005-0000-0000-000053AF0000}"/>
    <cellStyle name="40% - Accent6 3 2 2 5 2" xfId="40826" xr:uid="{00000000-0005-0000-0000-000054AF0000}"/>
    <cellStyle name="40% - Accent6 3 2 2 6" xfId="22583" xr:uid="{00000000-0005-0000-0000-000055AF0000}"/>
    <cellStyle name="40% - Accent6 3 2 2 6 2" xfId="48572" xr:uid="{00000000-0005-0000-0000-000056AF0000}"/>
    <cellStyle name="40% - Accent6 3 2 2 7" xfId="27737" xr:uid="{00000000-0005-0000-0000-000057AF0000}"/>
    <cellStyle name="40% - Accent6 3 2 3" xfId="2299" xr:uid="{00000000-0005-0000-0000-000058AF0000}"/>
    <cellStyle name="40% - Accent6 3 2 3 2" xfId="4985" xr:uid="{00000000-0005-0000-0000-000059AF0000}"/>
    <cellStyle name="40% - Accent6 3 2 3 2 2" xfId="10282" xr:uid="{00000000-0005-0000-0000-00005AAF0000}"/>
    <cellStyle name="40% - Accent6 3 2 3 2 2 2" xfId="36283" xr:uid="{00000000-0005-0000-0000-00005BAF0000}"/>
    <cellStyle name="40% - Accent6 3 2 3 2 3" xfId="18077" xr:uid="{00000000-0005-0000-0000-00005CAF0000}"/>
    <cellStyle name="40% - Accent6 3 2 3 2 3 2" xfId="44071" xr:uid="{00000000-0005-0000-0000-00005DAF0000}"/>
    <cellStyle name="40% - Accent6 3 2 3 2 4" xfId="25828" xr:uid="{00000000-0005-0000-0000-00005EAF0000}"/>
    <cellStyle name="40% - Accent6 3 2 3 2 4 2" xfId="51817" xr:uid="{00000000-0005-0000-0000-00005FAF0000}"/>
    <cellStyle name="40% - Accent6 3 2 3 2 5" xfId="30982" xr:uid="{00000000-0005-0000-0000-000060AF0000}"/>
    <cellStyle name="40% - Accent6 3 2 3 3" xfId="12905" xr:uid="{00000000-0005-0000-0000-000061AF0000}"/>
    <cellStyle name="40% - Accent6 3 2 3 3 2" xfId="20700" xr:uid="{00000000-0005-0000-0000-000062AF0000}"/>
    <cellStyle name="40% - Accent6 3 2 3 3 2 2" xfId="46694" xr:uid="{00000000-0005-0000-0000-000063AF0000}"/>
    <cellStyle name="40% - Accent6 3 2 3 3 3" xfId="38906" xr:uid="{00000000-0005-0000-0000-000064AF0000}"/>
    <cellStyle name="40% - Accent6 3 2 3 4" xfId="7600" xr:uid="{00000000-0005-0000-0000-000065AF0000}"/>
    <cellStyle name="40% - Accent6 3 2 3 4 2" xfId="33594" xr:uid="{00000000-0005-0000-0000-000066AF0000}"/>
    <cellStyle name="40% - Accent6 3 2 3 5" xfId="15388" xr:uid="{00000000-0005-0000-0000-000067AF0000}"/>
    <cellStyle name="40% - Accent6 3 2 3 5 2" xfId="41382" xr:uid="{00000000-0005-0000-0000-000068AF0000}"/>
    <cellStyle name="40% - Accent6 3 2 3 6" xfId="23139" xr:uid="{00000000-0005-0000-0000-000069AF0000}"/>
    <cellStyle name="40% - Accent6 3 2 3 6 2" xfId="49128" xr:uid="{00000000-0005-0000-0000-00006AAF0000}"/>
    <cellStyle name="40% - Accent6 3 2 3 7" xfId="28293" xr:uid="{00000000-0005-0000-0000-00006BAF0000}"/>
    <cellStyle name="40% - Accent6 3 2 4" xfId="2855" xr:uid="{00000000-0005-0000-0000-00006CAF0000}"/>
    <cellStyle name="40% - Accent6 3 2 4 2" xfId="5541" xr:uid="{00000000-0005-0000-0000-00006DAF0000}"/>
    <cellStyle name="40% - Accent6 3 2 4 2 2" xfId="10838" xr:uid="{00000000-0005-0000-0000-00006EAF0000}"/>
    <cellStyle name="40% - Accent6 3 2 4 2 2 2" xfId="36839" xr:uid="{00000000-0005-0000-0000-00006FAF0000}"/>
    <cellStyle name="40% - Accent6 3 2 4 2 3" xfId="18633" xr:uid="{00000000-0005-0000-0000-000070AF0000}"/>
    <cellStyle name="40% - Accent6 3 2 4 2 3 2" xfId="44627" xr:uid="{00000000-0005-0000-0000-000071AF0000}"/>
    <cellStyle name="40% - Accent6 3 2 4 2 4" xfId="26384" xr:uid="{00000000-0005-0000-0000-000072AF0000}"/>
    <cellStyle name="40% - Accent6 3 2 4 2 4 2" xfId="52373" xr:uid="{00000000-0005-0000-0000-000073AF0000}"/>
    <cellStyle name="40% - Accent6 3 2 4 2 5" xfId="31538" xr:uid="{00000000-0005-0000-0000-000074AF0000}"/>
    <cellStyle name="40% - Accent6 3 2 4 3" xfId="13442" xr:uid="{00000000-0005-0000-0000-000075AF0000}"/>
    <cellStyle name="40% - Accent6 3 2 4 3 2" xfId="21237" xr:uid="{00000000-0005-0000-0000-000076AF0000}"/>
    <cellStyle name="40% - Accent6 3 2 4 3 2 2" xfId="47231" xr:uid="{00000000-0005-0000-0000-000077AF0000}"/>
    <cellStyle name="40% - Accent6 3 2 4 3 3" xfId="39443" xr:uid="{00000000-0005-0000-0000-000078AF0000}"/>
    <cellStyle name="40% - Accent6 3 2 4 4" xfId="8154" xr:uid="{00000000-0005-0000-0000-000079AF0000}"/>
    <cellStyle name="40% - Accent6 3 2 4 4 2" xfId="34150" xr:uid="{00000000-0005-0000-0000-00007AAF0000}"/>
    <cellStyle name="40% - Accent6 3 2 4 5" xfId="15944" xr:uid="{00000000-0005-0000-0000-00007BAF0000}"/>
    <cellStyle name="40% - Accent6 3 2 4 5 2" xfId="41938" xr:uid="{00000000-0005-0000-0000-00007CAF0000}"/>
    <cellStyle name="40% - Accent6 3 2 4 6" xfId="23695" xr:uid="{00000000-0005-0000-0000-00007DAF0000}"/>
    <cellStyle name="40% - Accent6 3 2 4 6 2" xfId="49684" xr:uid="{00000000-0005-0000-0000-00007EAF0000}"/>
    <cellStyle name="40% - Accent6 3 2 4 7" xfId="28849" xr:uid="{00000000-0005-0000-0000-00007FAF0000}"/>
    <cellStyle name="40% - Accent6 3 2 5" xfId="3873" xr:uid="{00000000-0005-0000-0000-000080AF0000}"/>
    <cellStyle name="40% - Accent6 3 2 5 2" xfId="9171" xr:uid="{00000000-0005-0000-0000-000081AF0000}"/>
    <cellStyle name="40% - Accent6 3 2 5 2 2" xfId="35171" xr:uid="{00000000-0005-0000-0000-000082AF0000}"/>
    <cellStyle name="40% - Accent6 3 2 5 3" xfId="16965" xr:uid="{00000000-0005-0000-0000-000083AF0000}"/>
    <cellStyle name="40% - Accent6 3 2 5 3 2" xfId="42959" xr:uid="{00000000-0005-0000-0000-000084AF0000}"/>
    <cellStyle name="40% - Accent6 3 2 5 4" xfId="24716" xr:uid="{00000000-0005-0000-0000-000085AF0000}"/>
    <cellStyle name="40% - Accent6 3 2 5 4 2" xfId="50705" xr:uid="{00000000-0005-0000-0000-000086AF0000}"/>
    <cellStyle name="40% - Accent6 3 2 5 5" xfId="29870" xr:uid="{00000000-0005-0000-0000-000087AF0000}"/>
    <cellStyle name="40% - Accent6 3 2 6" xfId="11350" xr:uid="{00000000-0005-0000-0000-000088AF0000}"/>
    <cellStyle name="40% - Accent6 3 2 6 2" xfId="19145" xr:uid="{00000000-0005-0000-0000-000089AF0000}"/>
    <cellStyle name="40% - Accent6 3 2 6 2 2" xfId="45139" xr:uid="{00000000-0005-0000-0000-00008AAF0000}"/>
    <cellStyle name="40% - Accent6 3 2 6 3" xfId="37351" xr:uid="{00000000-0005-0000-0000-00008BAF0000}"/>
    <cellStyle name="40% - Accent6 3 2 7" xfId="11850" xr:uid="{00000000-0005-0000-0000-00008CAF0000}"/>
    <cellStyle name="40% - Accent6 3 2 7 2" xfId="19645" xr:uid="{00000000-0005-0000-0000-00008DAF0000}"/>
    <cellStyle name="40% - Accent6 3 2 7 2 2" xfId="45639" xr:uid="{00000000-0005-0000-0000-00008EAF0000}"/>
    <cellStyle name="40% - Accent6 3 2 7 3" xfId="37851" xr:uid="{00000000-0005-0000-0000-00008FAF0000}"/>
    <cellStyle name="40% - Accent6 3 2 8" xfId="6495" xr:uid="{00000000-0005-0000-0000-000090AF0000}"/>
    <cellStyle name="40% - Accent6 3 2 8 2" xfId="32482" xr:uid="{00000000-0005-0000-0000-000091AF0000}"/>
    <cellStyle name="40% - Accent6 3 2 9" xfId="14276" xr:uid="{00000000-0005-0000-0000-000092AF0000}"/>
    <cellStyle name="40% - Accent6 3 2 9 2" xfId="40270" xr:uid="{00000000-0005-0000-0000-000093AF0000}"/>
    <cellStyle name="40% - Accent6 3 3" xfId="1466" xr:uid="{00000000-0005-0000-0000-000094AF0000}"/>
    <cellStyle name="40% - Accent6 3 3 2" xfId="4152" xr:uid="{00000000-0005-0000-0000-000095AF0000}"/>
    <cellStyle name="40% - Accent6 3 3 2 2" xfId="9450" xr:uid="{00000000-0005-0000-0000-000096AF0000}"/>
    <cellStyle name="40% - Accent6 3 3 2 2 2" xfId="35450" xr:uid="{00000000-0005-0000-0000-000097AF0000}"/>
    <cellStyle name="40% - Accent6 3 3 2 3" xfId="17244" xr:uid="{00000000-0005-0000-0000-000098AF0000}"/>
    <cellStyle name="40% - Accent6 3 3 2 3 2" xfId="43238" xr:uid="{00000000-0005-0000-0000-000099AF0000}"/>
    <cellStyle name="40% - Accent6 3 3 2 4" xfId="24995" xr:uid="{00000000-0005-0000-0000-00009AAF0000}"/>
    <cellStyle name="40% - Accent6 3 3 2 4 2" xfId="50984" xr:uid="{00000000-0005-0000-0000-00009BAF0000}"/>
    <cellStyle name="40% - Accent6 3 3 2 5" xfId="30149" xr:uid="{00000000-0005-0000-0000-00009CAF0000}"/>
    <cellStyle name="40% - Accent6 3 3 3" xfId="12112" xr:uid="{00000000-0005-0000-0000-00009DAF0000}"/>
    <cellStyle name="40% - Accent6 3 3 3 2" xfId="19907" xr:uid="{00000000-0005-0000-0000-00009EAF0000}"/>
    <cellStyle name="40% - Accent6 3 3 3 2 2" xfId="45901" xr:uid="{00000000-0005-0000-0000-00009FAF0000}"/>
    <cellStyle name="40% - Accent6 3 3 3 3" xfId="38113" xr:uid="{00000000-0005-0000-0000-0000A0AF0000}"/>
    <cellStyle name="40% - Accent6 3 3 4" xfId="6772" xr:uid="{00000000-0005-0000-0000-0000A1AF0000}"/>
    <cellStyle name="40% - Accent6 3 3 4 2" xfId="32761" xr:uid="{00000000-0005-0000-0000-0000A2AF0000}"/>
    <cellStyle name="40% - Accent6 3 3 5" xfId="14555" xr:uid="{00000000-0005-0000-0000-0000A3AF0000}"/>
    <cellStyle name="40% - Accent6 3 3 5 2" xfId="40549" xr:uid="{00000000-0005-0000-0000-0000A4AF0000}"/>
    <cellStyle name="40% - Accent6 3 3 6" xfId="22306" xr:uid="{00000000-0005-0000-0000-0000A5AF0000}"/>
    <cellStyle name="40% - Accent6 3 3 6 2" xfId="48295" xr:uid="{00000000-0005-0000-0000-0000A6AF0000}"/>
    <cellStyle name="40% - Accent6 3 3 7" xfId="27460" xr:uid="{00000000-0005-0000-0000-0000A7AF0000}"/>
    <cellStyle name="40% - Accent6 3 4" xfId="2022" xr:uid="{00000000-0005-0000-0000-0000A8AF0000}"/>
    <cellStyle name="40% - Accent6 3 4 2" xfId="4708" xr:uid="{00000000-0005-0000-0000-0000A9AF0000}"/>
    <cellStyle name="40% - Accent6 3 4 2 2" xfId="10005" xr:uid="{00000000-0005-0000-0000-0000AAAF0000}"/>
    <cellStyle name="40% - Accent6 3 4 2 2 2" xfId="36006" xr:uid="{00000000-0005-0000-0000-0000ABAF0000}"/>
    <cellStyle name="40% - Accent6 3 4 2 3" xfId="17800" xr:uid="{00000000-0005-0000-0000-0000ACAF0000}"/>
    <cellStyle name="40% - Accent6 3 4 2 3 2" xfId="43794" xr:uid="{00000000-0005-0000-0000-0000ADAF0000}"/>
    <cellStyle name="40% - Accent6 3 4 2 4" xfId="25551" xr:uid="{00000000-0005-0000-0000-0000AEAF0000}"/>
    <cellStyle name="40% - Accent6 3 4 2 4 2" xfId="51540" xr:uid="{00000000-0005-0000-0000-0000AFAF0000}"/>
    <cellStyle name="40% - Accent6 3 4 2 5" xfId="30705" xr:uid="{00000000-0005-0000-0000-0000B0AF0000}"/>
    <cellStyle name="40% - Accent6 3 4 3" xfId="12631" xr:uid="{00000000-0005-0000-0000-0000B1AF0000}"/>
    <cellStyle name="40% - Accent6 3 4 3 2" xfId="20426" xr:uid="{00000000-0005-0000-0000-0000B2AF0000}"/>
    <cellStyle name="40% - Accent6 3 4 3 2 2" xfId="46420" xr:uid="{00000000-0005-0000-0000-0000B3AF0000}"/>
    <cellStyle name="40% - Accent6 3 4 3 3" xfId="38632" xr:uid="{00000000-0005-0000-0000-0000B4AF0000}"/>
    <cellStyle name="40% - Accent6 3 4 4" xfId="7324" xr:uid="{00000000-0005-0000-0000-0000B5AF0000}"/>
    <cellStyle name="40% - Accent6 3 4 4 2" xfId="33317" xr:uid="{00000000-0005-0000-0000-0000B6AF0000}"/>
    <cellStyle name="40% - Accent6 3 4 5" xfId="15111" xr:uid="{00000000-0005-0000-0000-0000B7AF0000}"/>
    <cellStyle name="40% - Accent6 3 4 5 2" xfId="41105" xr:uid="{00000000-0005-0000-0000-0000B8AF0000}"/>
    <cellStyle name="40% - Accent6 3 4 6" xfId="22862" xr:uid="{00000000-0005-0000-0000-0000B9AF0000}"/>
    <cellStyle name="40% - Accent6 3 4 6 2" xfId="48851" xr:uid="{00000000-0005-0000-0000-0000BAAF0000}"/>
    <cellStyle name="40% - Accent6 3 4 7" xfId="28016" xr:uid="{00000000-0005-0000-0000-0000BBAF0000}"/>
    <cellStyle name="40% - Accent6 3 5" xfId="2578" xr:uid="{00000000-0005-0000-0000-0000BCAF0000}"/>
    <cellStyle name="40% - Accent6 3 5 2" xfId="5264" xr:uid="{00000000-0005-0000-0000-0000BDAF0000}"/>
    <cellStyle name="40% - Accent6 3 5 2 2" xfId="10561" xr:uid="{00000000-0005-0000-0000-0000BEAF0000}"/>
    <cellStyle name="40% - Accent6 3 5 2 2 2" xfId="36562" xr:uid="{00000000-0005-0000-0000-0000BFAF0000}"/>
    <cellStyle name="40% - Accent6 3 5 2 3" xfId="18356" xr:uid="{00000000-0005-0000-0000-0000C0AF0000}"/>
    <cellStyle name="40% - Accent6 3 5 2 3 2" xfId="44350" xr:uid="{00000000-0005-0000-0000-0000C1AF0000}"/>
    <cellStyle name="40% - Accent6 3 5 2 4" xfId="26107" xr:uid="{00000000-0005-0000-0000-0000C2AF0000}"/>
    <cellStyle name="40% - Accent6 3 5 2 4 2" xfId="52096" xr:uid="{00000000-0005-0000-0000-0000C3AF0000}"/>
    <cellStyle name="40% - Accent6 3 5 2 5" xfId="31261" xr:uid="{00000000-0005-0000-0000-0000C4AF0000}"/>
    <cellStyle name="40% - Accent6 3 5 3" xfId="13167" xr:uid="{00000000-0005-0000-0000-0000C5AF0000}"/>
    <cellStyle name="40% - Accent6 3 5 3 2" xfId="20962" xr:uid="{00000000-0005-0000-0000-0000C6AF0000}"/>
    <cellStyle name="40% - Accent6 3 5 3 2 2" xfId="46956" xr:uid="{00000000-0005-0000-0000-0000C7AF0000}"/>
    <cellStyle name="40% - Accent6 3 5 3 3" xfId="39168" xr:uid="{00000000-0005-0000-0000-0000C8AF0000}"/>
    <cellStyle name="40% - Accent6 3 5 4" xfId="7877" xr:uid="{00000000-0005-0000-0000-0000C9AF0000}"/>
    <cellStyle name="40% - Accent6 3 5 4 2" xfId="33873" xr:uid="{00000000-0005-0000-0000-0000CAAF0000}"/>
    <cellStyle name="40% - Accent6 3 5 5" xfId="15667" xr:uid="{00000000-0005-0000-0000-0000CBAF0000}"/>
    <cellStyle name="40% - Accent6 3 5 5 2" xfId="41661" xr:uid="{00000000-0005-0000-0000-0000CCAF0000}"/>
    <cellStyle name="40% - Accent6 3 5 6" xfId="23418" xr:uid="{00000000-0005-0000-0000-0000CDAF0000}"/>
    <cellStyle name="40% - Accent6 3 5 6 2" xfId="49407" xr:uid="{00000000-0005-0000-0000-0000CEAF0000}"/>
    <cellStyle name="40% - Accent6 3 5 7" xfId="28572" xr:uid="{00000000-0005-0000-0000-0000CFAF0000}"/>
    <cellStyle name="40% - Accent6 3 6" xfId="906" xr:uid="{00000000-0005-0000-0000-0000D0AF0000}"/>
    <cellStyle name="40% - Accent6 3 6 2" xfId="6219" xr:uid="{00000000-0005-0000-0000-0000D1AF0000}"/>
    <cellStyle name="40% - Accent6 3 6 2 2" xfId="32205" xr:uid="{00000000-0005-0000-0000-0000D2AF0000}"/>
    <cellStyle name="40% - Accent6 3 6 3" xfId="13999" xr:uid="{00000000-0005-0000-0000-0000D3AF0000}"/>
    <cellStyle name="40% - Accent6 3 6 3 2" xfId="39993" xr:uid="{00000000-0005-0000-0000-0000D4AF0000}"/>
    <cellStyle name="40% - Accent6 3 6 4" xfId="21750" xr:uid="{00000000-0005-0000-0000-0000D5AF0000}"/>
    <cellStyle name="40% - Accent6 3 6 4 2" xfId="47739" xr:uid="{00000000-0005-0000-0000-0000D6AF0000}"/>
    <cellStyle name="40% - Accent6 3 6 5" xfId="26904" xr:uid="{00000000-0005-0000-0000-0000D7AF0000}"/>
    <cellStyle name="40% - Accent6 3 7" xfId="3596" xr:uid="{00000000-0005-0000-0000-0000D8AF0000}"/>
    <cellStyle name="40% - Accent6 3 7 2" xfId="8894" xr:uid="{00000000-0005-0000-0000-0000D9AF0000}"/>
    <cellStyle name="40% - Accent6 3 7 2 2" xfId="34894" xr:uid="{00000000-0005-0000-0000-0000DAAF0000}"/>
    <cellStyle name="40% - Accent6 3 7 3" xfId="16688" xr:uid="{00000000-0005-0000-0000-0000DBAF0000}"/>
    <cellStyle name="40% - Accent6 3 7 3 2" xfId="42682" xr:uid="{00000000-0005-0000-0000-0000DCAF0000}"/>
    <cellStyle name="40% - Accent6 3 7 4" xfId="24439" xr:uid="{00000000-0005-0000-0000-0000DDAF0000}"/>
    <cellStyle name="40% - Accent6 3 7 4 2" xfId="50428" xr:uid="{00000000-0005-0000-0000-0000DEAF0000}"/>
    <cellStyle name="40% - Accent6 3 7 5" xfId="29593" xr:uid="{00000000-0005-0000-0000-0000DFAF0000}"/>
    <cellStyle name="40% - Accent6 3 8" xfId="11593" xr:uid="{00000000-0005-0000-0000-0000E0AF0000}"/>
    <cellStyle name="40% - Accent6 3 8 2" xfId="19388" xr:uid="{00000000-0005-0000-0000-0000E1AF0000}"/>
    <cellStyle name="40% - Accent6 3 8 2 2" xfId="45382" xr:uid="{00000000-0005-0000-0000-0000E2AF0000}"/>
    <cellStyle name="40% - Accent6 3 8 3" xfId="37594" xr:uid="{00000000-0005-0000-0000-0000E3AF0000}"/>
    <cellStyle name="40% - Accent6 3 9" xfId="6150" xr:uid="{00000000-0005-0000-0000-0000E4AF0000}"/>
    <cellStyle name="40% - Accent6 3 9 2" xfId="32131" xr:uid="{00000000-0005-0000-0000-0000E5AF0000}"/>
    <cellStyle name="40% - Accent6 30" xfId="3512" xr:uid="{00000000-0005-0000-0000-0000E6AF0000}"/>
    <cellStyle name="40% - Accent6 30 2" xfId="8811" xr:uid="{00000000-0005-0000-0000-0000E7AF0000}"/>
    <cellStyle name="40% - Accent6 30 2 2" xfId="34810" xr:uid="{00000000-0005-0000-0000-0000E8AF0000}"/>
    <cellStyle name="40% - Accent6 30 3" xfId="16604" xr:uid="{00000000-0005-0000-0000-0000E9AF0000}"/>
    <cellStyle name="40% - Accent6 30 3 2" xfId="42598" xr:uid="{00000000-0005-0000-0000-0000EAAF0000}"/>
    <cellStyle name="40% - Accent6 30 4" xfId="24355" xr:uid="{00000000-0005-0000-0000-0000EBAF0000}"/>
    <cellStyle name="40% - Accent6 30 4 2" xfId="50344" xr:uid="{00000000-0005-0000-0000-0000ECAF0000}"/>
    <cellStyle name="40% - Accent6 30 5" xfId="29509" xr:uid="{00000000-0005-0000-0000-0000EDAF0000}"/>
    <cellStyle name="40% - Accent6 31" xfId="3569" xr:uid="{00000000-0005-0000-0000-0000EEAF0000}"/>
    <cellStyle name="40% - Accent6 31 2" xfId="8867" xr:uid="{00000000-0005-0000-0000-0000EFAF0000}"/>
    <cellStyle name="40% - Accent6 31 2 2" xfId="34867" xr:uid="{00000000-0005-0000-0000-0000F0AF0000}"/>
    <cellStyle name="40% - Accent6 31 3" xfId="16661" xr:uid="{00000000-0005-0000-0000-0000F1AF0000}"/>
    <cellStyle name="40% - Accent6 31 3 2" xfId="42655" xr:uid="{00000000-0005-0000-0000-0000F2AF0000}"/>
    <cellStyle name="40% - Accent6 31 4" xfId="24412" xr:uid="{00000000-0005-0000-0000-0000F3AF0000}"/>
    <cellStyle name="40% - Accent6 31 4 2" xfId="50401" xr:uid="{00000000-0005-0000-0000-0000F4AF0000}"/>
    <cellStyle name="40% - Accent6 31 5" xfId="29566" xr:uid="{00000000-0005-0000-0000-0000F5AF0000}"/>
    <cellStyle name="40% - Accent6 32" xfId="5870" xr:uid="{00000000-0005-0000-0000-0000F6AF0000}"/>
    <cellStyle name="40% - Accent6 32 2" xfId="31868" xr:uid="{00000000-0005-0000-0000-0000F7AF0000}"/>
    <cellStyle name="40% - Accent6 33" xfId="5937" xr:uid="{00000000-0005-0000-0000-0000F8AF0000}"/>
    <cellStyle name="40% - Accent6 33 2" xfId="31924" xr:uid="{00000000-0005-0000-0000-0000F9AF0000}"/>
    <cellStyle name="40% - Accent6 34" xfId="13712" xr:uid="{00000000-0005-0000-0000-0000FAAF0000}"/>
    <cellStyle name="40% - Accent6 34 2" xfId="39706" xr:uid="{00000000-0005-0000-0000-0000FBAF0000}"/>
    <cellStyle name="40% - Accent6 35" xfId="21561" xr:uid="{00000000-0005-0000-0000-0000FCAF0000}"/>
    <cellStyle name="40% - Accent6 35 2" xfId="47550" xr:uid="{00000000-0005-0000-0000-0000FDAF0000}"/>
    <cellStyle name="40% - Accent6 36" xfId="26715" xr:uid="{00000000-0005-0000-0000-0000FEAF0000}"/>
    <cellStyle name="40% - Accent6 37" xfId="52654" xr:uid="{00000000-0005-0000-0000-0000FFAF0000}"/>
    <cellStyle name="40% - Accent6 4" xfId="919" xr:uid="{00000000-0005-0000-0000-000000B00000}"/>
    <cellStyle name="40% - Accent6 4 10" xfId="14012" xr:uid="{00000000-0005-0000-0000-000001B00000}"/>
    <cellStyle name="40% - Accent6 4 10 2" xfId="40006" xr:uid="{00000000-0005-0000-0000-000002B00000}"/>
    <cellStyle name="40% - Accent6 4 11" xfId="21763" xr:uid="{00000000-0005-0000-0000-000003B00000}"/>
    <cellStyle name="40% - Accent6 4 11 2" xfId="47752" xr:uid="{00000000-0005-0000-0000-000004B00000}"/>
    <cellStyle name="40% - Accent6 4 12" xfId="26917" xr:uid="{00000000-0005-0000-0000-000005B00000}"/>
    <cellStyle name="40% - Accent6 4 2" xfId="1198" xr:uid="{00000000-0005-0000-0000-000006B00000}"/>
    <cellStyle name="40% - Accent6 4 2 10" xfId="22040" xr:uid="{00000000-0005-0000-0000-000007B00000}"/>
    <cellStyle name="40% - Accent6 4 2 10 2" xfId="48029" xr:uid="{00000000-0005-0000-0000-000008B00000}"/>
    <cellStyle name="40% - Accent6 4 2 11" xfId="27194" xr:uid="{00000000-0005-0000-0000-000009B00000}"/>
    <cellStyle name="40% - Accent6 4 2 2" xfId="1756" xr:uid="{00000000-0005-0000-0000-00000AB00000}"/>
    <cellStyle name="40% - Accent6 4 2 2 2" xfId="4442" xr:uid="{00000000-0005-0000-0000-00000BB00000}"/>
    <cellStyle name="40% - Accent6 4 2 2 2 2" xfId="9739" xr:uid="{00000000-0005-0000-0000-00000CB00000}"/>
    <cellStyle name="40% - Accent6 4 2 2 2 2 2" xfId="35740" xr:uid="{00000000-0005-0000-0000-00000DB00000}"/>
    <cellStyle name="40% - Accent6 4 2 2 2 3" xfId="17534" xr:uid="{00000000-0005-0000-0000-00000EB00000}"/>
    <cellStyle name="40% - Accent6 4 2 2 2 3 2" xfId="43528" xr:uid="{00000000-0005-0000-0000-00000FB00000}"/>
    <cellStyle name="40% - Accent6 4 2 2 2 4" xfId="25285" xr:uid="{00000000-0005-0000-0000-000010B00000}"/>
    <cellStyle name="40% - Accent6 4 2 2 2 4 2" xfId="51274" xr:uid="{00000000-0005-0000-0000-000011B00000}"/>
    <cellStyle name="40% - Accent6 4 2 2 2 5" xfId="30439" xr:uid="{00000000-0005-0000-0000-000012B00000}"/>
    <cellStyle name="40% - Accent6 4 2 2 3" xfId="12384" xr:uid="{00000000-0005-0000-0000-000013B00000}"/>
    <cellStyle name="40% - Accent6 4 2 2 3 2" xfId="20179" xr:uid="{00000000-0005-0000-0000-000014B00000}"/>
    <cellStyle name="40% - Accent6 4 2 2 3 2 2" xfId="46173" xr:uid="{00000000-0005-0000-0000-000015B00000}"/>
    <cellStyle name="40% - Accent6 4 2 2 3 3" xfId="38385" xr:uid="{00000000-0005-0000-0000-000016B00000}"/>
    <cellStyle name="40% - Accent6 4 2 2 4" xfId="7061" xr:uid="{00000000-0005-0000-0000-000017B00000}"/>
    <cellStyle name="40% - Accent6 4 2 2 4 2" xfId="33051" xr:uid="{00000000-0005-0000-0000-000018B00000}"/>
    <cellStyle name="40% - Accent6 4 2 2 5" xfId="14845" xr:uid="{00000000-0005-0000-0000-000019B00000}"/>
    <cellStyle name="40% - Accent6 4 2 2 5 2" xfId="40839" xr:uid="{00000000-0005-0000-0000-00001AB00000}"/>
    <cellStyle name="40% - Accent6 4 2 2 6" xfId="22596" xr:uid="{00000000-0005-0000-0000-00001BB00000}"/>
    <cellStyle name="40% - Accent6 4 2 2 6 2" xfId="48585" xr:uid="{00000000-0005-0000-0000-00001CB00000}"/>
    <cellStyle name="40% - Accent6 4 2 2 7" xfId="27750" xr:uid="{00000000-0005-0000-0000-00001DB00000}"/>
    <cellStyle name="40% - Accent6 4 2 3" xfId="2312" xr:uid="{00000000-0005-0000-0000-00001EB00000}"/>
    <cellStyle name="40% - Accent6 4 2 3 2" xfId="4998" xr:uid="{00000000-0005-0000-0000-00001FB00000}"/>
    <cellStyle name="40% - Accent6 4 2 3 2 2" xfId="10295" xr:uid="{00000000-0005-0000-0000-000020B00000}"/>
    <cellStyle name="40% - Accent6 4 2 3 2 2 2" xfId="36296" xr:uid="{00000000-0005-0000-0000-000021B00000}"/>
    <cellStyle name="40% - Accent6 4 2 3 2 3" xfId="18090" xr:uid="{00000000-0005-0000-0000-000022B00000}"/>
    <cellStyle name="40% - Accent6 4 2 3 2 3 2" xfId="44084" xr:uid="{00000000-0005-0000-0000-000023B00000}"/>
    <cellStyle name="40% - Accent6 4 2 3 2 4" xfId="25841" xr:uid="{00000000-0005-0000-0000-000024B00000}"/>
    <cellStyle name="40% - Accent6 4 2 3 2 4 2" xfId="51830" xr:uid="{00000000-0005-0000-0000-000025B00000}"/>
    <cellStyle name="40% - Accent6 4 2 3 2 5" xfId="30995" xr:uid="{00000000-0005-0000-0000-000026B00000}"/>
    <cellStyle name="40% - Accent6 4 2 3 3" xfId="12918" xr:uid="{00000000-0005-0000-0000-000027B00000}"/>
    <cellStyle name="40% - Accent6 4 2 3 3 2" xfId="20713" xr:uid="{00000000-0005-0000-0000-000028B00000}"/>
    <cellStyle name="40% - Accent6 4 2 3 3 2 2" xfId="46707" xr:uid="{00000000-0005-0000-0000-000029B00000}"/>
    <cellStyle name="40% - Accent6 4 2 3 3 3" xfId="38919" xr:uid="{00000000-0005-0000-0000-00002AB00000}"/>
    <cellStyle name="40% - Accent6 4 2 3 4" xfId="7613" xr:uid="{00000000-0005-0000-0000-00002BB00000}"/>
    <cellStyle name="40% - Accent6 4 2 3 4 2" xfId="33607" xr:uid="{00000000-0005-0000-0000-00002CB00000}"/>
    <cellStyle name="40% - Accent6 4 2 3 5" xfId="15401" xr:uid="{00000000-0005-0000-0000-00002DB00000}"/>
    <cellStyle name="40% - Accent6 4 2 3 5 2" xfId="41395" xr:uid="{00000000-0005-0000-0000-00002EB00000}"/>
    <cellStyle name="40% - Accent6 4 2 3 6" xfId="23152" xr:uid="{00000000-0005-0000-0000-00002FB00000}"/>
    <cellStyle name="40% - Accent6 4 2 3 6 2" xfId="49141" xr:uid="{00000000-0005-0000-0000-000030B00000}"/>
    <cellStyle name="40% - Accent6 4 2 3 7" xfId="28306" xr:uid="{00000000-0005-0000-0000-000031B00000}"/>
    <cellStyle name="40% - Accent6 4 2 4" xfId="2868" xr:uid="{00000000-0005-0000-0000-000032B00000}"/>
    <cellStyle name="40% - Accent6 4 2 4 2" xfId="5554" xr:uid="{00000000-0005-0000-0000-000033B00000}"/>
    <cellStyle name="40% - Accent6 4 2 4 2 2" xfId="10851" xr:uid="{00000000-0005-0000-0000-000034B00000}"/>
    <cellStyle name="40% - Accent6 4 2 4 2 2 2" xfId="36852" xr:uid="{00000000-0005-0000-0000-000035B00000}"/>
    <cellStyle name="40% - Accent6 4 2 4 2 3" xfId="18646" xr:uid="{00000000-0005-0000-0000-000036B00000}"/>
    <cellStyle name="40% - Accent6 4 2 4 2 3 2" xfId="44640" xr:uid="{00000000-0005-0000-0000-000037B00000}"/>
    <cellStyle name="40% - Accent6 4 2 4 2 4" xfId="26397" xr:uid="{00000000-0005-0000-0000-000038B00000}"/>
    <cellStyle name="40% - Accent6 4 2 4 2 4 2" xfId="52386" xr:uid="{00000000-0005-0000-0000-000039B00000}"/>
    <cellStyle name="40% - Accent6 4 2 4 2 5" xfId="31551" xr:uid="{00000000-0005-0000-0000-00003AB00000}"/>
    <cellStyle name="40% - Accent6 4 2 4 3" xfId="13455" xr:uid="{00000000-0005-0000-0000-00003BB00000}"/>
    <cellStyle name="40% - Accent6 4 2 4 3 2" xfId="21250" xr:uid="{00000000-0005-0000-0000-00003CB00000}"/>
    <cellStyle name="40% - Accent6 4 2 4 3 2 2" xfId="47244" xr:uid="{00000000-0005-0000-0000-00003DB00000}"/>
    <cellStyle name="40% - Accent6 4 2 4 3 3" xfId="39456" xr:uid="{00000000-0005-0000-0000-00003EB00000}"/>
    <cellStyle name="40% - Accent6 4 2 4 4" xfId="8167" xr:uid="{00000000-0005-0000-0000-00003FB00000}"/>
    <cellStyle name="40% - Accent6 4 2 4 4 2" xfId="34163" xr:uid="{00000000-0005-0000-0000-000040B00000}"/>
    <cellStyle name="40% - Accent6 4 2 4 5" xfId="15957" xr:uid="{00000000-0005-0000-0000-000041B00000}"/>
    <cellStyle name="40% - Accent6 4 2 4 5 2" xfId="41951" xr:uid="{00000000-0005-0000-0000-000042B00000}"/>
    <cellStyle name="40% - Accent6 4 2 4 6" xfId="23708" xr:uid="{00000000-0005-0000-0000-000043B00000}"/>
    <cellStyle name="40% - Accent6 4 2 4 6 2" xfId="49697" xr:uid="{00000000-0005-0000-0000-000044B00000}"/>
    <cellStyle name="40% - Accent6 4 2 4 7" xfId="28862" xr:uid="{00000000-0005-0000-0000-000045B00000}"/>
    <cellStyle name="40% - Accent6 4 2 5" xfId="3886" xr:uid="{00000000-0005-0000-0000-000046B00000}"/>
    <cellStyle name="40% - Accent6 4 2 5 2" xfId="9184" xr:uid="{00000000-0005-0000-0000-000047B00000}"/>
    <cellStyle name="40% - Accent6 4 2 5 2 2" xfId="35184" xr:uid="{00000000-0005-0000-0000-000048B00000}"/>
    <cellStyle name="40% - Accent6 4 2 5 3" xfId="16978" xr:uid="{00000000-0005-0000-0000-000049B00000}"/>
    <cellStyle name="40% - Accent6 4 2 5 3 2" xfId="42972" xr:uid="{00000000-0005-0000-0000-00004AB00000}"/>
    <cellStyle name="40% - Accent6 4 2 5 4" xfId="24729" xr:uid="{00000000-0005-0000-0000-00004BB00000}"/>
    <cellStyle name="40% - Accent6 4 2 5 4 2" xfId="50718" xr:uid="{00000000-0005-0000-0000-00004CB00000}"/>
    <cellStyle name="40% - Accent6 4 2 5 5" xfId="29883" xr:uid="{00000000-0005-0000-0000-00004DB00000}"/>
    <cellStyle name="40% - Accent6 4 2 6" xfId="11362" xr:uid="{00000000-0005-0000-0000-00004EB00000}"/>
    <cellStyle name="40% - Accent6 4 2 6 2" xfId="19157" xr:uid="{00000000-0005-0000-0000-00004FB00000}"/>
    <cellStyle name="40% - Accent6 4 2 6 2 2" xfId="45151" xr:uid="{00000000-0005-0000-0000-000050B00000}"/>
    <cellStyle name="40% - Accent6 4 2 6 3" xfId="37363" xr:uid="{00000000-0005-0000-0000-000051B00000}"/>
    <cellStyle name="40% - Accent6 4 2 7" xfId="11863" xr:uid="{00000000-0005-0000-0000-000052B00000}"/>
    <cellStyle name="40% - Accent6 4 2 7 2" xfId="19658" xr:uid="{00000000-0005-0000-0000-000053B00000}"/>
    <cellStyle name="40% - Accent6 4 2 7 2 2" xfId="45652" xr:uid="{00000000-0005-0000-0000-000054B00000}"/>
    <cellStyle name="40% - Accent6 4 2 7 3" xfId="37864" xr:uid="{00000000-0005-0000-0000-000055B00000}"/>
    <cellStyle name="40% - Accent6 4 2 8" xfId="6508" xr:uid="{00000000-0005-0000-0000-000056B00000}"/>
    <cellStyle name="40% - Accent6 4 2 8 2" xfId="32495" xr:uid="{00000000-0005-0000-0000-000057B00000}"/>
    <cellStyle name="40% - Accent6 4 2 9" xfId="14289" xr:uid="{00000000-0005-0000-0000-000058B00000}"/>
    <cellStyle name="40% - Accent6 4 2 9 2" xfId="40283" xr:uid="{00000000-0005-0000-0000-000059B00000}"/>
    <cellStyle name="40% - Accent6 4 3" xfId="1479" xr:uid="{00000000-0005-0000-0000-00005AB00000}"/>
    <cellStyle name="40% - Accent6 4 3 2" xfId="4165" xr:uid="{00000000-0005-0000-0000-00005BB00000}"/>
    <cellStyle name="40% - Accent6 4 3 2 2" xfId="9463" xr:uid="{00000000-0005-0000-0000-00005CB00000}"/>
    <cellStyle name="40% - Accent6 4 3 2 2 2" xfId="35463" xr:uid="{00000000-0005-0000-0000-00005DB00000}"/>
    <cellStyle name="40% - Accent6 4 3 2 3" xfId="17257" xr:uid="{00000000-0005-0000-0000-00005EB00000}"/>
    <cellStyle name="40% - Accent6 4 3 2 3 2" xfId="43251" xr:uid="{00000000-0005-0000-0000-00005FB00000}"/>
    <cellStyle name="40% - Accent6 4 3 2 4" xfId="25008" xr:uid="{00000000-0005-0000-0000-000060B00000}"/>
    <cellStyle name="40% - Accent6 4 3 2 4 2" xfId="50997" xr:uid="{00000000-0005-0000-0000-000061B00000}"/>
    <cellStyle name="40% - Accent6 4 3 2 5" xfId="30162" xr:uid="{00000000-0005-0000-0000-000062B00000}"/>
    <cellStyle name="40% - Accent6 4 3 3" xfId="12125" xr:uid="{00000000-0005-0000-0000-000063B00000}"/>
    <cellStyle name="40% - Accent6 4 3 3 2" xfId="19920" xr:uid="{00000000-0005-0000-0000-000064B00000}"/>
    <cellStyle name="40% - Accent6 4 3 3 2 2" xfId="45914" xr:uid="{00000000-0005-0000-0000-000065B00000}"/>
    <cellStyle name="40% - Accent6 4 3 3 3" xfId="38126" xr:uid="{00000000-0005-0000-0000-000066B00000}"/>
    <cellStyle name="40% - Accent6 4 3 4" xfId="6785" xr:uid="{00000000-0005-0000-0000-000067B00000}"/>
    <cellStyle name="40% - Accent6 4 3 4 2" xfId="32774" xr:uid="{00000000-0005-0000-0000-000068B00000}"/>
    <cellStyle name="40% - Accent6 4 3 5" xfId="14568" xr:uid="{00000000-0005-0000-0000-000069B00000}"/>
    <cellStyle name="40% - Accent6 4 3 5 2" xfId="40562" xr:uid="{00000000-0005-0000-0000-00006AB00000}"/>
    <cellStyle name="40% - Accent6 4 3 6" xfId="22319" xr:uid="{00000000-0005-0000-0000-00006BB00000}"/>
    <cellStyle name="40% - Accent6 4 3 6 2" xfId="48308" xr:uid="{00000000-0005-0000-0000-00006CB00000}"/>
    <cellStyle name="40% - Accent6 4 3 7" xfId="27473" xr:uid="{00000000-0005-0000-0000-00006DB00000}"/>
    <cellStyle name="40% - Accent6 4 4" xfId="2035" xr:uid="{00000000-0005-0000-0000-00006EB00000}"/>
    <cellStyle name="40% - Accent6 4 4 2" xfId="4721" xr:uid="{00000000-0005-0000-0000-00006FB00000}"/>
    <cellStyle name="40% - Accent6 4 4 2 2" xfId="10018" xr:uid="{00000000-0005-0000-0000-000070B00000}"/>
    <cellStyle name="40% - Accent6 4 4 2 2 2" xfId="36019" xr:uid="{00000000-0005-0000-0000-000071B00000}"/>
    <cellStyle name="40% - Accent6 4 4 2 3" xfId="17813" xr:uid="{00000000-0005-0000-0000-000072B00000}"/>
    <cellStyle name="40% - Accent6 4 4 2 3 2" xfId="43807" xr:uid="{00000000-0005-0000-0000-000073B00000}"/>
    <cellStyle name="40% - Accent6 4 4 2 4" xfId="25564" xr:uid="{00000000-0005-0000-0000-000074B00000}"/>
    <cellStyle name="40% - Accent6 4 4 2 4 2" xfId="51553" xr:uid="{00000000-0005-0000-0000-000075B00000}"/>
    <cellStyle name="40% - Accent6 4 4 2 5" xfId="30718" xr:uid="{00000000-0005-0000-0000-000076B00000}"/>
    <cellStyle name="40% - Accent6 4 4 3" xfId="12644" xr:uid="{00000000-0005-0000-0000-000077B00000}"/>
    <cellStyle name="40% - Accent6 4 4 3 2" xfId="20439" xr:uid="{00000000-0005-0000-0000-000078B00000}"/>
    <cellStyle name="40% - Accent6 4 4 3 2 2" xfId="46433" xr:uid="{00000000-0005-0000-0000-000079B00000}"/>
    <cellStyle name="40% - Accent6 4 4 3 3" xfId="38645" xr:uid="{00000000-0005-0000-0000-00007AB00000}"/>
    <cellStyle name="40% - Accent6 4 4 4" xfId="7337" xr:uid="{00000000-0005-0000-0000-00007BB00000}"/>
    <cellStyle name="40% - Accent6 4 4 4 2" xfId="33330" xr:uid="{00000000-0005-0000-0000-00007CB00000}"/>
    <cellStyle name="40% - Accent6 4 4 5" xfId="15124" xr:uid="{00000000-0005-0000-0000-00007DB00000}"/>
    <cellStyle name="40% - Accent6 4 4 5 2" xfId="41118" xr:uid="{00000000-0005-0000-0000-00007EB00000}"/>
    <cellStyle name="40% - Accent6 4 4 6" xfId="22875" xr:uid="{00000000-0005-0000-0000-00007FB00000}"/>
    <cellStyle name="40% - Accent6 4 4 6 2" xfId="48864" xr:uid="{00000000-0005-0000-0000-000080B00000}"/>
    <cellStyle name="40% - Accent6 4 4 7" xfId="28029" xr:uid="{00000000-0005-0000-0000-000081B00000}"/>
    <cellStyle name="40% - Accent6 4 5" xfId="2591" xr:uid="{00000000-0005-0000-0000-000082B00000}"/>
    <cellStyle name="40% - Accent6 4 5 2" xfId="5277" xr:uid="{00000000-0005-0000-0000-000083B00000}"/>
    <cellStyle name="40% - Accent6 4 5 2 2" xfId="10574" xr:uid="{00000000-0005-0000-0000-000084B00000}"/>
    <cellStyle name="40% - Accent6 4 5 2 2 2" xfId="36575" xr:uid="{00000000-0005-0000-0000-000085B00000}"/>
    <cellStyle name="40% - Accent6 4 5 2 3" xfId="18369" xr:uid="{00000000-0005-0000-0000-000086B00000}"/>
    <cellStyle name="40% - Accent6 4 5 2 3 2" xfId="44363" xr:uid="{00000000-0005-0000-0000-000087B00000}"/>
    <cellStyle name="40% - Accent6 4 5 2 4" xfId="26120" xr:uid="{00000000-0005-0000-0000-000088B00000}"/>
    <cellStyle name="40% - Accent6 4 5 2 4 2" xfId="52109" xr:uid="{00000000-0005-0000-0000-000089B00000}"/>
    <cellStyle name="40% - Accent6 4 5 2 5" xfId="31274" xr:uid="{00000000-0005-0000-0000-00008AB00000}"/>
    <cellStyle name="40% - Accent6 4 5 3" xfId="13180" xr:uid="{00000000-0005-0000-0000-00008BB00000}"/>
    <cellStyle name="40% - Accent6 4 5 3 2" xfId="20975" xr:uid="{00000000-0005-0000-0000-00008CB00000}"/>
    <cellStyle name="40% - Accent6 4 5 3 2 2" xfId="46969" xr:uid="{00000000-0005-0000-0000-00008DB00000}"/>
    <cellStyle name="40% - Accent6 4 5 3 3" xfId="39181" xr:uid="{00000000-0005-0000-0000-00008EB00000}"/>
    <cellStyle name="40% - Accent6 4 5 4" xfId="7890" xr:uid="{00000000-0005-0000-0000-00008FB00000}"/>
    <cellStyle name="40% - Accent6 4 5 4 2" xfId="33886" xr:uid="{00000000-0005-0000-0000-000090B00000}"/>
    <cellStyle name="40% - Accent6 4 5 5" xfId="15680" xr:uid="{00000000-0005-0000-0000-000091B00000}"/>
    <cellStyle name="40% - Accent6 4 5 5 2" xfId="41674" xr:uid="{00000000-0005-0000-0000-000092B00000}"/>
    <cellStyle name="40% - Accent6 4 5 6" xfId="23431" xr:uid="{00000000-0005-0000-0000-000093B00000}"/>
    <cellStyle name="40% - Accent6 4 5 6 2" xfId="49420" xr:uid="{00000000-0005-0000-0000-000094B00000}"/>
    <cellStyle name="40% - Accent6 4 5 7" xfId="28585" xr:uid="{00000000-0005-0000-0000-000095B00000}"/>
    <cellStyle name="40% - Accent6 4 6" xfId="3609" xr:uid="{00000000-0005-0000-0000-000096B00000}"/>
    <cellStyle name="40% - Accent6 4 6 2" xfId="8907" xr:uid="{00000000-0005-0000-0000-000097B00000}"/>
    <cellStyle name="40% - Accent6 4 6 2 2" xfId="34907" xr:uid="{00000000-0005-0000-0000-000098B00000}"/>
    <cellStyle name="40% - Accent6 4 6 3" xfId="16701" xr:uid="{00000000-0005-0000-0000-000099B00000}"/>
    <cellStyle name="40% - Accent6 4 6 3 2" xfId="42695" xr:uid="{00000000-0005-0000-0000-00009AB00000}"/>
    <cellStyle name="40% - Accent6 4 6 4" xfId="24452" xr:uid="{00000000-0005-0000-0000-00009BB00000}"/>
    <cellStyle name="40% - Accent6 4 6 4 2" xfId="50441" xr:uid="{00000000-0005-0000-0000-00009CB00000}"/>
    <cellStyle name="40% - Accent6 4 6 5" xfId="29606" xr:uid="{00000000-0005-0000-0000-00009DB00000}"/>
    <cellStyle name="40% - Accent6 4 7" xfId="11105" xr:uid="{00000000-0005-0000-0000-00009EB00000}"/>
    <cellStyle name="40% - Accent6 4 7 2" xfId="18900" xr:uid="{00000000-0005-0000-0000-00009FB00000}"/>
    <cellStyle name="40% - Accent6 4 7 2 2" xfId="44894" xr:uid="{00000000-0005-0000-0000-0000A0B00000}"/>
    <cellStyle name="40% - Accent6 4 7 3" xfId="37106" xr:uid="{00000000-0005-0000-0000-0000A1B00000}"/>
    <cellStyle name="40% - Accent6 4 8" xfId="11605" xr:uid="{00000000-0005-0000-0000-0000A2B00000}"/>
    <cellStyle name="40% - Accent6 4 8 2" xfId="19400" xr:uid="{00000000-0005-0000-0000-0000A3B00000}"/>
    <cellStyle name="40% - Accent6 4 8 2 2" xfId="45394" xr:uid="{00000000-0005-0000-0000-0000A4B00000}"/>
    <cellStyle name="40% - Accent6 4 8 3" xfId="37606" xr:uid="{00000000-0005-0000-0000-0000A5B00000}"/>
    <cellStyle name="40% - Accent6 4 9" xfId="6232" xr:uid="{00000000-0005-0000-0000-0000A6B00000}"/>
    <cellStyle name="40% - Accent6 4 9 2" xfId="32218" xr:uid="{00000000-0005-0000-0000-0000A7B00000}"/>
    <cellStyle name="40% - Accent6 5" xfId="934" xr:uid="{00000000-0005-0000-0000-0000A8B00000}"/>
    <cellStyle name="40% - Accent6 5 10" xfId="14026" xr:uid="{00000000-0005-0000-0000-0000A9B00000}"/>
    <cellStyle name="40% - Accent6 5 10 2" xfId="40020" xr:uid="{00000000-0005-0000-0000-0000AAB00000}"/>
    <cellStyle name="40% - Accent6 5 11" xfId="21777" xr:uid="{00000000-0005-0000-0000-0000ABB00000}"/>
    <cellStyle name="40% - Accent6 5 11 2" xfId="47766" xr:uid="{00000000-0005-0000-0000-0000ACB00000}"/>
    <cellStyle name="40% - Accent6 5 12" xfId="26931" xr:uid="{00000000-0005-0000-0000-0000ADB00000}"/>
    <cellStyle name="40% - Accent6 5 2" xfId="1212" xr:uid="{00000000-0005-0000-0000-0000AEB00000}"/>
    <cellStyle name="40% - Accent6 5 2 10" xfId="22054" xr:uid="{00000000-0005-0000-0000-0000AFB00000}"/>
    <cellStyle name="40% - Accent6 5 2 10 2" xfId="48043" xr:uid="{00000000-0005-0000-0000-0000B0B00000}"/>
    <cellStyle name="40% - Accent6 5 2 11" xfId="27208" xr:uid="{00000000-0005-0000-0000-0000B1B00000}"/>
    <cellStyle name="40% - Accent6 5 2 2" xfId="1770" xr:uid="{00000000-0005-0000-0000-0000B2B00000}"/>
    <cellStyle name="40% - Accent6 5 2 2 2" xfId="4456" xr:uid="{00000000-0005-0000-0000-0000B3B00000}"/>
    <cellStyle name="40% - Accent6 5 2 2 2 2" xfId="9753" xr:uid="{00000000-0005-0000-0000-0000B4B00000}"/>
    <cellStyle name="40% - Accent6 5 2 2 2 2 2" xfId="35754" xr:uid="{00000000-0005-0000-0000-0000B5B00000}"/>
    <cellStyle name="40% - Accent6 5 2 2 2 3" xfId="17548" xr:uid="{00000000-0005-0000-0000-0000B6B00000}"/>
    <cellStyle name="40% - Accent6 5 2 2 2 3 2" xfId="43542" xr:uid="{00000000-0005-0000-0000-0000B7B00000}"/>
    <cellStyle name="40% - Accent6 5 2 2 2 4" xfId="25299" xr:uid="{00000000-0005-0000-0000-0000B8B00000}"/>
    <cellStyle name="40% - Accent6 5 2 2 2 4 2" xfId="51288" xr:uid="{00000000-0005-0000-0000-0000B9B00000}"/>
    <cellStyle name="40% - Accent6 5 2 2 2 5" xfId="30453" xr:uid="{00000000-0005-0000-0000-0000BAB00000}"/>
    <cellStyle name="40% - Accent6 5 2 2 3" xfId="12397" xr:uid="{00000000-0005-0000-0000-0000BBB00000}"/>
    <cellStyle name="40% - Accent6 5 2 2 3 2" xfId="20192" xr:uid="{00000000-0005-0000-0000-0000BCB00000}"/>
    <cellStyle name="40% - Accent6 5 2 2 3 2 2" xfId="46186" xr:uid="{00000000-0005-0000-0000-0000BDB00000}"/>
    <cellStyle name="40% - Accent6 5 2 2 3 3" xfId="38398" xr:uid="{00000000-0005-0000-0000-0000BEB00000}"/>
    <cellStyle name="40% - Accent6 5 2 2 4" xfId="7074" xr:uid="{00000000-0005-0000-0000-0000BFB00000}"/>
    <cellStyle name="40% - Accent6 5 2 2 4 2" xfId="33065" xr:uid="{00000000-0005-0000-0000-0000C0B00000}"/>
    <cellStyle name="40% - Accent6 5 2 2 5" xfId="14859" xr:uid="{00000000-0005-0000-0000-0000C1B00000}"/>
    <cellStyle name="40% - Accent6 5 2 2 5 2" xfId="40853" xr:uid="{00000000-0005-0000-0000-0000C2B00000}"/>
    <cellStyle name="40% - Accent6 5 2 2 6" xfId="22610" xr:uid="{00000000-0005-0000-0000-0000C3B00000}"/>
    <cellStyle name="40% - Accent6 5 2 2 6 2" xfId="48599" xr:uid="{00000000-0005-0000-0000-0000C4B00000}"/>
    <cellStyle name="40% - Accent6 5 2 2 7" xfId="27764" xr:uid="{00000000-0005-0000-0000-0000C5B00000}"/>
    <cellStyle name="40% - Accent6 5 2 3" xfId="2326" xr:uid="{00000000-0005-0000-0000-0000C6B00000}"/>
    <cellStyle name="40% - Accent6 5 2 3 2" xfId="5012" xr:uid="{00000000-0005-0000-0000-0000C7B00000}"/>
    <cellStyle name="40% - Accent6 5 2 3 2 2" xfId="10309" xr:uid="{00000000-0005-0000-0000-0000C8B00000}"/>
    <cellStyle name="40% - Accent6 5 2 3 2 2 2" xfId="36310" xr:uid="{00000000-0005-0000-0000-0000C9B00000}"/>
    <cellStyle name="40% - Accent6 5 2 3 2 3" xfId="18104" xr:uid="{00000000-0005-0000-0000-0000CAB00000}"/>
    <cellStyle name="40% - Accent6 5 2 3 2 3 2" xfId="44098" xr:uid="{00000000-0005-0000-0000-0000CBB00000}"/>
    <cellStyle name="40% - Accent6 5 2 3 2 4" xfId="25855" xr:uid="{00000000-0005-0000-0000-0000CCB00000}"/>
    <cellStyle name="40% - Accent6 5 2 3 2 4 2" xfId="51844" xr:uid="{00000000-0005-0000-0000-0000CDB00000}"/>
    <cellStyle name="40% - Accent6 5 2 3 2 5" xfId="31009" xr:uid="{00000000-0005-0000-0000-0000CEB00000}"/>
    <cellStyle name="40% - Accent6 5 2 3 3" xfId="12931" xr:uid="{00000000-0005-0000-0000-0000CFB00000}"/>
    <cellStyle name="40% - Accent6 5 2 3 3 2" xfId="20726" xr:uid="{00000000-0005-0000-0000-0000D0B00000}"/>
    <cellStyle name="40% - Accent6 5 2 3 3 2 2" xfId="46720" xr:uid="{00000000-0005-0000-0000-0000D1B00000}"/>
    <cellStyle name="40% - Accent6 5 2 3 3 3" xfId="38932" xr:uid="{00000000-0005-0000-0000-0000D2B00000}"/>
    <cellStyle name="40% - Accent6 5 2 3 4" xfId="7626" xr:uid="{00000000-0005-0000-0000-0000D3B00000}"/>
    <cellStyle name="40% - Accent6 5 2 3 4 2" xfId="33621" xr:uid="{00000000-0005-0000-0000-0000D4B00000}"/>
    <cellStyle name="40% - Accent6 5 2 3 5" xfId="15415" xr:uid="{00000000-0005-0000-0000-0000D5B00000}"/>
    <cellStyle name="40% - Accent6 5 2 3 5 2" xfId="41409" xr:uid="{00000000-0005-0000-0000-0000D6B00000}"/>
    <cellStyle name="40% - Accent6 5 2 3 6" xfId="23166" xr:uid="{00000000-0005-0000-0000-0000D7B00000}"/>
    <cellStyle name="40% - Accent6 5 2 3 6 2" xfId="49155" xr:uid="{00000000-0005-0000-0000-0000D8B00000}"/>
    <cellStyle name="40% - Accent6 5 2 3 7" xfId="28320" xr:uid="{00000000-0005-0000-0000-0000D9B00000}"/>
    <cellStyle name="40% - Accent6 5 2 4" xfId="2882" xr:uid="{00000000-0005-0000-0000-0000DAB00000}"/>
    <cellStyle name="40% - Accent6 5 2 4 2" xfId="5568" xr:uid="{00000000-0005-0000-0000-0000DBB00000}"/>
    <cellStyle name="40% - Accent6 5 2 4 2 2" xfId="10865" xr:uid="{00000000-0005-0000-0000-0000DCB00000}"/>
    <cellStyle name="40% - Accent6 5 2 4 2 2 2" xfId="36866" xr:uid="{00000000-0005-0000-0000-0000DDB00000}"/>
    <cellStyle name="40% - Accent6 5 2 4 2 3" xfId="18660" xr:uid="{00000000-0005-0000-0000-0000DEB00000}"/>
    <cellStyle name="40% - Accent6 5 2 4 2 3 2" xfId="44654" xr:uid="{00000000-0005-0000-0000-0000DFB00000}"/>
    <cellStyle name="40% - Accent6 5 2 4 2 4" xfId="26411" xr:uid="{00000000-0005-0000-0000-0000E0B00000}"/>
    <cellStyle name="40% - Accent6 5 2 4 2 4 2" xfId="52400" xr:uid="{00000000-0005-0000-0000-0000E1B00000}"/>
    <cellStyle name="40% - Accent6 5 2 4 2 5" xfId="31565" xr:uid="{00000000-0005-0000-0000-0000E2B00000}"/>
    <cellStyle name="40% - Accent6 5 2 4 3" xfId="13469" xr:uid="{00000000-0005-0000-0000-0000E3B00000}"/>
    <cellStyle name="40% - Accent6 5 2 4 3 2" xfId="21264" xr:uid="{00000000-0005-0000-0000-0000E4B00000}"/>
    <cellStyle name="40% - Accent6 5 2 4 3 2 2" xfId="47258" xr:uid="{00000000-0005-0000-0000-0000E5B00000}"/>
    <cellStyle name="40% - Accent6 5 2 4 3 3" xfId="39470" xr:uid="{00000000-0005-0000-0000-0000E6B00000}"/>
    <cellStyle name="40% - Accent6 5 2 4 4" xfId="8181" xr:uid="{00000000-0005-0000-0000-0000E7B00000}"/>
    <cellStyle name="40% - Accent6 5 2 4 4 2" xfId="34177" xr:uid="{00000000-0005-0000-0000-0000E8B00000}"/>
    <cellStyle name="40% - Accent6 5 2 4 5" xfId="15971" xr:uid="{00000000-0005-0000-0000-0000E9B00000}"/>
    <cellStyle name="40% - Accent6 5 2 4 5 2" xfId="41965" xr:uid="{00000000-0005-0000-0000-0000EAB00000}"/>
    <cellStyle name="40% - Accent6 5 2 4 6" xfId="23722" xr:uid="{00000000-0005-0000-0000-0000EBB00000}"/>
    <cellStyle name="40% - Accent6 5 2 4 6 2" xfId="49711" xr:uid="{00000000-0005-0000-0000-0000ECB00000}"/>
    <cellStyle name="40% - Accent6 5 2 4 7" xfId="28876" xr:uid="{00000000-0005-0000-0000-0000EDB00000}"/>
    <cellStyle name="40% - Accent6 5 2 5" xfId="3900" xr:uid="{00000000-0005-0000-0000-0000EEB00000}"/>
    <cellStyle name="40% - Accent6 5 2 5 2" xfId="9198" xr:uid="{00000000-0005-0000-0000-0000EFB00000}"/>
    <cellStyle name="40% - Accent6 5 2 5 2 2" xfId="35198" xr:uid="{00000000-0005-0000-0000-0000F0B00000}"/>
    <cellStyle name="40% - Accent6 5 2 5 3" xfId="16992" xr:uid="{00000000-0005-0000-0000-0000F1B00000}"/>
    <cellStyle name="40% - Accent6 5 2 5 3 2" xfId="42986" xr:uid="{00000000-0005-0000-0000-0000F2B00000}"/>
    <cellStyle name="40% - Accent6 5 2 5 4" xfId="24743" xr:uid="{00000000-0005-0000-0000-0000F3B00000}"/>
    <cellStyle name="40% - Accent6 5 2 5 4 2" xfId="50732" xr:uid="{00000000-0005-0000-0000-0000F4B00000}"/>
    <cellStyle name="40% - Accent6 5 2 5 5" xfId="29897" xr:uid="{00000000-0005-0000-0000-0000F5B00000}"/>
    <cellStyle name="40% - Accent6 5 2 6" xfId="11374" xr:uid="{00000000-0005-0000-0000-0000F6B00000}"/>
    <cellStyle name="40% - Accent6 5 2 6 2" xfId="19169" xr:uid="{00000000-0005-0000-0000-0000F7B00000}"/>
    <cellStyle name="40% - Accent6 5 2 6 2 2" xfId="45163" xr:uid="{00000000-0005-0000-0000-0000F8B00000}"/>
    <cellStyle name="40% - Accent6 5 2 6 3" xfId="37375" xr:uid="{00000000-0005-0000-0000-0000F9B00000}"/>
    <cellStyle name="40% - Accent6 5 2 7" xfId="11877" xr:uid="{00000000-0005-0000-0000-0000FAB00000}"/>
    <cellStyle name="40% - Accent6 5 2 7 2" xfId="19672" xr:uid="{00000000-0005-0000-0000-0000FBB00000}"/>
    <cellStyle name="40% - Accent6 5 2 7 2 2" xfId="45666" xr:uid="{00000000-0005-0000-0000-0000FCB00000}"/>
    <cellStyle name="40% - Accent6 5 2 7 3" xfId="37878" xr:uid="{00000000-0005-0000-0000-0000FDB00000}"/>
    <cellStyle name="40% - Accent6 5 2 8" xfId="6522" xr:uid="{00000000-0005-0000-0000-0000FEB00000}"/>
    <cellStyle name="40% - Accent6 5 2 8 2" xfId="32509" xr:uid="{00000000-0005-0000-0000-0000FFB00000}"/>
    <cellStyle name="40% - Accent6 5 2 9" xfId="14303" xr:uid="{00000000-0005-0000-0000-000000B10000}"/>
    <cellStyle name="40% - Accent6 5 2 9 2" xfId="40297" xr:uid="{00000000-0005-0000-0000-000001B10000}"/>
    <cellStyle name="40% - Accent6 5 3" xfId="1493" xr:uid="{00000000-0005-0000-0000-000002B10000}"/>
    <cellStyle name="40% - Accent6 5 3 2" xfId="4179" xr:uid="{00000000-0005-0000-0000-000003B10000}"/>
    <cellStyle name="40% - Accent6 5 3 2 2" xfId="9476" xr:uid="{00000000-0005-0000-0000-000004B10000}"/>
    <cellStyle name="40% - Accent6 5 3 2 2 2" xfId="35477" xr:uid="{00000000-0005-0000-0000-000005B10000}"/>
    <cellStyle name="40% - Accent6 5 3 2 3" xfId="17271" xr:uid="{00000000-0005-0000-0000-000006B10000}"/>
    <cellStyle name="40% - Accent6 5 3 2 3 2" xfId="43265" xr:uid="{00000000-0005-0000-0000-000007B10000}"/>
    <cellStyle name="40% - Accent6 5 3 2 4" xfId="25022" xr:uid="{00000000-0005-0000-0000-000008B10000}"/>
    <cellStyle name="40% - Accent6 5 3 2 4 2" xfId="51011" xr:uid="{00000000-0005-0000-0000-000009B10000}"/>
    <cellStyle name="40% - Accent6 5 3 2 5" xfId="30176" xr:uid="{00000000-0005-0000-0000-00000AB10000}"/>
    <cellStyle name="40% - Accent6 5 3 3" xfId="12138" xr:uid="{00000000-0005-0000-0000-00000BB10000}"/>
    <cellStyle name="40% - Accent6 5 3 3 2" xfId="19933" xr:uid="{00000000-0005-0000-0000-00000CB10000}"/>
    <cellStyle name="40% - Accent6 5 3 3 2 2" xfId="45927" xr:uid="{00000000-0005-0000-0000-00000DB10000}"/>
    <cellStyle name="40% - Accent6 5 3 3 3" xfId="38139" xr:uid="{00000000-0005-0000-0000-00000EB10000}"/>
    <cellStyle name="40% - Accent6 5 3 4" xfId="6798" xr:uid="{00000000-0005-0000-0000-00000FB10000}"/>
    <cellStyle name="40% - Accent6 5 3 4 2" xfId="32788" xr:uid="{00000000-0005-0000-0000-000010B10000}"/>
    <cellStyle name="40% - Accent6 5 3 5" xfId="14582" xr:uid="{00000000-0005-0000-0000-000011B10000}"/>
    <cellStyle name="40% - Accent6 5 3 5 2" xfId="40576" xr:uid="{00000000-0005-0000-0000-000012B10000}"/>
    <cellStyle name="40% - Accent6 5 3 6" xfId="22333" xr:uid="{00000000-0005-0000-0000-000013B10000}"/>
    <cellStyle name="40% - Accent6 5 3 6 2" xfId="48322" xr:uid="{00000000-0005-0000-0000-000014B10000}"/>
    <cellStyle name="40% - Accent6 5 3 7" xfId="27487" xr:uid="{00000000-0005-0000-0000-000015B10000}"/>
    <cellStyle name="40% - Accent6 5 4" xfId="2049" xr:uid="{00000000-0005-0000-0000-000016B10000}"/>
    <cellStyle name="40% - Accent6 5 4 2" xfId="4735" xr:uid="{00000000-0005-0000-0000-000017B10000}"/>
    <cellStyle name="40% - Accent6 5 4 2 2" xfId="10032" xr:uid="{00000000-0005-0000-0000-000018B10000}"/>
    <cellStyle name="40% - Accent6 5 4 2 2 2" xfId="36033" xr:uid="{00000000-0005-0000-0000-000019B10000}"/>
    <cellStyle name="40% - Accent6 5 4 2 3" xfId="17827" xr:uid="{00000000-0005-0000-0000-00001AB10000}"/>
    <cellStyle name="40% - Accent6 5 4 2 3 2" xfId="43821" xr:uid="{00000000-0005-0000-0000-00001BB10000}"/>
    <cellStyle name="40% - Accent6 5 4 2 4" xfId="25578" xr:uid="{00000000-0005-0000-0000-00001CB10000}"/>
    <cellStyle name="40% - Accent6 5 4 2 4 2" xfId="51567" xr:uid="{00000000-0005-0000-0000-00001DB10000}"/>
    <cellStyle name="40% - Accent6 5 4 2 5" xfId="30732" xr:uid="{00000000-0005-0000-0000-00001EB10000}"/>
    <cellStyle name="40% - Accent6 5 4 3" xfId="12657" xr:uid="{00000000-0005-0000-0000-00001FB10000}"/>
    <cellStyle name="40% - Accent6 5 4 3 2" xfId="20452" xr:uid="{00000000-0005-0000-0000-000020B10000}"/>
    <cellStyle name="40% - Accent6 5 4 3 2 2" xfId="46446" xr:uid="{00000000-0005-0000-0000-000021B10000}"/>
    <cellStyle name="40% - Accent6 5 4 3 3" xfId="38658" xr:uid="{00000000-0005-0000-0000-000022B10000}"/>
    <cellStyle name="40% - Accent6 5 4 4" xfId="7351" xr:uid="{00000000-0005-0000-0000-000023B10000}"/>
    <cellStyle name="40% - Accent6 5 4 4 2" xfId="33344" xr:uid="{00000000-0005-0000-0000-000024B10000}"/>
    <cellStyle name="40% - Accent6 5 4 5" xfId="15138" xr:uid="{00000000-0005-0000-0000-000025B10000}"/>
    <cellStyle name="40% - Accent6 5 4 5 2" xfId="41132" xr:uid="{00000000-0005-0000-0000-000026B10000}"/>
    <cellStyle name="40% - Accent6 5 4 6" xfId="22889" xr:uid="{00000000-0005-0000-0000-000027B10000}"/>
    <cellStyle name="40% - Accent6 5 4 6 2" xfId="48878" xr:uid="{00000000-0005-0000-0000-000028B10000}"/>
    <cellStyle name="40% - Accent6 5 4 7" xfId="28043" xr:uid="{00000000-0005-0000-0000-000029B10000}"/>
    <cellStyle name="40% - Accent6 5 5" xfId="2605" xr:uid="{00000000-0005-0000-0000-00002AB10000}"/>
    <cellStyle name="40% - Accent6 5 5 2" xfId="5291" xr:uid="{00000000-0005-0000-0000-00002BB10000}"/>
    <cellStyle name="40% - Accent6 5 5 2 2" xfId="10588" xr:uid="{00000000-0005-0000-0000-00002CB10000}"/>
    <cellStyle name="40% - Accent6 5 5 2 2 2" xfId="36589" xr:uid="{00000000-0005-0000-0000-00002DB10000}"/>
    <cellStyle name="40% - Accent6 5 5 2 3" xfId="18383" xr:uid="{00000000-0005-0000-0000-00002EB10000}"/>
    <cellStyle name="40% - Accent6 5 5 2 3 2" xfId="44377" xr:uid="{00000000-0005-0000-0000-00002FB10000}"/>
    <cellStyle name="40% - Accent6 5 5 2 4" xfId="26134" xr:uid="{00000000-0005-0000-0000-000030B10000}"/>
    <cellStyle name="40% - Accent6 5 5 2 4 2" xfId="52123" xr:uid="{00000000-0005-0000-0000-000031B10000}"/>
    <cellStyle name="40% - Accent6 5 5 2 5" xfId="31288" xr:uid="{00000000-0005-0000-0000-000032B10000}"/>
    <cellStyle name="40% - Accent6 5 5 3" xfId="13193" xr:uid="{00000000-0005-0000-0000-000033B10000}"/>
    <cellStyle name="40% - Accent6 5 5 3 2" xfId="20988" xr:uid="{00000000-0005-0000-0000-000034B10000}"/>
    <cellStyle name="40% - Accent6 5 5 3 2 2" xfId="46982" xr:uid="{00000000-0005-0000-0000-000035B10000}"/>
    <cellStyle name="40% - Accent6 5 5 3 3" xfId="39194" xr:uid="{00000000-0005-0000-0000-000036B10000}"/>
    <cellStyle name="40% - Accent6 5 5 4" xfId="7904" xr:uid="{00000000-0005-0000-0000-000037B10000}"/>
    <cellStyle name="40% - Accent6 5 5 4 2" xfId="33900" xr:uid="{00000000-0005-0000-0000-000038B10000}"/>
    <cellStyle name="40% - Accent6 5 5 5" xfId="15694" xr:uid="{00000000-0005-0000-0000-000039B10000}"/>
    <cellStyle name="40% - Accent6 5 5 5 2" xfId="41688" xr:uid="{00000000-0005-0000-0000-00003AB10000}"/>
    <cellStyle name="40% - Accent6 5 5 6" xfId="23445" xr:uid="{00000000-0005-0000-0000-00003BB10000}"/>
    <cellStyle name="40% - Accent6 5 5 6 2" xfId="49434" xr:uid="{00000000-0005-0000-0000-00003CB10000}"/>
    <cellStyle name="40% - Accent6 5 5 7" xfId="28599" xr:uid="{00000000-0005-0000-0000-00003DB10000}"/>
    <cellStyle name="40% - Accent6 5 6" xfId="3623" xr:uid="{00000000-0005-0000-0000-00003EB10000}"/>
    <cellStyle name="40% - Accent6 5 6 2" xfId="8921" xr:uid="{00000000-0005-0000-0000-00003FB10000}"/>
    <cellStyle name="40% - Accent6 5 6 2 2" xfId="34921" xr:uid="{00000000-0005-0000-0000-000040B10000}"/>
    <cellStyle name="40% - Accent6 5 6 3" xfId="16715" xr:uid="{00000000-0005-0000-0000-000041B10000}"/>
    <cellStyle name="40% - Accent6 5 6 3 2" xfId="42709" xr:uid="{00000000-0005-0000-0000-000042B10000}"/>
    <cellStyle name="40% - Accent6 5 6 4" xfId="24466" xr:uid="{00000000-0005-0000-0000-000043B10000}"/>
    <cellStyle name="40% - Accent6 5 6 4 2" xfId="50455" xr:uid="{00000000-0005-0000-0000-000044B10000}"/>
    <cellStyle name="40% - Accent6 5 6 5" xfId="29620" xr:uid="{00000000-0005-0000-0000-000045B10000}"/>
    <cellStyle name="40% - Accent6 5 7" xfId="11118" xr:uid="{00000000-0005-0000-0000-000046B10000}"/>
    <cellStyle name="40% - Accent6 5 7 2" xfId="18913" xr:uid="{00000000-0005-0000-0000-000047B10000}"/>
    <cellStyle name="40% - Accent6 5 7 2 2" xfId="44907" xr:uid="{00000000-0005-0000-0000-000048B10000}"/>
    <cellStyle name="40% - Accent6 5 7 3" xfId="37119" xr:uid="{00000000-0005-0000-0000-000049B10000}"/>
    <cellStyle name="40% - Accent6 5 8" xfId="11618" xr:uid="{00000000-0005-0000-0000-00004AB10000}"/>
    <cellStyle name="40% - Accent6 5 8 2" xfId="19413" xr:uid="{00000000-0005-0000-0000-00004BB10000}"/>
    <cellStyle name="40% - Accent6 5 8 2 2" xfId="45407" xr:uid="{00000000-0005-0000-0000-00004CB10000}"/>
    <cellStyle name="40% - Accent6 5 8 3" xfId="37619" xr:uid="{00000000-0005-0000-0000-00004DB10000}"/>
    <cellStyle name="40% - Accent6 5 9" xfId="6246" xr:uid="{00000000-0005-0000-0000-00004EB10000}"/>
    <cellStyle name="40% - Accent6 5 9 2" xfId="32232" xr:uid="{00000000-0005-0000-0000-00004FB10000}"/>
    <cellStyle name="40% - Accent6 6" xfId="948" xr:uid="{00000000-0005-0000-0000-000050B10000}"/>
    <cellStyle name="40% - Accent6 6 10" xfId="14040" xr:uid="{00000000-0005-0000-0000-000051B10000}"/>
    <cellStyle name="40% - Accent6 6 10 2" xfId="40034" xr:uid="{00000000-0005-0000-0000-000052B10000}"/>
    <cellStyle name="40% - Accent6 6 11" xfId="21791" xr:uid="{00000000-0005-0000-0000-000053B10000}"/>
    <cellStyle name="40% - Accent6 6 11 2" xfId="47780" xr:uid="{00000000-0005-0000-0000-000054B10000}"/>
    <cellStyle name="40% - Accent6 6 12" xfId="26945" xr:uid="{00000000-0005-0000-0000-000055B10000}"/>
    <cellStyle name="40% - Accent6 6 2" xfId="1226" xr:uid="{00000000-0005-0000-0000-000056B10000}"/>
    <cellStyle name="40% - Accent6 6 2 10" xfId="22068" xr:uid="{00000000-0005-0000-0000-000057B10000}"/>
    <cellStyle name="40% - Accent6 6 2 10 2" xfId="48057" xr:uid="{00000000-0005-0000-0000-000058B10000}"/>
    <cellStyle name="40% - Accent6 6 2 11" xfId="27222" xr:uid="{00000000-0005-0000-0000-000059B10000}"/>
    <cellStyle name="40% - Accent6 6 2 2" xfId="1784" xr:uid="{00000000-0005-0000-0000-00005AB10000}"/>
    <cellStyle name="40% - Accent6 6 2 2 2" xfId="4470" xr:uid="{00000000-0005-0000-0000-00005BB10000}"/>
    <cellStyle name="40% - Accent6 6 2 2 2 2" xfId="9767" xr:uid="{00000000-0005-0000-0000-00005CB10000}"/>
    <cellStyle name="40% - Accent6 6 2 2 2 2 2" xfId="35768" xr:uid="{00000000-0005-0000-0000-00005DB10000}"/>
    <cellStyle name="40% - Accent6 6 2 2 2 3" xfId="17562" xr:uid="{00000000-0005-0000-0000-00005EB10000}"/>
    <cellStyle name="40% - Accent6 6 2 2 2 3 2" xfId="43556" xr:uid="{00000000-0005-0000-0000-00005FB10000}"/>
    <cellStyle name="40% - Accent6 6 2 2 2 4" xfId="25313" xr:uid="{00000000-0005-0000-0000-000060B10000}"/>
    <cellStyle name="40% - Accent6 6 2 2 2 4 2" xfId="51302" xr:uid="{00000000-0005-0000-0000-000061B10000}"/>
    <cellStyle name="40% - Accent6 6 2 2 2 5" xfId="30467" xr:uid="{00000000-0005-0000-0000-000062B10000}"/>
    <cellStyle name="40% - Accent6 6 2 2 3" xfId="12410" xr:uid="{00000000-0005-0000-0000-000063B10000}"/>
    <cellStyle name="40% - Accent6 6 2 2 3 2" xfId="20205" xr:uid="{00000000-0005-0000-0000-000064B10000}"/>
    <cellStyle name="40% - Accent6 6 2 2 3 2 2" xfId="46199" xr:uid="{00000000-0005-0000-0000-000065B10000}"/>
    <cellStyle name="40% - Accent6 6 2 2 3 3" xfId="38411" xr:uid="{00000000-0005-0000-0000-000066B10000}"/>
    <cellStyle name="40% - Accent6 6 2 2 4" xfId="7087" xr:uid="{00000000-0005-0000-0000-000067B10000}"/>
    <cellStyle name="40% - Accent6 6 2 2 4 2" xfId="33079" xr:uid="{00000000-0005-0000-0000-000068B10000}"/>
    <cellStyle name="40% - Accent6 6 2 2 5" xfId="14873" xr:uid="{00000000-0005-0000-0000-000069B10000}"/>
    <cellStyle name="40% - Accent6 6 2 2 5 2" xfId="40867" xr:uid="{00000000-0005-0000-0000-00006AB10000}"/>
    <cellStyle name="40% - Accent6 6 2 2 6" xfId="22624" xr:uid="{00000000-0005-0000-0000-00006BB10000}"/>
    <cellStyle name="40% - Accent6 6 2 2 6 2" xfId="48613" xr:uid="{00000000-0005-0000-0000-00006CB10000}"/>
    <cellStyle name="40% - Accent6 6 2 2 7" xfId="27778" xr:uid="{00000000-0005-0000-0000-00006DB10000}"/>
    <cellStyle name="40% - Accent6 6 2 3" xfId="2340" xr:uid="{00000000-0005-0000-0000-00006EB10000}"/>
    <cellStyle name="40% - Accent6 6 2 3 2" xfId="5026" xr:uid="{00000000-0005-0000-0000-00006FB10000}"/>
    <cellStyle name="40% - Accent6 6 2 3 2 2" xfId="10323" xr:uid="{00000000-0005-0000-0000-000070B10000}"/>
    <cellStyle name="40% - Accent6 6 2 3 2 2 2" xfId="36324" xr:uid="{00000000-0005-0000-0000-000071B10000}"/>
    <cellStyle name="40% - Accent6 6 2 3 2 3" xfId="18118" xr:uid="{00000000-0005-0000-0000-000072B10000}"/>
    <cellStyle name="40% - Accent6 6 2 3 2 3 2" xfId="44112" xr:uid="{00000000-0005-0000-0000-000073B10000}"/>
    <cellStyle name="40% - Accent6 6 2 3 2 4" xfId="25869" xr:uid="{00000000-0005-0000-0000-000074B10000}"/>
    <cellStyle name="40% - Accent6 6 2 3 2 4 2" xfId="51858" xr:uid="{00000000-0005-0000-0000-000075B10000}"/>
    <cellStyle name="40% - Accent6 6 2 3 2 5" xfId="31023" xr:uid="{00000000-0005-0000-0000-000076B10000}"/>
    <cellStyle name="40% - Accent6 6 2 3 3" xfId="12944" xr:uid="{00000000-0005-0000-0000-000077B10000}"/>
    <cellStyle name="40% - Accent6 6 2 3 3 2" xfId="20739" xr:uid="{00000000-0005-0000-0000-000078B10000}"/>
    <cellStyle name="40% - Accent6 6 2 3 3 2 2" xfId="46733" xr:uid="{00000000-0005-0000-0000-000079B10000}"/>
    <cellStyle name="40% - Accent6 6 2 3 3 3" xfId="38945" xr:uid="{00000000-0005-0000-0000-00007AB10000}"/>
    <cellStyle name="40% - Accent6 6 2 3 4" xfId="7639" xr:uid="{00000000-0005-0000-0000-00007BB10000}"/>
    <cellStyle name="40% - Accent6 6 2 3 4 2" xfId="33635" xr:uid="{00000000-0005-0000-0000-00007CB10000}"/>
    <cellStyle name="40% - Accent6 6 2 3 5" xfId="15429" xr:uid="{00000000-0005-0000-0000-00007DB10000}"/>
    <cellStyle name="40% - Accent6 6 2 3 5 2" xfId="41423" xr:uid="{00000000-0005-0000-0000-00007EB10000}"/>
    <cellStyle name="40% - Accent6 6 2 3 6" xfId="23180" xr:uid="{00000000-0005-0000-0000-00007FB10000}"/>
    <cellStyle name="40% - Accent6 6 2 3 6 2" xfId="49169" xr:uid="{00000000-0005-0000-0000-000080B10000}"/>
    <cellStyle name="40% - Accent6 6 2 3 7" xfId="28334" xr:uid="{00000000-0005-0000-0000-000081B10000}"/>
    <cellStyle name="40% - Accent6 6 2 4" xfId="2896" xr:uid="{00000000-0005-0000-0000-000082B10000}"/>
    <cellStyle name="40% - Accent6 6 2 4 2" xfId="5582" xr:uid="{00000000-0005-0000-0000-000083B10000}"/>
    <cellStyle name="40% - Accent6 6 2 4 2 2" xfId="10879" xr:uid="{00000000-0005-0000-0000-000084B10000}"/>
    <cellStyle name="40% - Accent6 6 2 4 2 2 2" xfId="36880" xr:uid="{00000000-0005-0000-0000-000085B10000}"/>
    <cellStyle name="40% - Accent6 6 2 4 2 3" xfId="18674" xr:uid="{00000000-0005-0000-0000-000086B10000}"/>
    <cellStyle name="40% - Accent6 6 2 4 2 3 2" xfId="44668" xr:uid="{00000000-0005-0000-0000-000087B10000}"/>
    <cellStyle name="40% - Accent6 6 2 4 2 4" xfId="26425" xr:uid="{00000000-0005-0000-0000-000088B10000}"/>
    <cellStyle name="40% - Accent6 6 2 4 2 4 2" xfId="52414" xr:uid="{00000000-0005-0000-0000-000089B10000}"/>
    <cellStyle name="40% - Accent6 6 2 4 2 5" xfId="31579" xr:uid="{00000000-0005-0000-0000-00008AB10000}"/>
    <cellStyle name="40% - Accent6 6 2 4 3" xfId="13483" xr:uid="{00000000-0005-0000-0000-00008BB10000}"/>
    <cellStyle name="40% - Accent6 6 2 4 3 2" xfId="21278" xr:uid="{00000000-0005-0000-0000-00008CB10000}"/>
    <cellStyle name="40% - Accent6 6 2 4 3 2 2" xfId="47272" xr:uid="{00000000-0005-0000-0000-00008DB10000}"/>
    <cellStyle name="40% - Accent6 6 2 4 3 3" xfId="39484" xr:uid="{00000000-0005-0000-0000-00008EB10000}"/>
    <cellStyle name="40% - Accent6 6 2 4 4" xfId="8195" xr:uid="{00000000-0005-0000-0000-00008FB10000}"/>
    <cellStyle name="40% - Accent6 6 2 4 4 2" xfId="34191" xr:uid="{00000000-0005-0000-0000-000090B10000}"/>
    <cellStyle name="40% - Accent6 6 2 4 5" xfId="15985" xr:uid="{00000000-0005-0000-0000-000091B10000}"/>
    <cellStyle name="40% - Accent6 6 2 4 5 2" xfId="41979" xr:uid="{00000000-0005-0000-0000-000092B10000}"/>
    <cellStyle name="40% - Accent6 6 2 4 6" xfId="23736" xr:uid="{00000000-0005-0000-0000-000093B10000}"/>
    <cellStyle name="40% - Accent6 6 2 4 6 2" xfId="49725" xr:uid="{00000000-0005-0000-0000-000094B10000}"/>
    <cellStyle name="40% - Accent6 6 2 4 7" xfId="28890" xr:uid="{00000000-0005-0000-0000-000095B10000}"/>
    <cellStyle name="40% - Accent6 6 2 5" xfId="3914" xr:uid="{00000000-0005-0000-0000-000096B10000}"/>
    <cellStyle name="40% - Accent6 6 2 5 2" xfId="9212" xr:uid="{00000000-0005-0000-0000-000097B10000}"/>
    <cellStyle name="40% - Accent6 6 2 5 2 2" xfId="35212" xr:uid="{00000000-0005-0000-0000-000098B10000}"/>
    <cellStyle name="40% - Accent6 6 2 5 3" xfId="17006" xr:uid="{00000000-0005-0000-0000-000099B10000}"/>
    <cellStyle name="40% - Accent6 6 2 5 3 2" xfId="43000" xr:uid="{00000000-0005-0000-0000-00009AB10000}"/>
    <cellStyle name="40% - Accent6 6 2 5 4" xfId="24757" xr:uid="{00000000-0005-0000-0000-00009BB10000}"/>
    <cellStyle name="40% - Accent6 6 2 5 4 2" xfId="50746" xr:uid="{00000000-0005-0000-0000-00009CB10000}"/>
    <cellStyle name="40% - Accent6 6 2 5 5" xfId="29911" xr:uid="{00000000-0005-0000-0000-00009DB10000}"/>
    <cellStyle name="40% - Accent6 6 2 6" xfId="11386" xr:uid="{00000000-0005-0000-0000-00009EB10000}"/>
    <cellStyle name="40% - Accent6 6 2 6 2" xfId="19181" xr:uid="{00000000-0005-0000-0000-00009FB10000}"/>
    <cellStyle name="40% - Accent6 6 2 6 2 2" xfId="45175" xr:uid="{00000000-0005-0000-0000-0000A0B10000}"/>
    <cellStyle name="40% - Accent6 6 2 6 3" xfId="37387" xr:uid="{00000000-0005-0000-0000-0000A1B10000}"/>
    <cellStyle name="40% - Accent6 6 2 7" xfId="11891" xr:uid="{00000000-0005-0000-0000-0000A2B10000}"/>
    <cellStyle name="40% - Accent6 6 2 7 2" xfId="19686" xr:uid="{00000000-0005-0000-0000-0000A3B10000}"/>
    <cellStyle name="40% - Accent6 6 2 7 2 2" xfId="45680" xr:uid="{00000000-0005-0000-0000-0000A4B10000}"/>
    <cellStyle name="40% - Accent6 6 2 7 3" xfId="37892" xr:uid="{00000000-0005-0000-0000-0000A5B10000}"/>
    <cellStyle name="40% - Accent6 6 2 8" xfId="6536" xr:uid="{00000000-0005-0000-0000-0000A6B10000}"/>
    <cellStyle name="40% - Accent6 6 2 8 2" xfId="32523" xr:uid="{00000000-0005-0000-0000-0000A7B10000}"/>
    <cellStyle name="40% - Accent6 6 2 9" xfId="14317" xr:uid="{00000000-0005-0000-0000-0000A8B10000}"/>
    <cellStyle name="40% - Accent6 6 2 9 2" xfId="40311" xr:uid="{00000000-0005-0000-0000-0000A9B10000}"/>
    <cellStyle name="40% - Accent6 6 3" xfId="1507" xr:uid="{00000000-0005-0000-0000-0000AAB10000}"/>
    <cellStyle name="40% - Accent6 6 3 2" xfId="4193" xr:uid="{00000000-0005-0000-0000-0000ABB10000}"/>
    <cellStyle name="40% - Accent6 6 3 2 2" xfId="9490" xr:uid="{00000000-0005-0000-0000-0000ACB10000}"/>
    <cellStyle name="40% - Accent6 6 3 2 2 2" xfId="35491" xr:uid="{00000000-0005-0000-0000-0000ADB10000}"/>
    <cellStyle name="40% - Accent6 6 3 2 3" xfId="17285" xr:uid="{00000000-0005-0000-0000-0000AEB10000}"/>
    <cellStyle name="40% - Accent6 6 3 2 3 2" xfId="43279" xr:uid="{00000000-0005-0000-0000-0000AFB10000}"/>
    <cellStyle name="40% - Accent6 6 3 2 4" xfId="25036" xr:uid="{00000000-0005-0000-0000-0000B0B10000}"/>
    <cellStyle name="40% - Accent6 6 3 2 4 2" xfId="51025" xr:uid="{00000000-0005-0000-0000-0000B1B10000}"/>
    <cellStyle name="40% - Accent6 6 3 2 5" xfId="30190" xr:uid="{00000000-0005-0000-0000-0000B2B10000}"/>
    <cellStyle name="40% - Accent6 6 3 3" xfId="12151" xr:uid="{00000000-0005-0000-0000-0000B3B10000}"/>
    <cellStyle name="40% - Accent6 6 3 3 2" xfId="19946" xr:uid="{00000000-0005-0000-0000-0000B4B10000}"/>
    <cellStyle name="40% - Accent6 6 3 3 2 2" xfId="45940" xr:uid="{00000000-0005-0000-0000-0000B5B10000}"/>
    <cellStyle name="40% - Accent6 6 3 3 3" xfId="38152" xr:uid="{00000000-0005-0000-0000-0000B6B10000}"/>
    <cellStyle name="40% - Accent6 6 3 4" xfId="6812" xr:uid="{00000000-0005-0000-0000-0000B7B10000}"/>
    <cellStyle name="40% - Accent6 6 3 4 2" xfId="32802" xr:uid="{00000000-0005-0000-0000-0000B8B10000}"/>
    <cellStyle name="40% - Accent6 6 3 5" xfId="14596" xr:uid="{00000000-0005-0000-0000-0000B9B10000}"/>
    <cellStyle name="40% - Accent6 6 3 5 2" xfId="40590" xr:uid="{00000000-0005-0000-0000-0000BAB10000}"/>
    <cellStyle name="40% - Accent6 6 3 6" xfId="22347" xr:uid="{00000000-0005-0000-0000-0000BBB10000}"/>
    <cellStyle name="40% - Accent6 6 3 6 2" xfId="48336" xr:uid="{00000000-0005-0000-0000-0000BCB10000}"/>
    <cellStyle name="40% - Accent6 6 3 7" xfId="27501" xr:uid="{00000000-0005-0000-0000-0000BDB10000}"/>
    <cellStyle name="40% - Accent6 6 4" xfId="2063" xr:uid="{00000000-0005-0000-0000-0000BEB10000}"/>
    <cellStyle name="40% - Accent6 6 4 2" xfId="4749" xr:uid="{00000000-0005-0000-0000-0000BFB10000}"/>
    <cellStyle name="40% - Accent6 6 4 2 2" xfId="10046" xr:uid="{00000000-0005-0000-0000-0000C0B10000}"/>
    <cellStyle name="40% - Accent6 6 4 2 2 2" xfId="36047" xr:uid="{00000000-0005-0000-0000-0000C1B10000}"/>
    <cellStyle name="40% - Accent6 6 4 2 3" xfId="17841" xr:uid="{00000000-0005-0000-0000-0000C2B10000}"/>
    <cellStyle name="40% - Accent6 6 4 2 3 2" xfId="43835" xr:uid="{00000000-0005-0000-0000-0000C3B10000}"/>
    <cellStyle name="40% - Accent6 6 4 2 4" xfId="25592" xr:uid="{00000000-0005-0000-0000-0000C4B10000}"/>
    <cellStyle name="40% - Accent6 6 4 2 4 2" xfId="51581" xr:uid="{00000000-0005-0000-0000-0000C5B10000}"/>
    <cellStyle name="40% - Accent6 6 4 2 5" xfId="30746" xr:uid="{00000000-0005-0000-0000-0000C6B10000}"/>
    <cellStyle name="40% - Accent6 6 4 3" xfId="12670" xr:uid="{00000000-0005-0000-0000-0000C7B10000}"/>
    <cellStyle name="40% - Accent6 6 4 3 2" xfId="20465" xr:uid="{00000000-0005-0000-0000-0000C8B10000}"/>
    <cellStyle name="40% - Accent6 6 4 3 2 2" xfId="46459" xr:uid="{00000000-0005-0000-0000-0000C9B10000}"/>
    <cellStyle name="40% - Accent6 6 4 3 3" xfId="38671" xr:uid="{00000000-0005-0000-0000-0000CAB10000}"/>
    <cellStyle name="40% - Accent6 6 4 4" xfId="7365" xr:uid="{00000000-0005-0000-0000-0000CBB10000}"/>
    <cellStyle name="40% - Accent6 6 4 4 2" xfId="33358" xr:uid="{00000000-0005-0000-0000-0000CCB10000}"/>
    <cellStyle name="40% - Accent6 6 4 5" xfId="15152" xr:uid="{00000000-0005-0000-0000-0000CDB10000}"/>
    <cellStyle name="40% - Accent6 6 4 5 2" xfId="41146" xr:uid="{00000000-0005-0000-0000-0000CEB10000}"/>
    <cellStyle name="40% - Accent6 6 4 6" xfId="22903" xr:uid="{00000000-0005-0000-0000-0000CFB10000}"/>
    <cellStyle name="40% - Accent6 6 4 6 2" xfId="48892" xr:uid="{00000000-0005-0000-0000-0000D0B10000}"/>
    <cellStyle name="40% - Accent6 6 4 7" xfId="28057" xr:uid="{00000000-0005-0000-0000-0000D1B10000}"/>
    <cellStyle name="40% - Accent6 6 5" xfId="2619" xr:uid="{00000000-0005-0000-0000-0000D2B10000}"/>
    <cellStyle name="40% - Accent6 6 5 2" xfId="5305" xr:uid="{00000000-0005-0000-0000-0000D3B10000}"/>
    <cellStyle name="40% - Accent6 6 5 2 2" xfId="10602" xr:uid="{00000000-0005-0000-0000-0000D4B10000}"/>
    <cellStyle name="40% - Accent6 6 5 2 2 2" xfId="36603" xr:uid="{00000000-0005-0000-0000-0000D5B10000}"/>
    <cellStyle name="40% - Accent6 6 5 2 3" xfId="18397" xr:uid="{00000000-0005-0000-0000-0000D6B10000}"/>
    <cellStyle name="40% - Accent6 6 5 2 3 2" xfId="44391" xr:uid="{00000000-0005-0000-0000-0000D7B10000}"/>
    <cellStyle name="40% - Accent6 6 5 2 4" xfId="26148" xr:uid="{00000000-0005-0000-0000-0000D8B10000}"/>
    <cellStyle name="40% - Accent6 6 5 2 4 2" xfId="52137" xr:uid="{00000000-0005-0000-0000-0000D9B10000}"/>
    <cellStyle name="40% - Accent6 6 5 2 5" xfId="31302" xr:uid="{00000000-0005-0000-0000-0000DAB10000}"/>
    <cellStyle name="40% - Accent6 6 5 3" xfId="13206" xr:uid="{00000000-0005-0000-0000-0000DBB10000}"/>
    <cellStyle name="40% - Accent6 6 5 3 2" xfId="21001" xr:uid="{00000000-0005-0000-0000-0000DCB10000}"/>
    <cellStyle name="40% - Accent6 6 5 3 2 2" xfId="46995" xr:uid="{00000000-0005-0000-0000-0000DDB10000}"/>
    <cellStyle name="40% - Accent6 6 5 3 3" xfId="39207" xr:uid="{00000000-0005-0000-0000-0000DEB10000}"/>
    <cellStyle name="40% - Accent6 6 5 4" xfId="7918" xr:uid="{00000000-0005-0000-0000-0000DFB10000}"/>
    <cellStyle name="40% - Accent6 6 5 4 2" xfId="33914" xr:uid="{00000000-0005-0000-0000-0000E0B10000}"/>
    <cellStyle name="40% - Accent6 6 5 5" xfId="15708" xr:uid="{00000000-0005-0000-0000-0000E1B10000}"/>
    <cellStyle name="40% - Accent6 6 5 5 2" xfId="41702" xr:uid="{00000000-0005-0000-0000-0000E2B10000}"/>
    <cellStyle name="40% - Accent6 6 5 6" xfId="23459" xr:uid="{00000000-0005-0000-0000-0000E3B10000}"/>
    <cellStyle name="40% - Accent6 6 5 6 2" xfId="49448" xr:uid="{00000000-0005-0000-0000-0000E4B10000}"/>
    <cellStyle name="40% - Accent6 6 5 7" xfId="28613" xr:uid="{00000000-0005-0000-0000-0000E5B10000}"/>
    <cellStyle name="40% - Accent6 6 6" xfId="3637" xr:uid="{00000000-0005-0000-0000-0000E6B10000}"/>
    <cellStyle name="40% - Accent6 6 6 2" xfId="8935" xr:uid="{00000000-0005-0000-0000-0000E7B10000}"/>
    <cellStyle name="40% - Accent6 6 6 2 2" xfId="34935" xr:uid="{00000000-0005-0000-0000-0000E8B10000}"/>
    <cellStyle name="40% - Accent6 6 6 3" xfId="16729" xr:uid="{00000000-0005-0000-0000-0000E9B10000}"/>
    <cellStyle name="40% - Accent6 6 6 3 2" xfId="42723" xr:uid="{00000000-0005-0000-0000-0000EAB10000}"/>
    <cellStyle name="40% - Accent6 6 6 4" xfId="24480" xr:uid="{00000000-0005-0000-0000-0000EBB10000}"/>
    <cellStyle name="40% - Accent6 6 6 4 2" xfId="50469" xr:uid="{00000000-0005-0000-0000-0000ECB10000}"/>
    <cellStyle name="40% - Accent6 6 6 5" xfId="29634" xr:uid="{00000000-0005-0000-0000-0000EDB10000}"/>
    <cellStyle name="40% - Accent6 6 7" xfId="11131" xr:uid="{00000000-0005-0000-0000-0000EEB10000}"/>
    <cellStyle name="40% - Accent6 6 7 2" xfId="18926" xr:uid="{00000000-0005-0000-0000-0000EFB10000}"/>
    <cellStyle name="40% - Accent6 6 7 2 2" xfId="44920" xr:uid="{00000000-0005-0000-0000-0000F0B10000}"/>
    <cellStyle name="40% - Accent6 6 7 3" xfId="37132" xr:uid="{00000000-0005-0000-0000-0000F1B10000}"/>
    <cellStyle name="40% - Accent6 6 8" xfId="11631" xr:uid="{00000000-0005-0000-0000-0000F2B10000}"/>
    <cellStyle name="40% - Accent6 6 8 2" xfId="19426" xr:uid="{00000000-0005-0000-0000-0000F3B10000}"/>
    <cellStyle name="40% - Accent6 6 8 2 2" xfId="45420" xr:uid="{00000000-0005-0000-0000-0000F4B10000}"/>
    <cellStyle name="40% - Accent6 6 8 3" xfId="37632" xr:uid="{00000000-0005-0000-0000-0000F5B10000}"/>
    <cellStyle name="40% - Accent6 6 9" xfId="6259" xr:uid="{00000000-0005-0000-0000-0000F6B10000}"/>
    <cellStyle name="40% - Accent6 6 9 2" xfId="32246" xr:uid="{00000000-0005-0000-0000-0000F7B10000}"/>
    <cellStyle name="40% - Accent6 7" xfId="961" xr:uid="{00000000-0005-0000-0000-0000F8B10000}"/>
    <cellStyle name="40% - Accent6 7 10" xfId="14053" xr:uid="{00000000-0005-0000-0000-0000F9B10000}"/>
    <cellStyle name="40% - Accent6 7 10 2" xfId="40047" xr:uid="{00000000-0005-0000-0000-0000FAB10000}"/>
    <cellStyle name="40% - Accent6 7 11" xfId="21804" xr:uid="{00000000-0005-0000-0000-0000FBB10000}"/>
    <cellStyle name="40% - Accent6 7 11 2" xfId="47793" xr:uid="{00000000-0005-0000-0000-0000FCB10000}"/>
    <cellStyle name="40% - Accent6 7 12" xfId="26958" xr:uid="{00000000-0005-0000-0000-0000FDB10000}"/>
    <cellStyle name="40% - Accent6 7 2" xfId="1239" xr:uid="{00000000-0005-0000-0000-0000FEB10000}"/>
    <cellStyle name="40% - Accent6 7 2 10" xfId="22081" xr:uid="{00000000-0005-0000-0000-0000FFB10000}"/>
    <cellStyle name="40% - Accent6 7 2 10 2" xfId="48070" xr:uid="{00000000-0005-0000-0000-000000B20000}"/>
    <cellStyle name="40% - Accent6 7 2 11" xfId="27235" xr:uid="{00000000-0005-0000-0000-000001B20000}"/>
    <cellStyle name="40% - Accent6 7 2 2" xfId="1797" xr:uid="{00000000-0005-0000-0000-000002B20000}"/>
    <cellStyle name="40% - Accent6 7 2 2 2" xfId="4483" xr:uid="{00000000-0005-0000-0000-000003B20000}"/>
    <cellStyle name="40% - Accent6 7 2 2 2 2" xfId="9780" xr:uid="{00000000-0005-0000-0000-000004B20000}"/>
    <cellStyle name="40% - Accent6 7 2 2 2 2 2" xfId="35781" xr:uid="{00000000-0005-0000-0000-000005B20000}"/>
    <cellStyle name="40% - Accent6 7 2 2 2 3" xfId="17575" xr:uid="{00000000-0005-0000-0000-000006B20000}"/>
    <cellStyle name="40% - Accent6 7 2 2 2 3 2" xfId="43569" xr:uid="{00000000-0005-0000-0000-000007B20000}"/>
    <cellStyle name="40% - Accent6 7 2 2 2 4" xfId="25326" xr:uid="{00000000-0005-0000-0000-000008B20000}"/>
    <cellStyle name="40% - Accent6 7 2 2 2 4 2" xfId="51315" xr:uid="{00000000-0005-0000-0000-000009B20000}"/>
    <cellStyle name="40% - Accent6 7 2 2 2 5" xfId="30480" xr:uid="{00000000-0005-0000-0000-00000AB20000}"/>
    <cellStyle name="40% - Accent6 7 2 2 3" xfId="12423" xr:uid="{00000000-0005-0000-0000-00000BB20000}"/>
    <cellStyle name="40% - Accent6 7 2 2 3 2" xfId="20218" xr:uid="{00000000-0005-0000-0000-00000CB20000}"/>
    <cellStyle name="40% - Accent6 7 2 2 3 2 2" xfId="46212" xr:uid="{00000000-0005-0000-0000-00000DB20000}"/>
    <cellStyle name="40% - Accent6 7 2 2 3 3" xfId="38424" xr:uid="{00000000-0005-0000-0000-00000EB20000}"/>
    <cellStyle name="40% - Accent6 7 2 2 4" xfId="7100" xr:uid="{00000000-0005-0000-0000-00000FB20000}"/>
    <cellStyle name="40% - Accent6 7 2 2 4 2" xfId="33092" xr:uid="{00000000-0005-0000-0000-000010B20000}"/>
    <cellStyle name="40% - Accent6 7 2 2 5" xfId="14886" xr:uid="{00000000-0005-0000-0000-000011B20000}"/>
    <cellStyle name="40% - Accent6 7 2 2 5 2" xfId="40880" xr:uid="{00000000-0005-0000-0000-000012B20000}"/>
    <cellStyle name="40% - Accent6 7 2 2 6" xfId="22637" xr:uid="{00000000-0005-0000-0000-000013B20000}"/>
    <cellStyle name="40% - Accent6 7 2 2 6 2" xfId="48626" xr:uid="{00000000-0005-0000-0000-000014B20000}"/>
    <cellStyle name="40% - Accent6 7 2 2 7" xfId="27791" xr:uid="{00000000-0005-0000-0000-000015B20000}"/>
    <cellStyle name="40% - Accent6 7 2 3" xfId="2353" xr:uid="{00000000-0005-0000-0000-000016B20000}"/>
    <cellStyle name="40% - Accent6 7 2 3 2" xfId="5039" xr:uid="{00000000-0005-0000-0000-000017B20000}"/>
    <cellStyle name="40% - Accent6 7 2 3 2 2" xfId="10336" xr:uid="{00000000-0005-0000-0000-000018B20000}"/>
    <cellStyle name="40% - Accent6 7 2 3 2 2 2" xfId="36337" xr:uid="{00000000-0005-0000-0000-000019B20000}"/>
    <cellStyle name="40% - Accent6 7 2 3 2 3" xfId="18131" xr:uid="{00000000-0005-0000-0000-00001AB20000}"/>
    <cellStyle name="40% - Accent6 7 2 3 2 3 2" xfId="44125" xr:uid="{00000000-0005-0000-0000-00001BB20000}"/>
    <cellStyle name="40% - Accent6 7 2 3 2 4" xfId="25882" xr:uid="{00000000-0005-0000-0000-00001CB20000}"/>
    <cellStyle name="40% - Accent6 7 2 3 2 4 2" xfId="51871" xr:uid="{00000000-0005-0000-0000-00001DB20000}"/>
    <cellStyle name="40% - Accent6 7 2 3 2 5" xfId="31036" xr:uid="{00000000-0005-0000-0000-00001EB20000}"/>
    <cellStyle name="40% - Accent6 7 2 3 3" xfId="12957" xr:uid="{00000000-0005-0000-0000-00001FB20000}"/>
    <cellStyle name="40% - Accent6 7 2 3 3 2" xfId="20752" xr:uid="{00000000-0005-0000-0000-000020B20000}"/>
    <cellStyle name="40% - Accent6 7 2 3 3 2 2" xfId="46746" xr:uid="{00000000-0005-0000-0000-000021B20000}"/>
    <cellStyle name="40% - Accent6 7 2 3 3 3" xfId="38958" xr:uid="{00000000-0005-0000-0000-000022B20000}"/>
    <cellStyle name="40% - Accent6 7 2 3 4" xfId="7652" xr:uid="{00000000-0005-0000-0000-000023B20000}"/>
    <cellStyle name="40% - Accent6 7 2 3 4 2" xfId="33648" xr:uid="{00000000-0005-0000-0000-000024B20000}"/>
    <cellStyle name="40% - Accent6 7 2 3 5" xfId="15442" xr:uid="{00000000-0005-0000-0000-000025B20000}"/>
    <cellStyle name="40% - Accent6 7 2 3 5 2" xfId="41436" xr:uid="{00000000-0005-0000-0000-000026B20000}"/>
    <cellStyle name="40% - Accent6 7 2 3 6" xfId="23193" xr:uid="{00000000-0005-0000-0000-000027B20000}"/>
    <cellStyle name="40% - Accent6 7 2 3 6 2" xfId="49182" xr:uid="{00000000-0005-0000-0000-000028B20000}"/>
    <cellStyle name="40% - Accent6 7 2 3 7" xfId="28347" xr:uid="{00000000-0005-0000-0000-000029B20000}"/>
    <cellStyle name="40% - Accent6 7 2 4" xfId="2909" xr:uid="{00000000-0005-0000-0000-00002AB20000}"/>
    <cellStyle name="40% - Accent6 7 2 4 2" xfId="5595" xr:uid="{00000000-0005-0000-0000-00002BB20000}"/>
    <cellStyle name="40% - Accent6 7 2 4 2 2" xfId="10892" xr:uid="{00000000-0005-0000-0000-00002CB20000}"/>
    <cellStyle name="40% - Accent6 7 2 4 2 2 2" xfId="36893" xr:uid="{00000000-0005-0000-0000-00002DB20000}"/>
    <cellStyle name="40% - Accent6 7 2 4 2 3" xfId="18687" xr:uid="{00000000-0005-0000-0000-00002EB20000}"/>
    <cellStyle name="40% - Accent6 7 2 4 2 3 2" xfId="44681" xr:uid="{00000000-0005-0000-0000-00002FB20000}"/>
    <cellStyle name="40% - Accent6 7 2 4 2 4" xfId="26438" xr:uid="{00000000-0005-0000-0000-000030B20000}"/>
    <cellStyle name="40% - Accent6 7 2 4 2 4 2" xfId="52427" xr:uid="{00000000-0005-0000-0000-000031B20000}"/>
    <cellStyle name="40% - Accent6 7 2 4 2 5" xfId="31592" xr:uid="{00000000-0005-0000-0000-000032B20000}"/>
    <cellStyle name="40% - Accent6 7 2 4 3" xfId="13496" xr:uid="{00000000-0005-0000-0000-000033B20000}"/>
    <cellStyle name="40% - Accent6 7 2 4 3 2" xfId="21291" xr:uid="{00000000-0005-0000-0000-000034B20000}"/>
    <cellStyle name="40% - Accent6 7 2 4 3 2 2" xfId="47285" xr:uid="{00000000-0005-0000-0000-000035B20000}"/>
    <cellStyle name="40% - Accent6 7 2 4 3 3" xfId="39497" xr:uid="{00000000-0005-0000-0000-000036B20000}"/>
    <cellStyle name="40% - Accent6 7 2 4 4" xfId="8208" xr:uid="{00000000-0005-0000-0000-000037B20000}"/>
    <cellStyle name="40% - Accent6 7 2 4 4 2" xfId="34204" xr:uid="{00000000-0005-0000-0000-000038B20000}"/>
    <cellStyle name="40% - Accent6 7 2 4 5" xfId="15998" xr:uid="{00000000-0005-0000-0000-000039B20000}"/>
    <cellStyle name="40% - Accent6 7 2 4 5 2" xfId="41992" xr:uid="{00000000-0005-0000-0000-00003AB20000}"/>
    <cellStyle name="40% - Accent6 7 2 4 6" xfId="23749" xr:uid="{00000000-0005-0000-0000-00003BB20000}"/>
    <cellStyle name="40% - Accent6 7 2 4 6 2" xfId="49738" xr:uid="{00000000-0005-0000-0000-00003CB20000}"/>
    <cellStyle name="40% - Accent6 7 2 4 7" xfId="28903" xr:uid="{00000000-0005-0000-0000-00003DB20000}"/>
    <cellStyle name="40% - Accent6 7 2 5" xfId="3927" xr:uid="{00000000-0005-0000-0000-00003EB20000}"/>
    <cellStyle name="40% - Accent6 7 2 5 2" xfId="9225" xr:uid="{00000000-0005-0000-0000-00003FB20000}"/>
    <cellStyle name="40% - Accent6 7 2 5 2 2" xfId="35225" xr:uid="{00000000-0005-0000-0000-000040B20000}"/>
    <cellStyle name="40% - Accent6 7 2 5 3" xfId="17019" xr:uid="{00000000-0005-0000-0000-000041B20000}"/>
    <cellStyle name="40% - Accent6 7 2 5 3 2" xfId="43013" xr:uid="{00000000-0005-0000-0000-000042B20000}"/>
    <cellStyle name="40% - Accent6 7 2 5 4" xfId="24770" xr:uid="{00000000-0005-0000-0000-000043B20000}"/>
    <cellStyle name="40% - Accent6 7 2 5 4 2" xfId="50759" xr:uid="{00000000-0005-0000-0000-000044B20000}"/>
    <cellStyle name="40% - Accent6 7 2 5 5" xfId="29924" xr:uid="{00000000-0005-0000-0000-000045B20000}"/>
    <cellStyle name="40% - Accent6 7 2 6" xfId="11398" xr:uid="{00000000-0005-0000-0000-000046B20000}"/>
    <cellStyle name="40% - Accent6 7 2 6 2" xfId="19193" xr:uid="{00000000-0005-0000-0000-000047B20000}"/>
    <cellStyle name="40% - Accent6 7 2 6 2 2" xfId="45187" xr:uid="{00000000-0005-0000-0000-000048B20000}"/>
    <cellStyle name="40% - Accent6 7 2 6 3" xfId="37399" xr:uid="{00000000-0005-0000-0000-000049B20000}"/>
    <cellStyle name="40% - Accent6 7 2 7" xfId="11904" xr:uid="{00000000-0005-0000-0000-00004AB20000}"/>
    <cellStyle name="40% - Accent6 7 2 7 2" xfId="19699" xr:uid="{00000000-0005-0000-0000-00004BB20000}"/>
    <cellStyle name="40% - Accent6 7 2 7 2 2" xfId="45693" xr:uid="{00000000-0005-0000-0000-00004CB20000}"/>
    <cellStyle name="40% - Accent6 7 2 7 3" xfId="37905" xr:uid="{00000000-0005-0000-0000-00004DB20000}"/>
    <cellStyle name="40% - Accent6 7 2 8" xfId="6549" xr:uid="{00000000-0005-0000-0000-00004EB20000}"/>
    <cellStyle name="40% - Accent6 7 2 8 2" xfId="32536" xr:uid="{00000000-0005-0000-0000-00004FB20000}"/>
    <cellStyle name="40% - Accent6 7 2 9" xfId="14330" xr:uid="{00000000-0005-0000-0000-000050B20000}"/>
    <cellStyle name="40% - Accent6 7 2 9 2" xfId="40324" xr:uid="{00000000-0005-0000-0000-000051B20000}"/>
    <cellStyle name="40% - Accent6 7 3" xfId="1520" xr:uid="{00000000-0005-0000-0000-000052B20000}"/>
    <cellStyle name="40% - Accent6 7 3 2" xfId="4206" xr:uid="{00000000-0005-0000-0000-000053B20000}"/>
    <cellStyle name="40% - Accent6 7 3 2 2" xfId="9503" xr:uid="{00000000-0005-0000-0000-000054B20000}"/>
    <cellStyle name="40% - Accent6 7 3 2 2 2" xfId="35504" xr:uid="{00000000-0005-0000-0000-000055B20000}"/>
    <cellStyle name="40% - Accent6 7 3 2 3" xfId="17298" xr:uid="{00000000-0005-0000-0000-000056B20000}"/>
    <cellStyle name="40% - Accent6 7 3 2 3 2" xfId="43292" xr:uid="{00000000-0005-0000-0000-000057B20000}"/>
    <cellStyle name="40% - Accent6 7 3 2 4" xfId="25049" xr:uid="{00000000-0005-0000-0000-000058B20000}"/>
    <cellStyle name="40% - Accent6 7 3 2 4 2" xfId="51038" xr:uid="{00000000-0005-0000-0000-000059B20000}"/>
    <cellStyle name="40% - Accent6 7 3 2 5" xfId="30203" xr:uid="{00000000-0005-0000-0000-00005AB20000}"/>
    <cellStyle name="40% - Accent6 7 3 3" xfId="12164" xr:uid="{00000000-0005-0000-0000-00005BB20000}"/>
    <cellStyle name="40% - Accent6 7 3 3 2" xfId="19959" xr:uid="{00000000-0005-0000-0000-00005CB20000}"/>
    <cellStyle name="40% - Accent6 7 3 3 2 2" xfId="45953" xr:uid="{00000000-0005-0000-0000-00005DB20000}"/>
    <cellStyle name="40% - Accent6 7 3 3 3" xfId="38165" xr:uid="{00000000-0005-0000-0000-00005EB20000}"/>
    <cellStyle name="40% - Accent6 7 3 4" xfId="6825" xr:uid="{00000000-0005-0000-0000-00005FB20000}"/>
    <cellStyle name="40% - Accent6 7 3 4 2" xfId="32815" xr:uid="{00000000-0005-0000-0000-000060B20000}"/>
    <cellStyle name="40% - Accent6 7 3 5" xfId="14609" xr:uid="{00000000-0005-0000-0000-000061B20000}"/>
    <cellStyle name="40% - Accent6 7 3 5 2" xfId="40603" xr:uid="{00000000-0005-0000-0000-000062B20000}"/>
    <cellStyle name="40% - Accent6 7 3 6" xfId="22360" xr:uid="{00000000-0005-0000-0000-000063B20000}"/>
    <cellStyle name="40% - Accent6 7 3 6 2" xfId="48349" xr:uid="{00000000-0005-0000-0000-000064B20000}"/>
    <cellStyle name="40% - Accent6 7 3 7" xfId="27514" xr:uid="{00000000-0005-0000-0000-000065B20000}"/>
    <cellStyle name="40% - Accent6 7 4" xfId="2076" xr:uid="{00000000-0005-0000-0000-000066B20000}"/>
    <cellStyle name="40% - Accent6 7 4 2" xfId="4762" xr:uid="{00000000-0005-0000-0000-000067B20000}"/>
    <cellStyle name="40% - Accent6 7 4 2 2" xfId="10059" xr:uid="{00000000-0005-0000-0000-000068B20000}"/>
    <cellStyle name="40% - Accent6 7 4 2 2 2" xfId="36060" xr:uid="{00000000-0005-0000-0000-000069B20000}"/>
    <cellStyle name="40% - Accent6 7 4 2 3" xfId="17854" xr:uid="{00000000-0005-0000-0000-00006AB20000}"/>
    <cellStyle name="40% - Accent6 7 4 2 3 2" xfId="43848" xr:uid="{00000000-0005-0000-0000-00006BB20000}"/>
    <cellStyle name="40% - Accent6 7 4 2 4" xfId="25605" xr:uid="{00000000-0005-0000-0000-00006CB20000}"/>
    <cellStyle name="40% - Accent6 7 4 2 4 2" xfId="51594" xr:uid="{00000000-0005-0000-0000-00006DB20000}"/>
    <cellStyle name="40% - Accent6 7 4 2 5" xfId="30759" xr:uid="{00000000-0005-0000-0000-00006EB20000}"/>
    <cellStyle name="40% - Accent6 7 4 3" xfId="12683" xr:uid="{00000000-0005-0000-0000-00006FB20000}"/>
    <cellStyle name="40% - Accent6 7 4 3 2" xfId="20478" xr:uid="{00000000-0005-0000-0000-000070B20000}"/>
    <cellStyle name="40% - Accent6 7 4 3 2 2" xfId="46472" xr:uid="{00000000-0005-0000-0000-000071B20000}"/>
    <cellStyle name="40% - Accent6 7 4 3 3" xfId="38684" xr:uid="{00000000-0005-0000-0000-000072B20000}"/>
    <cellStyle name="40% - Accent6 7 4 4" xfId="7378" xr:uid="{00000000-0005-0000-0000-000073B20000}"/>
    <cellStyle name="40% - Accent6 7 4 4 2" xfId="33371" xr:uid="{00000000-0005-0000-0000-000074B20000}"/>
    <cellStyle name="40% - Accent6 7 4 5" xfId="15165" xr:uid="{00000000-0005-0000-0000-000075B20000}"/>
    <cellStyle name="40% - Accent6 7 4 5 2" xfId="41159" xr:uid="{00000000-0005-0000-0000-000076B20000}"/>
    <cellStyle name="40% - Accent6 7 4 6" xfId="22916" xr:uid="{00000000-0005-0000-0000-000077B20000}"/>
    <cellStyle name="40% - Accent6 7 4 6 2" xfId="48905" xr:uid="{00000000-0005-0000-0000-000078B20000}"/>
    <cellStyle name="40% - Accent6 7 4 7" xfId="28070" xr:uid="{00000000-0005-0000-0000-000079B20000}"/>
    <cellStyle name="40% - Accent6 7 5" xfId="2632" xr:uid="{00000000-0005-0000-0000-00007AB20000}"/>
    <cellStyle name="40% - Accent6 7 5 2" xfId="5318" xr:uid="{00000000-0005-0000-0000-00007BB20000}"/>
    <cellStyle name="40% - Accent6 7 5 2 2" xfId="10615" xr:uid="{00000000-0005-0000-0000-00007CB20000}"/>
    <cellStyle name="40% - Accent6 7 5 2 2 2" xfId="36616" xr:uid="{00000000-0005-0000-0000-00007DB20000}"/>
    <cellStyle name="40% - Accent6 7 5 2 3" xfId="18410" xr:uid="{00000000-0005-0000-0000-00007EB20000}"/>
    <cellStyle name="40% - Accent6 7 5 2 3 2" xfId="44404" xr:uid="{00000000-0005-0000-0000-00007FB20000}"/>
    <cellStyle name="40% - Accent6 7 5 2 4" xfId="26161" xr:uid="{00000000-0005-0000-0000-000080B20000}"/>
    <cellStyle name="40% - Accent6 7 5 2 4 2" xfId="52150" xr:uid="{00000000-0005-0000-0000-000081B20000}"/>
    <cellStyle name="40% - Accent6 7 5 2 5" xfId="31315" xr:uid="{00000000-0005-0000-0000-000082B20000}"/>
    <cellStyle name="40% - Accent6 7 5 3" xfId="13219" xr:uid="{00000000-0005-0000-0000-000083B20000}"/>
    <cellStyle name="40% - Accent6 7 5 3 2" xfId="21014" xr:uid="{00000000-0005-0000-0000-000084B20000}"/>
    <cellStyle name="40% - Accent6 7 5 3 2 2" xfId="47008" xr:uid="{00000000-0005-0000-0000-000085B20000}"/>
    <cellStyle name="40% - Accent6 7 5 3 3" xfId="39220" xr:uid="{00000000-0005-0000-0000-000086B20000}"/>
    <cellStyle name="40% - Accent6 7 5 4" xfId="7931" xr:uid="{00000000-0005-0000-0000-000087B20000}"/>
    <cellStyle name="40% - Accent6 7 5 4 2" xfId="33927" xr:uid="{00000000-0005-0000-0000-000088B20000}"/>
    <cellStyle name="40% - Accent6 7 5 5" xfId="15721" xr:uid="{00000000-0005-0000-0000-000089B20000}"/>
    <cellStyle name="40% - Accent6 7 5 5 2" xfId="41715" xr:uid="{00000000-0005-0000-0000-00008AB20000}"/>
    <cellStyle name="40% - Accent6 7 5 6" xfId="23472" xr:uid="{00000000-0005-0000-0000-00008BB20000}"/>
    <cellStyle name="40% - Accent6 7 5 6 2" xfId="49461" xr:uid="{00000000-0005-0000-0000-00008CB20000}"/>
    <cellStyle name="40% - Accent6 7 5 7" xfId="28626" xr:uid="{00000000-0005-0000-0000-00008DB20000}"/>
    <cellStyle name="40% - Accent6 7 6" xfId="3650" xr:uid="{00000000-0005-0000-0000-00008EB20000}"/>
    <cellStyle name="40% - Accent6 7 6 2" xfId="8948" xr:uid="{00000000-0005-0000-0000-00008FB20000}"/>
    <cellStyle name="40% - Accent6 7 6 2 2" xfId="34948" xr:uid="{00000000-0005-0000-0000-000090B20000}"/>
    <cellStyle name="40% - Accent6 7 6 3" xfId="16742" xr:uid="{00000000-0005-0000-0000-000091B20000}"/>
    <cellStyle name="40% - Accent6 7 6 3 2" xfId="42736" xr:uid="{00000000-0005-0000-0000-000092B20000}"/>
    <cellStyle name="40% - Accent6 7 6 4" xfId="24493" xr:uid="{00000000-0005-0000-0000-000093B20000}"/>
    <cellStyle name="40% - Accent6 7 6 4 2" xfId="50482" xr:uid="{00000000-0005-0000-0000-000094B20000}"/>
    <cellStyle name="40% - Accent6 7 6 5" xfId="29647" xr:uid="{00000000-0005-0000-0000-000095B20000}"/>
    <cellStyle name="40% - Accent6 7 7" xfId="11143" xr:uid="{00000000-0005-0000-0000-000096B20000}"/>
    <cellStyle name="40% - Accent6 7 7 2" xfId="18938" xr:uid="{00000000-0005-0000-0000-000097B20000}"/>
    <cellStyle name="40% - Accent6 7 7 2 2" xfId="44932" xr:uid="{00000000-0005-0000-0000-000098B20000}"/>
    <cellStyle name="40% - Accent6 7 7 3" xfId="37144" xr:uid="{00000000-0005-0000-0000-000099B20000}"/>
    <cellStyle name="40% - Accent6 7 8" xfId="11643" xr:uid="{00000000-0005-0000-0000-00009AB20000}"/>
    <cellStyle name="40% - Accent6 7 8 2" xfId="19438" xr:uid="{00000000-0005-0000-0000-00009BB20000}"/>
    <cellStyle name="40% - Accent6 7 8 2 2" xfId="45432" xr:uid="{00000000-0005-0000-0000-00009CB20000}"/>
    <cellStyle name="40% - Accent6 7 8 3" xfId="37644" xr:uid="{00000000-0005-0000-0000-00009DB20000}"/>
    <cellStyle name="40% - Accent6 7 9" xfId="6272" xr:uid="{00000000-0005-0000-0000-00009EB20000}"/>
    <cellStyle name="40% - Accent6 7 9 2" xfId="32259" xr:uid="{00000000-0005-0000-0000-00009FB20000}"/>
    <cellStyle name="40% - Accent6 8" xfId="975" xr:uid="{00000000-0005-0000-0000-0000A0B20000}"/>
    <cellStyle name="40% - Accent6 8 10" xfId="14067" xr:uid="{00000000-0005-0000-0000-0000A1B20000}"/>
    <cellStyle name="40% - Accent6 8 10 2" xfId="40061" xr:uid="{00000000-0005-0000-0000-0000A2B20000}"/>
    <cellStyle name="40% - Accent6 8 11" xfId="21818" xr:uid="{00000000-0005-0000-0000-0000A3B20000}"/>
    <cellStyle name="40% - Accent6 8 11 2" xfId="47807" xr:uid="{00000000-0005-0000-0000-0000A4B20000}"/>
    <cellStyle name="40% - Accent6 8 12" xfId="26972" xr:uid="{00000000-0005-0000-0000-0000A5B20000}"/>
    <cellStyle name="40% - Accent6 8 2" xfId="1253" xr:uid="{00000000-0005-0000-0000-0000A6B20000}"/>
    <cellStyle name="40% - Accent6 8 2 10" xfId="22095" xr:uid="{00000000-0005-0000-0000-0000A7B20000}"/>
    <cellStyle name="40% - Accent6 8 2 10 2" xfId="48084" xr:uid="{00000000-0005-0000-0000-0000A8B20000}"/>
    <cellStyle name="40% - Accent6 8 2 11" xfId="27249" xr:uid="{00000000-0005-0000-0000-0000A9B20000}"/>
    <cellStyle name="40% - Accent6 8 2 2" xfId="1811" xr:uid="{00000000-0005-0000-0000-0000AAB20000}"/>
    <cellStyle name="40% - Accent6 8 2 2 2" xfId="4497" xr:uid="{00000000-0005-0000-0000-0000ABB20000}"/>
    <cellStyle name="40% - Accent6 8 2 2 2 2" xfId="9794" xr:uid="{00000000-0005-0000-0000-0000ACB20000}"/>
    <cellStyle name="40% - Accent6 8 2 2 2 2 2" xfId="35795" xr:uid="{00000000-0005-0000-0000-0000ADB20000}"/>
    <cellStyle name="40% - Accent6 8 2 2 2 3" xfId="17589" xr:uid="{00000000-0005-0000-0000-0000AEB20000}"/>
    <cellStyle name="40% - Accent6 8 2 2 2 3 2" xfId="43583" xr:uid="{00000000-0005-0000-0000-0000AFB20000}"/>
    <cellStyle name="40% - Accent6 8 2 2 2 4" xfId="25340" xr:uid="{00000000-0005-0000-0000-0000B0B20000}"/>
    <cellStyle name="40% - Accent6 8 2 2 2 4 2" xfId="51329" xr:uid="{00000000-0005-0000-0000-0000B1B20000}"/>
    <cellStyle name="40% - Accent6 8 2 2 2 5" xfId="30494" xr:uid="{00000000-0005-0000-0000-0000B2B20000}"/>
    <cellStyle name="40% - Accent6 8 2 2 3" xfId="12436" xr:uid="{00000000-0005-0000-0000-0000B3B20000}"/>
    <cellStyle name="40% - Accent6 8 2 2 3 2" xfId="20231" xr:uid="{00000000-0005-0000-0000-0000B4B20000}"/>
    <cellStyle name="40% - Accent6 8 2 2 3 2 2" xfId="46225" xr:uid="{00000000-0005-0000-0000-0000B5B20000}"/>
    <cellStyle name="40% - Accent6 8 2 2 3 3" xfId="38437" xr:uid="{00000000-0005-0000-0000-0000B6B20000}"/>
    <cellStyle name="40% - Accent6 8 2 2 4" xfId="7114" xr:uid="{00000000-0005-0000-0000-0000B7B20000}"/>
    <cellStyle name="40% - Accent6 8 2 2 4 2" xfId="33106" xr:uid="{00000000-0005-0000-0000-0000B8B20000}"/>
    <cellStyle name="40% - Accent6 8 2 2 5" xfId="14900" xr:uid="{00000000-0005-0000-0000-0000B9B20000}"/>
    <cellStyle name="40% - Accent6 8 2 2 5 2" xfId="40894" xr:uid="{00000000-0005-0000-0000-0000BAB20000}"/>
    <cellStyle name="40% - Accent6 8 2 2 6" xfId="22651" xr:uid="{00000000-0005-0000-0000-0000BBB20000}"/>
    <cellStyle name="40% - Accent6 8 2 2 6 2" xfId="48640" xr:uid="{00000000-0005-0000-0000-0000BCB20000}"/>
    <cellStyle name="40% - Accent6 8 2 2 7" xfId="27805" xr:uid="{00000000-0005-0000-0000-0000BDB20000}"/>
    <cellStyle name="40% - Accent6 8 2 3" xfId="2367" xr:uid="{00000000-0005-0000-0000-0000BEB20000}"/>
    <cellStyle name="40% - Accent6 8 2 3 2" xfId="5053" xr:uid="{00000000-0005-0000-0000-0000BFB20000}"/>
    <cellStyle name="40% - Accent6 8 2 3 2 2" xfId="10350" xr:uid="{00000000-0005-0000-0000-0000C0B20000}"/>
    <cellStyle name="40% - Accent6 8 2 3 2 2 2" xfId="36351" xr:uid="{00000000-0005-0000-0000-0000C1B20000}"/>
    <cellStyle name="40% - Accent6 8 2 3 2 3" xfId="18145" xr:uid="{00000000-0005-0000-0000-0000C2B20000}"/>
    <cellStyle name="40% - Accent6 8 2 3 2 3 2" xfId="44139" xr:uid="{00000000-0005-0000-0000-0000C3B20000}"/>
    <cellStyle name="40% - Accent6 8 2 3 2 4" xfId="25896" xr:uid="{00000000-0005-0000-0000-0000C4B20000}"/>
    <cellStyle name="40% - Accent6 8 2 3 2 4 2" xfId="51885" xr:uid="{00000000-0005-0000-0000-0000C5B20000}"/>
    <cellStyle name="40% - Accent6 8 2 3 2 5" xfId="31050" xr:uid="{00000000-0005-0000-0000-0000C6B20000}"/>
    <cellStyle name="40% - Accent6 8 2 3 3" xfId="12971" xr:uid="{00000000-0005-0000-0000-0000C7B20000}"/>
    <cellStyle name="40% - Accent6 8 2 3 3 2" xfId="20766" xr:uid="{00000000-0005-0000-0000-0000C8B20000}"/>
    <cellStyle name="40% - Accent6 8 2 3 3 2 2" xfId="46760" xr:uid="{00000000-0005-0000-0000-0000C9B20000}"/>
    <cellStyle name="40% - Accent6 8 2 3 3 3" xfId="38972" xr:uid="{00000000-0005-0000-0000-0000CAB20000}"/>
    <cellStyle name="40% - Accent6 8 2 3 4" xfId="7666" xr:uid="{00000000-0005-0000-0000-0000CBB20000}"/>
    <cellStyle name="40% - Accent6 8 2 3 4 2" xfId="33662" xr:uid="{00000000-0005-0000-0000-0000CCB20000}"/>
    <cellStyle name="40% - Accent6 8 2 3 5" xfId="15456" xr:uid="{00000000-0005-0000-0000-0000CDB20000}"/>
    <cellStyle name="40% - Accent6 8 2 3 5 2" xfId="41450" xr:uid="{00000000-0005-0000-0000-0000CEB20000}"/>
    <cellStyle name="40% - Accent6 8 2 3 6" xfId="23207" xr:uid="{00000000-0005-0000-0000-0000CFB20000}"/>
    <cellStyle name="40% - Accent6 8 2 3 6 2" xfId="49196" xr:uid="{00000000-0005-0000-0000-0000D0B20000}"/>
    <cellStyle name="40% - Accent6 8 2 3 7" xfId="28361" xr:uid="{00000000-0005-0000-0000-0000D1B20000}"/>
    <cellStyle name="40% - Accent6 8 2 4" xfId="2923" xr:uid="{00000000-0005-0000-0000-0000D2B20000}"/>
    <cellStyle name="40% - Accent6 8 2 4 2" xfId="5609" xr:uid="{00000000-0005-0000-0000-0000D3B20000}"/>
    <cellStyle name="40% - Accent6 8 2 4 2 2" xfId="10906" xr:uid="{00000000-0005-0000-0000-0000D4B20000}"/>
    <cellStyle name="40% - Accent6 8 2 4 2 2 2" xfId="36907" xr:uid="{00000000-0005-0000-0000-0000D5B20000}"/>
    <cellStyle name="40% - Accent6 8 2 4 2 3" xfId="18701" xr:uid="{00000000-0005-0000-0000-0000D6B20000}"/>
    <cellStyle name="40% - Accent6 8 2 4 2 3 2" xfId="44695" xr:uid="{00000000-0005-0000-0000-0000D7B20000}"/>
    <cellStyle name="40% - Accent6 8 2 4 2 4" xfId="26452" xr:uid="{00000000-0005-0000-0000-0000D8B20000}"/>
    <cellStyle name="40% - Accent6 8 2 4 2 4 2" xfId="52441" xr:uid="{00000000-0005-0000-0000-0000D9B20000}"/>
    <cellStyle name="40% - Accent6 8 2 4 2 5" xfId="31606" xr:uid="{00000000-0005-0000-0000-0000DAB20000}"/>
    <cellStyle name="40% - Accent6 8 2 4 3" xfId="13510" xr:uid="{00000000-0005-0000-0000-0000DBB20000}"/>
    <cellStyle name="40% - Accent6 8 2 4 3 2" xfId="21305" xr:uid="{00000000-0005-0000-0000-0000DCB20000}"/>
    <cellStyle name="40% - Accent6 8 2 4 3 2 2" xfId="47299" xr:uid="{00000000-0005-0000-0000-0000DDB20000}"/>
    <cellStyle name="40% - Accent6 8 2 4 3 3" xfId="39511" xr:uid="{00000000-0005-0000-0000-0000DEB20000}"/>
    <cellStyle name="40% - Accent6 8 2 4 4" xfId="8222" xr:uid="{00000000-0005-0000-0000-0000DFB20000}"/>
    <cellStyle name="40% - Accent6 8 2 4 4 2" xfId="34218" xr:uid="{00000000-0005-0000-0000-0000E0B20000}"/>
    <cellStyle name="40% - Accent6 8 2 4 5" xfId="16012" xr:uid="{00000000-0005-0000-0000-0000E1B20000}"/>
    <cellStyle name="40% - Accent6 8 2 4 5 2" xfId="42006" xr:uid="{00000000-0005-0000-0000-0000E2B20000}"/>
    <cellStyle name="40% - Accent6 8 2 4 6" xfId="23763" xr:uid="{00000000-0005-0000-0000-0000E3B20000}"/>
    <cellStyle name="40% - Accent6 8 2 4 6 2" xfId="49752" xr:uid="{00000000-0005-0000-0000-0000E4B20000}"/>
    <cellStyle name="40% - Accent6 8 2 4 7" xfId="28917" xr:uid="{00000000-0005-0000-0000-0000E5B20000}"/>
    <cellStyle name="40% - Accent6 8 2 5" xfId="3941" xr:uid="{00000000-0005-0000-0000-0000E6B20000}"/>
    <cellStyle name="40% - Accent6 8 2 5 2" xfId="9239" xr:uid="{00000000-0005-0000-0000-0000E7B20000}"/>
    <cellStyle name="40% - Accent6 8 2 5 2 2" xfId="35239" xr:uid="{00000000-0005-0000-0000-0000E8B20000}"/>
    <cellStyle name="40% - Accent6 8 2 5 3" xfId="17033" xr:uid="{00000000-0005-0000-0000-0000E9B20000}"/>
    <cellStyle name="40% - Accent6 8 2 5 3 2" xfId="43027" xr:uid="{00000000-0005-0000-0000-0000EAB20000}"/>
    <cellStyle name="40% - Accent6 8 2 5 4" xfId="24784" xr:uid="{00000000-0005-0000-0000-0000EBB20000}"/>
    <cellStyle name="40% - Accent6 8 2 5 4 2" xfId="50773" xr:uid="{00000000-0005-0000-0000-0000ECB20000}"/>
    <cellStyle name="40% - Accent6 8 2 5 5" xfId="29938" xr:uid="{00000000-0005-0000-0000-0000EDB20000}"/>
    <cellStyle name="40% - Accent6 8 2 6" xfId="11411" xr:uid="{00000000-0005-0000-0000-0000EEB20000}"/>
    <cellStyle name="40% - Accent6 8 2 6 2" xfId="19206" xr:uid="{00000000-0005-0000-0000-0000EFB20000}"/>
    <cellStyle name="40% - Accent6 8 2 6 2 2" xfId="45200" xr:uid="{00000000-0005-0000-0000-0000F0B20000}"/>
    <cellStyle name="40% - Accent6 8 2 6 3" xfId="37412" xr:uid="{00000000-0005-0000-0000-0000F1B20000}"/>
    <cellStyle name="40% - Accent6 8 2 7" xfId="11917" xr:uid="{00000000-0005-0000-0000-0000F2B20000}"/>
    <cellStyle name="40% - Accent6 8 2 7 2" xfId="19712" xr:uid="{00000000-0005-0000-0000-0000F3B20000}"/>
    <cellStyle name="40% - Accent6 8 2 7 2 2" xfId="45706" xr:uid="{00000000-0005-0000-0000-0000F4B20000}"/>
    <cellStyle name="40% - Accent6 8 2 7 3" xfId="37918" xr:uid="{00000000-0005-0000-0000-0000F5B20000}"/>
    <cellStyle name="40% - Accent6 8 2 8" xfId="6563" xr:uid="{00000000-0005-0000-0000-0000F6B20000}"/>
    <cellStyle name="40% - Accent6 8 2 8 2" xfId="32550" xr:uid="{00000000-0005-0000-0000-0000F7B20000}"/>
    <cellStyle name="40% - Accent6 8 2 9" xfId="14344" xr:uid="{00000000-0005-0000-0000-0000F8B20000}"/>
    <cellStyle name="40% - Accent6 8 2 9 2" xfId="40338" xr:uid="{00000000-0005-0000-0000-0000F9B20000}"/>
    <cellStyle name="40% - Accent6 8 3" xfId="1534" xr:uid="{00000000-0005-0000-0000-0000FAB20000}"/>
    <cellStyle name="40% - Accent6 8 3 2" xfId="4220" xr:uid="{00000000-0005-0000-0000-0000FBB20000}"/>
    <cellStyle name="40% - Accent6 8 3 2 2" xfId="9517" xr:uid="{00000000-0005-0000-0000-0000FCB20000}"/>
    <cellStyle name="40% - Accent6 8 3 2 2 2" xfId="35518" xr:uid="{00000000-0005-0000-0000-0000FDB20000}"/>
    <cellStyle name="40% - Accent6 8 3 2 3" xfId="17312" xr:uid="{00000000-0005-0000-0000-0000FEB20000}"/>
    <cellStyle name="40% - Accent6 8 3 2 3 2" xfId="43306" xr:uid="{00000000-0005-0000-0000-0000FFB20000}"/>
    <cellStyle name="40% - Accent6 8 3 2 4" xfId="25063" xr:uid="{00000000-0005-0000-0000-000000B30000}"/>
    <cellStyle name="40% - Accent6 8 3 2 4 2" xfId="51052" xr:uid="{00000000-0005-0000-0000-000001B30000}"/>
    <cellStyle name="40% - Accent6 8 3 2 5" xfId="30217" xr:uid="{00000000-0005-0000-0000-000002B30000}"/>
    <cellStyle name="40% - Accent6 8 3 3" xfId="12177" xr:uid="{00000000-0005-0000-0000-000003B30000}"/>
    <cellStyle name="40% - Accent6 8 3 3 2" xfId="19972" xr:uid="{00000000-0005-0000-0000-000004B30000}"/>
    <cellStyle name="40% - Accent6 8 3 3 2 2" xfId="45966" xr:uid="{00000000-0005-0000-0000-000005B30000}"/>
    <cellStyle name="40% - Accent6 8 3 3 3" xfId="38178" xr:uid="{00000000-0005-0000-0000-000006B30000}"/>
    <cellStyle name="40% - Accent6 8 3 4" xfId="6839" xr:uid="{00000000-0005-0000-0000-000007B30000}"/>
    <cellStyle name="40% - Accent6 8 3 4 2" xfId="32829" xr:uid="{00000000-0005-0000-0000-000008B30000}"/>
    <cellStyle name="40% - Accent6 8 3 5" xfId="14623" xr:uid="{00000000-0005-0000-0000-000009B30000}"/>
    <cellStyle name="40% - Accent6 8 3 5 2" xfId="40617" xr:uid="{00000000-0005-0000-0000-00000AB30000}"/>
    <cellStyle name="40% - Accent6 8 3 6" xfId="22374" xr:uid="{00000000-0005-0000-0000-00000BB30000}"/>
    <cellStyle name="40% - Accent6 8 3 6 2" xfId="48363" xr:uid="{00000000-0005-0000-0000-00000CB30000}"/>
    <cellStyle name="40% - Accent6 8 3 7" xfId="27528" xr:uid="{00000000-0005-0000-0000-00000DB30000}"/>
    <cellStyle name="40% - Accent6 8 4" xfId="2090" xr:uid="{00000000-0005-0000-0000-00000EB30000}"/>
    <cellStyle name="40% - Accent6 8 4 2" xfId="4776" xr:uid="{00000000-0005-0000-0000-00000FB30000}"/>
    <cellStyle name="40% - Accent6 8 4 2 2" xfId="10073" xr:uid="{00000000-0005-0000-0000-000010B30000}"/>
    <cellStyle name="40% - Accent6 8 4 2 2 2" xfId="36074" xr:uid="{00000000-0005-0000-0000-000011B30000}"/>
    <cellStyle name="40% - Accent6 8 4 2 3" xfId="17868" xr:uid="{00000000-0005-0000-0000-000012B30000}"/>
    <cellStyle name="40% - Accent6 8 4 2 3 2" xfId="43862" xr:uid="{00000000-0005-0000-0000-000013B30000}"/>
    <cellStyle name="40% - Accent6 8 4 2 4" xfId="25619" xr:uid="{00000000-0005-0000-0000-000014B30000}"/>
    <cellStyle name="40% - Accent6 8 4 2 4 2" xfId="51608" xr:uid="{00000000-0005-0000-0000-000015B30000}"/>
    <cellStyle name="40% - Accent6 8 4 2 5" xfId="30773" xr:uid="{00000000-0005-0000-0000-000016B30000}"/>
    <cellStyle name="40% - Accent6 8 4 3" xfId="12696" xr:uid="{00000000-0005-0000-0000-000017B30000}"/>
    <cellStyle name="40% - Accent6 8 4 3 2" xfId="20491" xr:uid="{00000000-0005-0000-0000-000018B30000}"/>
    <cellStyle name="40% - Accent6 8 4 3 2 2" xfId="46485" xr:uid="{00000000-0005-0000-0000-000019B30000}"/>
    <cellStyle name="40% - Accent6 8 4 3 3" xfId="38697" xr:uid="{00000000-0005-0000-0000-00001AB30000}"/>
    <cellStyle name="40% - Accent6 8 4 4" xfId="7391" xr:uid="{00000000-0005-0000-0000-00001BB30000}"/>
    <cellStyle name="40% - Accent6 8 4 4 2" xfId="33385" xr:uid="{00000000-0005-0000-0000-00001CB30000}"/>
    <cellStyle name="40% - Accent6 8 4 5" xfId="15179" xr:uid="{00000000-0005-0000-0000-00001DB30000}"/>
    <cellStyle name="40% - Accent6 8 4 5 2" xfId="41173" xr:uid="{00000000-0005-0000-0000-00001EB30000}"/>
    <cellStyle name="40% - Accent6 8 4 6" xfId="22930" xr:uid="{00000000-0005-0000-0000-00001FB30000}"/>
    <cellStyle name="40% - Accent6 8 4 6 2" xfId="48919" xr:uid="{00000000-0005-0000-0000-000020B30000}"/>
    <cellStyle name="40% - Accent6 8 4 7" xfId="28084" xr:uid="{00000000-0005-0000-0000-000021B30000}"/>
    <cellStyle name="40% - Accent6 8 5" xfId="2646" xr:uid="{00000000-0005-0000-0000-000022B30000}"/>
    <cellStyle name="40% - Accent6 8 5 2" xfId="5332" xr:uid="{00000000-0005-0000-0000-000023B30000}"/>
    <cellStyle name="40% - Accent6 8 5 2 2" xfId="10629" xr:uid="{00000000-0005-0000-0000-000024B30000}"/>
    <cellStyle name="40% - Accent6 8 5 2 2 2" xfId="36630" xr:uid="{00000000-0005-0000-0000-000025B30000}"/>
    <cellStyle name="40% - Accent6 8 5 2 3" xfId="18424" xr:uid="{00000000-0005-0000-0000-000026B30000}"/>
    <cellStyle name="40% - Accent6 8 5 2 3 2" xfId="44418" xr:uid="{00000000-0005-0000-0000-000027B30000}"/>
    <cellStyle name="40% - Accent6 8 5 2 4" xfId="26175" xr:uid="{00000000-0005-0000-0000-000028B30000}"/>
    <cellStyle name="40% - Accent6 8 5 2 4 2" xfId="52164" xr:uid="{00000000-0005-0000-0000-000029B30000}"/>
    <cellStyle name="40% - Accent6 8 5 2 5" xfId="31329" xr:uid="{00000000-0005-0000-0000-00002AB30000}"/>
    <cellStyle name="40% - Accent6 8 5 3" xfId="13233" xr:uid="{00000000-0005-0000-0000-00002BB30000}"/>
    <cellStyle name="40% - Accent6 8 5 3 2" xfId="21028" xr:uid="{00000000-0005-0000-0000-00002CB30000}"/>
    <cellStyle name="40% - Accent6 8 5 3 2 2" xfId="47022" xr:uid="{00000000-0005-0000-0000-00002DB30000}"/>
    <cellStyle name="40% - Accent6 8 5 3 3" xfId="39234" xr:uid="{00000000-0005-0000-0000-00002EB30000}"/>
    <cellStyle name="40% - Accent6 8 5 4" xfId="7945" xr:uid="{00000000-0005-0000-0000-00002FB30000}"/>
    <cellStyle name="40% - Accent6 8 5 4 2" xfId="33941" xr:uid="{00000000-0005-0000-0000-000030B30000}"/>
    <cellStyle name="40% - Accent6 8 5 5" xfId="15735" xr:uid="{00000000-0005-0000-0000-000031B30000}"/>
    <cellStyle name="40% - Accent6 8 5 5 2" xfId="41729" xr:uid="{00000000-0005-0000-0000-000032B30000}"/>
    <cellStyle name="40% - Accent6 8 5 6" xfId="23486" xr:uid="{00000000-0005-0000-0000-000033B30000}"/>
    <cellStyle name="40% - Accent6 8 5 6 2" xfId="49475" xr:uid="{00000000-0005-0000-0000-000034B30000}"/>
    <cellStyle name="40% - Accent6 8 5 7" xfId="28640" xr:uid="{00000000-0005-0000-0000-000035B30000}"/>
    <cellStyle name="40% - Accent6 8 6" xfId="3664" xr:uid="{00000000-0005-0000-0000-000036B30000}"/>
    <cellStyle name="40% - Accent6 8 6 2" xfId="8962" xr:uid="{00000000-0005-0000-0000-000037B30000}"/>
    <cellStyle name="40% - Accent6 8 6 2 2" xfId="34962" xr:uid="{00000000-0005-0000-0000-000038B30000}"/>
    <cellStyle name="40% - Accent6 8 6 3" xfId="16756" xr:uid="{00000000-0005-0000-0000-000039B30000}"/>
    <cellStyle name="40% - Accent6 8 6 3 2" xfId="42750" xr:uid="{00000000-0005-0000-0000-00003AB30000}"/>
    <cellStyle name="40% - Accent6 8 6 4" xfId="24507" xr:uid="{00000000-0005-0000-0000-00003BB30000}"/>
    <cellStyle name="40% - Accent6 8 6 4 2" xfId="50496" xr:uid="{00000000-0005-0000-0000-00003CB30000}"/>
    <cellStyle name="40% - Accent6 8 6 5" xfId="29661" xr:uid="{00000000-0005-0000-0000-00003DB30000}"/>
    <cellStyle name="40% - Accent6 8 7" xfId="11156" xr:uid="{00000000-0005-0000-0000-00003EB30000}"/>
    <cellStyle name="40% - Accent6 8 7 2" xfId="18951" xr:uid="{00000000-0005-0000-0000-00003FB30000}"/>
    <cellStyle name="40% - Accent6 8 7 2 2" xfId="44945" xr:uid="{00000000-0005-0000-0000-000040B30000}"/>
    <cellStyle name="40% - Accent6 8 7 3" xfId="37157" xr:uid="{00000000-0005-0000-0000-000041B30000}"/>
    <cellStyle name="40% - Accent6 8 8" xfId="11656" xr:uid="{00000000-0005-0000-0000-000042B30000}"/>
    <cellStyle name="40% - Accent6 8 8 2" xfId="19451" xr:uid="{00000000-0005-0000-0000-000043B30000}"/>
    <cellStyle name="40% - Accent6 8 8 2 2" xfId="45445" xr:uid="{00000000-0005-0000-0000-000044B30000}"/>
    <cellStyle name="40% - Accent6 8 8 3" xfId="37657" xr:uid="{00000000-0005-0000-0000-000045B30000}"/>
    <cellStyle name="40% - Accent6 8 9" xfId="6286" xr:uid="{00000000-0005-0000-0000-000046B30000}"/>
    <cellStyle name="40% - Accent6 8 9 2" xfId="32273" xr:uid="{00000000-0005-0000-0000-000047B30000}"/>
    <cellStyle name="40% - Accent6 9" xfId="994" xr:uid="{00000000-0005-0000-0000-000048B30000}"/>
    <cellStyle name="40% - Accent6 9 10" xfId="14086" xr:uid="{00000000-0005-0000-0000-000049B30000}"/>
    <cellStyle name="40% - Accent6 9 10 2" xfId="40080" xr:uid="{00000000-0005-0000-0000-00004AB30000}"/>
    <cellStyle name="40% - Accent6 9 11" xfId="21837" xr:uid="{00000000-0005-0000-0000-00004BB30000}"/>
    <cellStyle name="40% - Accent6 9 11 2" xfId="47826" xr:uid="{00000000-0005-0000-0000-00004CB30000}"/>
    <cellStyle name="40% - Accent6 9 12" xfId="26991" xr:uid="{00000000-0005-0000-0000-00004DB30000}"/>
    <cellStyle name="40% - Accent6 9 2" xfId="1272" xr:uid="{00000000-0005-0000-0000-00004EB30000}"/>
    <cellStyle name="40% - Accent6 9 2 10" xfId="22114" xr:uid="{00000000-0005-0000-0000-00004FB30000}"/>
    <cellStyle name="40% - Accent6 9 2 10 2" xfId="48103" xr:uid="{00000000-0005-0000-0000-000050B30000}"/>
    <cellStyle name="40% - Accent6 9 2 11" xfId="27268" xr:uid="{00000000-0005-0000-0000-000051B30000}"/>
    <cellStyle name="40% - Accent6 9 2 2" xfId="1830" xr:uid="{00000000-0005-0000-0000-000052B30000}"/>
    <cellStyle name="40% - Accent6 9 2 2 2" xfId="4516" xr:uid="{00000000-0005-0000-0000-000053B30000}"/>
    <cellStyle name="40% - Accent6 9 2 2 2 2" xfId="9813" xr:uid="{00000000-0005-0000-0000-000054B30000}"/>
    <cellStyle name="40% - Accent6 9 2 2 2 2 2" xfId="35814" xr:uid="{00000000-0005-0000-0000-000055B30000}"/>
    <cellStyle name="40% - Accent6 9 2 2 2 3" xfId="17608" xr:uid="{00000000-0005-0000-0000-000056B30000}"/>
    <cellStyle name="40% - Accent6 9 2 2 2 3 2" xfId="43602" xr:uid="{00000000-0005-0000-0000-000057B30000}"/>
    <cellStyle name="40% - Accent6 9 2 2 2 4" xfId="25359" xr:uid="{00000000-0005-0000-0000-000058B30000}"/>
    <cellStyle name="40% - Accent6 9 2 2 2 4 2" xfId="51348" xr:uid="{00000000-0005-0000-0000-000059B30000}"/>
    <cellStyle name="40% - Accent6 9 2 2 2 5" xfId="30513" xr:uid="{00000000-0005-0000-0000-00005AB30000}"/>
    <cellStyle name="40% - Accent6 9 2 2 3" xfId="12455" xr:uid="{00000000-0005-0000-0000-00005BB30000}"/>
    <cellStyle name="40% - Accent6 9 2 2 3 2" xfId="20250" xr:uid="{00000000-0005-0000-0000-00005CB30000}"/>
    <cellStyle name="40% - Accent6 9 2 2 3 2 2" xfId="46244" xr:uid="{00000000-0005-0000-0000-00005DB30000}"/>
    <cellStyle name="40% - Accent6 9 2 2 3 3" xfId="38456" xr:uid="{00000000-0005-0000-0000-00005EB30000}"/>
    <cellStyle name="40% - Accent6 9 2 2 4" xfId="7133" xr:uid="{00000000-0005-0000-0000-00005FB30000}"/>
    <cellStyle name="40% - Accent6 9 2 2 4 2" xfId="33125" xr:uid="{00000000-0005-0000-0000-000060B30000}"/>
    <cellStyle name="40% - Accent6 9 2 2 5" xfId="14919" xr:uid="{00000000-0005-0000-0000-000061B30000}"/>
    <cellStyle name="40% - Accent6 9 2 2 5 2" xfId="40913" xr:uid="{00000000-0005-0000-0000-000062B30000}"/>
    <cellStyle name="40% - Accent6 9 2 2 6" xfId="22670" xr:uid="{00000000-0005-0000-0000-000063B30000}"/>
    <cellStyle name="40% - Accent6 9 2 2 6 2" xfId="48659" xr:uid="{00000000-0005-0000-0000-000064B30000}"/>
    <cellStyle name="40% - Accent6 9 2 2 7" xfId="27824" xr:uid="{00000000-0005-0000-0000-000065B30000}"/>
    <cellStyle name="40% - Accent6 9 2 3" xfId="2386" xr:uid="{00000000-0005-0000-0000-000066B30000}"/>
    <cellStyle name="40% - Accent6 9 2 3 2" xfId="5072" xr:uid="{00000000-0005-0000-0000-000067B30000}"/>
    <cellStyle name="40% - Accent6 9 2 3 2 2" xfId="10369" xr:uid="{00000000-0005-0000-0000-000068B30000}"/>
    <cellStyle name="40% - Accent6 9 2 3 2 2 2" xfId="36370" xr:uid="{00000000-0005-0000-0000-000069B30000}"/>
    <cellStyle name="40% - Accent6 9 2 3 2 3" xfId="18164" xr:uid="{00000000-0005-0000-0000-00006AB30000}"/>
    <cellStyle name="40% - Accent6 9 2 3 2 3 2" xfId="44158" xr:uid="{00000000-0005-0000-0000-00006BB30000}"/>
    <cellStyle name="40% - Accent6 9 2 3 2 4" xfId="25915" xr:uid="{00000000-0005-0000-0000-00006CB30000}"/>
    <cellStyle name="40% - Accent6 9 2 3 2 4 2" xfId="51904" xr:uid="{00000000-0005-0000-0000-00006DB30000}"/>
    <cellStyle name="40% - Accent6 9 2 3 2 5" xfId="31069" xr:uid="{00000000-0005-0000-0000-00006EB30000}"/>
    <cellStyle name="40% - Accent6 9 2 3 3" xfId="12990" xr:uid="{00000000-0005-0000-0000-00006FB30000}"/>
    <cellStyle name="40% - Accent6 9 2 3 3 2" xfId="20785" xr:uid="{00000000-0005-0000-0000-000070B30000}"/>
    <cellStyle name="40% - Accent6 9 2 3 3 2 2" xfId="46779" xr:uid="{00000000-0005-0000-0000-000071B30000}"/>
    <cellStyle name="40% - Accent6 9 2 3 3 3" xfId="38991" xr:uid="{00000000-0005-0000-0000-000072B30000}"/>
    <cellStyle name="40% - Accent6 9 2 3 4" xfId="7685" xr:uid="{00000000-0005-0000-0000-000073B30000}"/>
    <cellStyle name="40% - Accent6 9 2 3 4 2" xfId="33681" xr:uid="{00000000-0005-0000-0000-000074B30000}"/>
    <cellStyle name="40% - Accent6 9 2 3 5" xfId="15475" xr:uid="{00000000-0005-0000-0000-000075B30000}"/>
    <cellStyle name="40% - Accent6 9 2 3 5 2" xfId="41469" xr:uid="{00000000-0005-0000-0000-000076B30000}"/>
    <cellStyle name="40% - Accent6 9 2 3 6" xfId="23226" xr:uid="{00000000-0005-0000-0000-000077B30000}"/>
    <cellStyle name="40% - Accent6 9 2 3 6 2" xfId="49215" xr:uid="{00000000-0005-0000-0000-000078B30000}"/>
    <cellStyle name="40% - Accent6 9 2 3 7" xfId="28380" xr:uid="{00000000-0005-0000-0000-000079B30000}"/>
    <cellStyle name="40% - Accent6 9 2 4" xfId="2942" xr:uid="{00000000-0005-0000-0000-00007AB30000}"/>
    <cellStyle name="40% - Accent6 9 2 4 2" xfId="5628" xr:uid="{00000000-0005-0000-0000-00007BB30000}"/>
    <cellStyle name="40% - Accent6 9 2 4 2 2" xfId="10925" xr:uid="{00000000-0005-0000-0000-00007CB30000}"/>
    <cellStyle name="40% - Accent6 9 2 4 2 2 2" xfId="36926" xr:uid="{00000000-0005-0000-0000-00007DB30000}"/>
    <cellStyle name="40% - Accent6 9 2 4 2 3" xfId="18720" xr:uid="{00000000-0005-0000-0000-00007EB30000}"/>
    <cellStyle name="40% - Accent6 9 2 4 2 3 2" xfId="44714" xr:uid="{00000000-0005-0000-0000-00007FB30000}"/>
    <cellStyle name="40% - Accent6 9 2 4 2 4" xfId="26471" xr:uid="{00000000-0005-0000-0000-000080B30000}"/>
    <cellStyle name="40% - Accent6 9 2 4 2 4 2" xfId="52460" xr:uid="{00000000-0005-0000-0000-000081B30000}"/>
    <cellStyle name="40% - Accent6 9 2 4 2 5" xfId="31625" xr:uid="{00000000-0005-0000-0000-000082B30000}"/>
    <cellStyle name="40% - Accent6 9 2 4 3" xfId="13529" xr:uid="{00000000-0005-0000-0000-000083B30000}"/>
    <cellStyle name="40% - Accent6 9 2 4 3 2" xfId="21324" xr:uid="{00000000-0005-0000-0000-000084B30000}"/>
    <cellStyle name="40% - Accent6 9 2 4 3 2 2" xfId="47318" xr:uid="{00000000-0005-0000-0000-000085B30000}"/>
    <cellStyle name="40% - Accent6 9 2 4 3 3" xfId="39530" xr:uid="{00000000-0005-0000-0000-000086B30000}"/>
    <cellStyle name="40% - Accent6 9 2 4 4" xfId="8241" xr:uid="{00000000-0005-0000-0000-000087B30000}"/>
    <cellStyle name="40% - Accent6 9 2 4 4 2" xfId="34237" xr:uid="{00000000-0005-0000-0000-000088B30000}"/>
    <cellStyle name="40% - Accent6 9 2 4 5" xfId="16031" xr:uid="{00000000-0005-0000-0000-000089B30000}"/>
    <cellStyle name="40% - Accent6 9 2 4 5 2" xfId="42025" xr:uid="{00000000-0005-0000-0000-00008AB30000}"/>
    <cellStyle name="40% - Accent6 9 2 4 6" xfId="23782" xr:uid="{00000000-0005-0000-0000-00008BB30000}"/>
    <cellStyle name="40% - Accent6 9 2 4 6 2" xfId="49771" xr:uid="{00000000-0005-0000-0000-00008CB30000}"/>
    <cellStyle name="40% - Accent6 9 2 4 7" xfId="28936" xr:uid="{00000000-0005-0000-0000-00008DB30000}"/>
    <cellStyle name="40% - Accent6 9 2 5" xfId="3960" xr:uid="{00000000-0005-0000-0000-00008EB30000}"/>
    <cellStyle name="40% - Accent6 9 2 5 2" xfId="9258" xr:uid="{00000000-0005-0000-0000-00008FB30000}"/>
    <cellStyle name="40% - Accent6 9 2 5 2 2" xfId="35258" xr:uid="{00000000-0005-0000-0000-000090B30000}"/>
    <cellStyle name="40% - Accent6 9 2 5 3" xfId="17052" xr:uid="{00000000-0005-0000-0000-000091B30000}"/>
    <cellStyle name="40% - Accent6 9 2 5 3 2" xfId="43046" xr:uid="{00000000-0005-0000-0000-000092B30000}"/>
    <cellStyle name="40% - Accent6 9 2 5 4" xfId="24803" xr:uid="{00000000-0005-0000-0000-000093B30000}"/>
    <cellStyle name="40% - Accent6 9 2 5 4 2" xfId="50792" xr:uid="{00000000-0005-0000-0000-000094B30000}"/>
    <cellStyle name="40% - Accent6 9 2 5 5" xfId="29957" xr:uid="{00000000-0005-0000-0000-000095B30000}"/>
    <cellStyle name="40% - Accent6 9 2 6" xfId="11430" xr:uid="{00000000-0005-0000-0000-000096B30000}"/>
    <cellStyle name="40% - Accent6 9 2 6 2" xfId="19225" xr:uid="{00000000-0005-0000-0000-000097B30000}"/>
    <cellStyle name="40% - Accent6 9 2 6 2 2" xfId="45219" xr:uid="{00000000-0005-0000-0000-000098B30000}"/>
    <cellStyle name="40% - Accent6 9 2 6 3" xfId="37431" xr:uid="{00000000-0005-0000-0000-000099B30000}"/>
    <cellStyle name="40% - Accent6 9 2 7" xfId="11936" xr:uid="{00000000-0005-0000-0000-00009AB30000}"/>
    <cellStyle name="40% - Accent6 9 2 7 2" xfId="19731" xr:uid="{00000000-0005-0000-0000-00009BB30000}"/>
    <cellStyle name="40% - Accent6 9 2 7 2 2" xfId="45725" xr:uid="{00000000-0005-0000-0000-00009CB30000}"/>
    <cellStyle name="40% - Accent6 9 2 7 3" xfId="37937" xr:uid="{00000000-0005-0000-0000-00009DB30000}"/>
    <cellStyle name="40% - Accent6 9 2 8" xfId="6582" xr:uid="{00000000-0005-0000-0000-00009EB30000}"/>
    <cellStyle name="40% - Accent6 9 2 8 2" xfId="32569" xr:uid="{00000000-0005-0000-0000-00009FB30000}"/>
    <cellStyle name="40% - Accent6 9 2 9" xfId="14363" xr:uid="{00000000-0005-0000-0000-0000A0B30000}"/>
    <cellStyle name="40% - Accent6 9 2 9 2" xfId="40357" xr:uid="{00000000-0005-0000-0000-0000A1B30000}"/>
    <cellStyle name="40% - Accent6 9 3" xfId="1553" xr:uid="{00000000-0005-0000-0000-0000A2B30000}"/>
    <cellStyle name="40% - Accent6 9 3 2" xfId="4239" xr:uid="{00000000-0005-0000-0000-0000A3B30000}"/>
    <cellStyle name="40% - Accent6 9 3 2 2" xfId="9536" xr:uid="{00000000-0005-0000-0000-0000A4B30000}"/>
    <cellStyle name="40% - Accent6 9 3 2 2 2" xfId="35537" xr:uid="{00000000-0005-0000-0000-0000A5B30000}"/>
    <cellStyle name="40% - Accent6 9 3 2 3" xfId="17331" xr:uid="{00000000-0005-0000-0000-0000A6B30000}"/>
    <cellStyle name="40% - Accent6 9 3 2 3 2" xfId="43325" xr:uid="{00000000-0005-0000-0000-0000A7B30000}"/>
    <cellStyle name="40% - Accent6 9 3 2 4" xfId="25082" xr:uid="{00000000-0005-0000-0000-0000A8B30000}"/>
    <cellStyle name="40% - Accent6 9 3 2 4 2" xfId="51071" xr:uid="{00000000-0005-0000-0000-0000A9B30000}"/>
    <cellStyle name="40% - Accent6 9 3 2 5" xfId="30236" xr:uid="{00000000-0005-0000-0000-0000AAB30000}"/>
    <cellStyle name="40% - Accent6 9 3 3" xfId="12196" xr:uid="{00000000-0005-0000-0000-0000ABB30000}"/>
    <cellStyle name="40% - Accent6 9 3 3 2" xfId="19991" xr:uid="{00000000-0005-0000-0000-0000ACB30000}"/>
    <cellStyle name="40% - Accent6 9 3 3 2 2" xfId="45985" xr:uid="{00000000-0005-0000-0000-0000ADB30000}"/>
    <cellStyle name="40% - Accent6 9 3 3 3" xfId="38197" xr:uid="{00000000-0005-0000-0000-0000AEB30000}"/>
    <cellStyle name="40% - Accent6 9 3 4" xfId="6858" xr:uid="{00000000-0005-0000-0000-0000AFB30000}"/>
    <cellStyle name="40% - Accent6 9 3 4 2" xfId="32848" xr:uid="{00000000-0005-0000-0000-0000B0B30000}"/>
    <cellStyle name="40% - Accent6 9 3 5" xfId="14642" xr:uid="{00000000-0005-0000-0000-0000B1B30000}"/>
    <cellStyle name="40% - Accent6 9 3 5 2" xfId="40636" xr:uid="{00000000-0005-0000-0000-0000B2B30000}"/>
    <cellStyle name="40% - Accent6 9 3 6" xfId="22393" xr:uid="{00000000-0005-0000-0000-0000B3B30000}"/>
    <cellStyle name="40% - Accent6 9 3 6 2" xfId="48382" xr:uid="{00000000-0005-0000-0000-0000B4B30000}"/>
    <cellStyle name="40% - Accent6 9 3 7" xfId="27547" xr:uid="{00000000-0005-0000-0000-0000B5B30000}"/>
    <cellStyle name="40% - Accent6 9 4" xfId="2109" xr:uid="{00000000-0005-0000-0000-0000B6B30000}"/>
    <cellStyle name="40% - Accent6 9 4 2" xfId="4795" xr:uid="{00000000-0005-0000-0000-0000B7B30000}"/>
    <cellStyle name="40% - Accent6 9 4 2 2" xfId="10092" xr:uid="{00000000-0005-0000-0000-0000B8B30000}"/>
    <cellStyle name="40% - Accent6 9 4 2 2 2" xfId="36093" xr:uid="{00000000-0005-0000-0000-0000B9B30000}"/>
    <cellStyle name="40% - Accent6 9 4 2 3" xfId="17887" xr:uid="{00000000-0005-0000-0000-0000BAB30000}"/>
    <cellStyle name="40% - Accent6 9 4 2 3 2" xfId="43881" xr:uid="{00000000-0005-0000-0000-0000BBB30000}"/>
    <cellStyle name="40% - Accent6 9 4 2 4" xfId="25638" xr:uid="{00000000-0005-0000-0000-0000BCB30000}"/>
    <cellStyle name="40% - Accent6 9 4 2 4 2" xfId="51627" xr:uid="{00000000-0005-0000-0000-0000BDB30000}"/>
    <cellStyle name="40% - Accent6 9 4 2 5" xfId="30792" xr:uid="{00000000-0005-0000-0000-0000BEB30000}"/>
    <cellStyle name="40% - Accent6 9 4 3" xfId="12715" xr:uid="{00000000-0005-0000-0000-0000BFB30000}"/>
    <cellStyle name="40% - Accent6 9 4 3 2" xfId="20510" xr:uid="{00000000-0005-0000-0000-0000C0B30000}"/>
    <cellStyle name="40% - Accent6 9 4 3 2 2" xfId="46504" xr:uid="{00000000-0005-0000-0000-0000C1B30000}"/>
    <cellStyle name="40% - Accent6 9 4 3 3" xfId="38716" xr:uid="{00000000-0005-0000-0000-0000C2B30000}"/>
    <cellStyle name="40% - Accent6 9 4 4" xfId="7410" xr:uid="{00000000-0005-0000-0000-0000C3B30000}"/>
    <cellStyle name="40% - Accent6 9 4 4 2" xfId="33404" xr:uid="{00000000-0005-0000-0000-0000C4B30000}"/>
    <cellStyle name="40% - Accent6 9 4 5" xfId="15198" xr:uid="{00000000-0005-0000-0000-0000C5B30000}"/>
    <cellStyle name="40% - Accent6 9 4 5 2" xfId="41192" xr:uid="{00000000-0005-0000-0000-0000C6B30000}"/>
    <cellStyle name="40% - Accent6 9 4 6" xfId="22949" xr:uid="{00000000-0005-0000-0000-0000C7B30000}"/>
    <cellStyle name="40% - Accent6 9 4 6 2" xfId="48938" xr:uid="{00000000-0005-0000-0000-0000C8B30000}"/>
    <cellStyle name="40% - Accent6 9 4 7" xfId="28103" xr:uid="{00000000-0005-0000-0000-0000C9B30000}"/>
    <cellStyle name="40% - Accent6 9 5" xfId="2665" xr:uid="{00000000-0005-0000-0000-0000CAB30000}"/>
    <cellStyle name="40% - Accent6 9 5 2" xfId="5351" xr:uid="{00000000-0005-0000-0000-0000CBB30000}"/>
    <cellStyle name="40% - Accent6 9 5 2 2" xfId="10648" xr:uid="{00000000-0005-0000-0000-0000CCB30000}"/>
    <cellStyle name="40% - Accent6 9 5 2 2 2" xfId="36649" xr:uid="{00000000-0005-0000-0000-0000CDB30000}"/>
    <cellStyle name="40% - Accent6 9 5 2 3" xfId="18443" xr:uid="{00000000-0005-0000-0000-0000CEB30000}"/>
    <cellStyle name="40% - Accent6 9 5 2 3 2" xfId="44437" xr:uid="{00000000-0005-0000-0000-0000CFB30000}"/>
    <cellStyle name="40% - Accent6 9 5 2 4" xfId="26194" xr:uid="{00000000-0005-0000-0000-0000D0B30000}"/>
    <cellStyle name="40% - Accent6 9 5 2 4 2" xfId="52183" xr:uid="{00000000-0005-0000-0000-0000D1B30000}"/>
    <cellStyle name="40% - Accent6 9 5 2 5" xfId="31348" xr:uid="{00000000-0005-0000-0000-0000D2B30000}"/>
    <cellStyle name="40% - Accent6 9 5 3" xfId="13252" xr:uid="{00000000-0005-0000-0000-0000D3B30000}"/>
    <cellStyle name="40% - Accent6 9 5 3 2" xfId="21047" xr:uid="{00000000-0005-0000-0000-0000D4B30000}"/>
    <cellStyle name="40% - Accent6 9 5 3 2 2" xfId="47041" xr:uid="{00000000-0005-0000-0000-0000D5B30000}"/>
    <cellStyle name="40% - Accent6 9 5 3 3" xfId="39253" xr:uid="{00000000-0005-0000-0000-0000D6B30000}"/>
    <cellStyle name="40% - Accent6 9 5 4" xfId="7964" xr:uid="{00000000-0005-0000-0000-0000D7B30000}"/>
    <cellStyle name="40% - Accent6 9 5 4 2" xfId="33960" xr:uid="{00000000-0005-0000-0000-0000D8B30000}"/>
    <cellStyle name="40% - Accent6 9 5 5" xfId="15754" xr:uid="{00000000-0005-0000-0000-0000D9B30000}"/>
    <cellStyle name="40% - Accent6 9 5 5 2" xfId="41748" xr:uid="{00000000-0005-0000-0000-0000DAB30000}"/>
    <cellStyle name="40% - Accent6 9 5 6" xfId="23505" xr:uid="{00000000-0005-0000-0000-0000DBB30000}"/>
    <cellStyle name="40% - Accent6 9 5 6 2" xfId="49494" xr:uid="{00000000-0005-0000-0000-0000DCB30000}"/>
    <cellStyle name="40% - Accent6 9 5 7" xfId="28659" xr:uid="{00000000-0005-0000-0000-0000DDB30000}"/>
    <cellStyle name="40% - Accent6 9 6" xfId="3683" xr:uid="{00000000-0005-0000-0000-0000DEB30000}"/>
    <cellStyle name="40% - Accent6 9 6 2" xfId="8981" xr:uid="{00000000-0005-0000-0000-0000DFB30000}"/>
    <cellStyle name="40% - Accent6 9 6 2 2" xfId="34981" xr:uid="{00000000-0005-0000-0000-0000E0B30000}"/>
    <cellStyle name="40% - Accent6 9 6 3" xfId="16775" xr:uid="{00000000-0005-0000-0000-0000E1B30000}"/>
    <cellStyle name="40% - Accent6 9 6 3 2" xfId="42769" xr:uid="{00000000-0005-0000-0000-0000E2B30000}"/>
    <cellStyle name="40% - Accent6 9 6 4" xfId="24526" xr:uid="{00000000-0005-0000-0000-0000E3B30000}"/>
    <cellStyle name="40% - Accent6 9 6 4 2" xfId="50515" xr:uid="{00000000-0005-0000-0000-0000E4B30000}"/>
    <cellStyle name="40% - Accent6 9 6 5" xfId="29680" xr:uid="{00000000-0005-0000-0000-0000E5B30000}"/>
    <cellStyle name="40% - Accent6 9 7" xfId="11175" xr:uid="{00000000-0005-0000-0000-0000E6B30000}"/>
    <cellStyle name="40% - Accent6 9 7 2" xfId="18970" xr:uid="{00000000-0005-0000-0000-0000E7B30000}"/>
    <cellStyle name="40% - Accent6 9 7 2 2" xfId="44964" xr:uid="{00000000-0005-0000-0000-0000E8B30000}"/>
    <cellStyle name="40% - Accent6 9 7 3" xfId="37176" xr:uid="{00000000-0005-0000-0000-0000E9B30000}"/>
    <cellStyle name="40% - Accent6 9 8" xfId="11675" xr:uid="{00000000-0005-0000-0000-0000EAB30000}"/>
    <cellStyle name="40% - Accent6 9 8 2" xfId="19470" xr:uid="{00000000-0005-0000-0000-0000EBB30000}"/>
    <cellStyle name="40% - Accent6 9 8 2 2" xfId="45464" xr:uid="{00000000-0005-0000-0000-0000ECB30000}"/>
    <cellStyle name="40% - Accent6 9 8 3" xfId="37676" xr:uid="{00000000-0005-0000-0000-0000EDB30000}"/>
    <cellStyle name="40% - Accent6 9 9" xfId="6305" xr:uid="{00000000-0005-0000-0000-0000EEB30000}"/>
    <cellStyle name="40% - Accent6 9 9 2" xfId="32292" xr:uid="{00000000-0005-0000-0000-0000EFB30000}"/>
    <cellStyle name="4mitP" xfId="266" xr:uid="{00000000-0005-0000-0000-0000F0B30000}"/>
    <cellStyle name="4ohneP" xfId="267" xr:uid="{00000000-0005-0000-0000-0000F1B30000}"/>
    <cellStyle name="5 indents" xfId="268" xr:uid="{00000000-0005-0000-0000-0000F2B30000}"/>
    <cellStyle name="60 % - Accent1" xfId="269" xr:uid="{00000000-0005-0000-0000-0000F3B30000}"/>
    <cellStyle name="60 % - Accent2" xfId="270" xr:uid="{00000000-0005-0000-0000-0000F4B30000}"/>
    <cellStyle name="60 % - Accent3" xfId="271" xr:uid="{00000000-0005-0000-0000-0000F5B30000}"/>
    <cellStyle name="60 % - Accent4" xfId="272" xr:uid="{00000000-0005-0000-0000-0000F6B30000}"/>
    <cellStyle name="60 % - Accent5" xfId="273" xr:uid="{00000000-0005-0000-0000-0000F7B30000}"/>
    <cellStyle name="60 % - Accent6" xfId="274" xr:uid="{00000000-0005-0000-0000-0000F8B30000}"/>
    <cellStyle name="60% - Accent1" xfId="25" builtinId="32" customBuiltin="1"/>
    <cellStyle name="60% - Accent2" xfId="29" builtinId="36" customBuiltin="1"/>
    <cellStyle name="60% - Accent3" xfId="33" builtinId="40" customBuiltin="1"/>
    <cellStyle name="60% - Accent4" xfId="37" builtinId="44" customBuiltin="1"/>
    <cellStyle name="60% - Accent5" xfId="41" builtinId="48" customBuiltin="1"/>
    <cellStyle name="60% - Accent6" xfId="45" builtinId="52" customBuiltin="1"/>
    <cellStyle name="6mitP" xfId="275" xr:uid="{00000000-0005-0000-0000-0000FFB30000}"/>
    <cellStyle name="6ohneP" xfId="276" xr:uid="{00000000-0005-0000-0000-000000B40000}"/>
    <cellStyle name="7mitP" xfId="277" xr:uid="{00000000-0005-0000-0000-000001B40000}"/>
    <cellStyle name="9mitP" xfId="278" xr:uid="{00000000-0005-0000-0000-000002B40000}"/>
    <cellStyle name="9ohneP" xfId="279" xr:uid="{00000000-0005-0000-0000-000003B40000}"/>
    <cellStyle name="a0" xfId="280" xr:uid="{00000000-0005-0000-0000-000004B40000}"/>
    <cellStyle name="Accent1" xfId="22" builtinId="29" customBuiltin="1"/>
    <cellStyle name="Accent2" xfId="26" builtinId="33" customBuiltin="1"/>
    <cellStyle name="Accent3" xfId="30" builtinId="37" customBuiltin="1"/>
    <cellStyle name="Accent4" xfId="34" builtinId="41" customBuiltin="1"/>
    <cellStyle name="Accent5" xfId="38" builtinId="45" customBuiltin="1"/>
    <cellStyle name="Accent6" xfId="42" builtinId="49" customBuiltin="1"/>
    <cellStyle name="ANCLAS,REZONES Y SUS PARTES,DE FUNDICION,DE HIERRO O DE ACERO" xfId="281" xr:uid="{00000000-0005-0000-0000-00000BB40000}"/>
    <cellStyle name="annee semestre" xfId="282" xr:uid="{00000000-0005-0000-0000-00000CB40000}"/>
    <cellStyle name="annee semestre 2" xfId="283" xr:uid="{00000000-0005-0000-0000-00000DB40000}"/>
    <cellStyle name="annee semestre 3" xfId="284" xr:uid="{00000000-0005-0000-0000-00000EB40000}"/>
    <cellStyle name="annee semestre 4" xfId="285" xr:uid="{00000000-0005-0000-0000-00000FB40000}"/>
    <cellStyle name="annee semestre 5" xfId="286" xr:uid="{00000000-0005-0000-0000-000010B40000}"/>
    <cellStyle name="Array" xfId="287" xr:uid="{00000000-0005-0000-0000-000011B40000}"/>
    <cellStyle name="Array 2" xfId="288" xr:uid="{00000000-0005-0000-0000-000012B40000}"/>
    <cellStyle name="Array Enter" xfId="289" xr:uid="{00000000-0005-0000-0000-000013B40000}"/>
    <cellStyle name="Array Enter 2" xfId="290" xr:uid="{00000000-0005-0000-0000-000014B40000}"/>
    <cellStyle name="Array_CBK draft BOP 2007-2008 10.23 09" xfId="291" xr:uid="{00000000-0005-0000-0000-000015B40000}"/>
    <cellStyle name="Avertissement" xfId="292" xr:uid="{00000000-0005-0000-0000-000016B40000}"/>
    <cellStyle name="Bad" xfId="12" builtinId="27" customBuiltin="1"/>
    <cellStyle name="Cabe‡alho 1" xfId="293" xr:uid="{00000000-0005-0000-0000-000018B40000}"/>
    <cellStyle name="Cabe‡alho 2" xfId="294" xr:uid="{00000000-0005-0000-0000-000019B40000}"/>
    <cellStyle name="Cabecera 1" xfId="295" xr:uid="{00000000-0005-0000-0000-00001AB40000}"/>
    <cellStyle name="Cabecera 2" xfId="296" xr:uid="{00000000-0005-0000-0000-00001BB40000}"/>
    <cellStyle name="Calcul" xfId="297" xr:uid="{00000000-0005-0000-0000-00001CB40000}"/>
    <cellStyle name="Calculation" xfId="16" builtinId="22" customBuiltin="1"/>
    <cellStyle name="Celkem" xfId="298" xr:uid="{00000000-0005-0000-0000-00001EB40000}"/>
    <cellStyle name="Cellule liée" xfId="299" xr:uid="{00000000-0005-0000-0000-00001FB40000}"/>
    <cellStyle name="Check Cell" xfId="18" builtinId="23" customBuiltin="1"/>
    <cellStyle name="Clive" xfId="300" xr:uid="{00000000-0005-0000-0000-000021B40000}"/>
    <cellStyle name="clsAltData" xfId="301" xr:uid="{00000000-0005-0000-0000-000022B40000}"/>
    <cellStyle name="clsAltMRVData" xfId="302" xr:uid="{00000000-0005-0000-0000-000023B40000}"/>
    <cellStyle name="clsBlank" xfId="303" xr:uid="{00000000-0005-0000-0000-000024B40000}"/>
    <cellStyle name="clsColumnHeader" xfId="304" xr:uid="{00000000-0005-0000-0000-000025B40000}"/>
    <cellStyle name="clsData" xfId="305" xr:uid="{00000000-0005-0000-0000-000026B40000}"/>
    <cellStyle name="clsDefault" xfId="306" xr:uid="{00000000-0005-0000-0000-000027B40000}"/>
    <cellStyle name="clsFooter" xfId="307" xr:uid="{00000000-0005-0000-0000-000028B40000}"/>
    <cellStyle name="clsIndexTableData" xfId="308" xr:uid="{00000000-0005-0000-0000-000029B40000}"/>
    <cellStyle name="clsIndexTableHdr" xfId="309" xr:uid="{00000000-0005-0000-0000-00002AB40000}"/>
    <cellStyle name="clsIndexTableTitle" xfId="310" xr:uid="{00000000-0005-0000-0000-00002BB40000}"/>
    <cellStyle name="clsMRVData" xfId="311" xr:uid="{00000000-0005-0000-0000-00002CB40000}"/>
    <cellStyle name="clsReportFooter" xfId="312" xr:uid="{00000000-0005-0000-0000-00002DB40000}"/>
    <cellStyle name="clsReportHeader" xfId="313" xr:uid="{00000000-0005-0000-0000-00002EB40000}"/>
    <cellStyle name="clsRowHeader" xfId="314" xr:uid="{00000000-0005-0000-0000-00002FB40000}"/>
    <cellStyle name="clsScale" xfId="315" xr:uid="{00000000-0005-0000-0000-000030B40000}"/>
    <cellStyle name="clsSection" xfId="316" xr:uid="{00000000-0005-0000-0000-000031B40000}"/>
    <cellStyle name="Comma" xfId="1" builtinId="3"/>
    <cellStyle name="Comma  - Style1" xfId="317" xr:uid="{00000000-0005-0000-0000-000033B40000}"/>
    <cellStyle name="Comma  - Style2" xfId="318" xr:uid="{00000000-0005-0000-0000-000034B40000}"/>
    <cellStyle name="Comma  - Style3" xfId="319" xr:uid="{00000000-0005-0000-0000-000035B40000}"/>
    <cellStyle name="Comma  - Style4" xfId="320" xr:uid="{00000000-0005-0000-0000-000036B40000}"/>
    <cellStyle name="Comma  - Style5" xfId="321" xr:uid="{00000000-0005-0000-0000-000037B40000}"/>
    <cellStyle name="Comma  - Style6" xfId="322" xr:uid="{00000000-0005-0000-0000-000038B40000}"/>
    <cellStyle name="Comma  - Style7" xfId="323" xr:uid="{00000000-0005-0000-0000-000039B40000}"/>
    <cellStyle name="Comma  - Style8" xfId="324" xr:uid="{00000000-0005-0000-0000-00003AB40000}"/>
    <cellStyle name="Comma 10" xfId="325" xr:uid="{00000000-0005-0000-0000-00003BB40000}"/>
    <cellStyle name="Comma 11" xfId="326" xr:uid="{00000000-0005-0000-0000-00003CB40000}"/>
    <cellStyle name="Comma 12" xfId="327" xr:uid="{00000000-0005-0000-0000-00003DB40000}"/>
    <cellStyle name="Comma 13" xfId="328" xr:uid="{00000000-0005-0000-0000-00003EB40000}"/>
    <cellStyle name="Comma 14" xfId="329" xr:uid="{00000000-0005-0000-0000-00003FB40000}"/>
    <cellStyle name="Comma 15" xfId="330" xr:uid="{00000000-0005-0000-0000-000040B40000}"/>
    <cellStyle name="Comma 16" xfId="331" xr:uid="{00000000-0005-0000-0000-000041B40000}"/>
    <cellStyle name="Comma 17" xfId="332" xr:uid="{00000000-0005-0000-0000-000042B40000}"/>
    <cellStyle name="Comma 18" xfId="333" xr:uid="{00000000-0005-0000-0000-000043B40000}"/>
    <cellStyle name="Comma 19" xfId="334" xr:uid="{00000000-0005-0000-0000-000044B40000}"/>
    <cellStyle name="Comma 2" xfId="119" xr:uid="{00000000-0005-0000-0000-000045B40000}"/>
    <cellStyle name="Comma 2 10" xfId="120" xr:uid="{00000000-0005-0000-0000-000046B40000}"/>
    <cellStyle name="Comma 2 11" xfId="121" xr:uid="{00000000-0005-0000-0000-000047B40000}"/>
    <cellStyle name="Comma 2 12" xfId="122" xr:uid="{00000000-0005-0000-0000-000048B40000}"/>
    <cellStyle name="Comma 2 13" xfId="123" xr:uid="{00000000-0005-0000-0000-000049B40000}"/>
    <cellStyle name="Comma 2 14" xfId="124" xr:uid="{00000000-0005-0000-0000-00004AB40000}"/>
    <cellStyle name="Comma 2 15" xfId="335" xr:uid="{00000000-0005-0000-0000-00004BB40000}"/>
    <cellStyle name="Comma 2 2" xfId="125" xr:uid="{00000000-0005-0000-0000-00004CB40000}"/>
    <cellStyle name="Comma 2 2 2" xfId="337" xr:uid="{00000000-0005-0000-0000-00004DB40000}"/>
    <cellStyle name="Comma 2 2 3" xfId="336" xr:uid="{00000000-0005-0000-0000-00004EB40000}"/>
    <cellStyle name="Comma 2 3" xfId="126" xr:uid="{00000000-0005-0000-0000-00004FB40000}"/>
    <cellStyle name="Comma 2 4" xfId="127" xr:uid="{00000000-0005-0000-0000-000050B40000}"/>
    <cellStyle name="Comma 2 5" xfId="128" xr:uid="{00000000-0005-0000-0000-000051B40000}"/>
    <cellStyle name="Comma 2 6" xfId="129" xr:uid="{00000000-0005-0000-0000-000052B40000}"/>
    <cellStyle name="Comma 2 7" xfId="130" xr:uid="{00000000-0005-0000-0000-000053B40000}"/>
    <cellStyle name="Comma 2 8" xfId="131" xr:uid="{00000000-0005-0000-0000-000054B40000}"/>
    <cellStyle name="Comma 2 9" xfId="132" xr:uid="{00000000-0005-0000-0000-000055B40000}"/>
    <cellStyle name="Comma 2_per arberin Nentor 05, 2009" xfId="338" xr:uid="{00000000-0005-0000-0000-000056B40000}"/>
    <cellStyle name="Comma 20" xfId="339" xr:uid="{00000000-0005-0000-0000-000057B40000}"/>
    <cellStyle name="Comma 21" xfId="340" xr:uid="{00000000-0005-0000-0000-000058B40000}"/>
    <cellStyle name="Comma 22" xfId="341" xr:uid="{00000000-0005-0000-0000-000059B40000}"/>
    <cellStyle name="Comma 23" xfId="342" xr:uid="{00000000-0005-0000-0000-00005AB40000}"/>
    <cellStyle name="Comma 24" xfId="343" xr:uid="{00000000-0005-0000-0000-00005BB40000}"/>
    <cellStyle name="Comma 25" xfId="344" xr:uid="{00000000-0005-0000-0000-00005CB40000}"/>
    <cellStyle name="Comma 26" xfId="345" xr:uid="{00000000-0005-0000-0000-00005DB40000}"/>
    <cellStyle name="Comma 27" xfId="346" xr:uid="{00000000-0005-0000-0000-00005EB40000}"/>
    <cellStyle name="Comma 28" xfId="347" xr:uid="{00000000-0005-0000-0000-00005FB40000}"/>
    <cellStyle name="Comma 29" xfId="348" xr:uid="{00000000-0005-0000-0000-000060B40000}"/>
    <cellStyle name="Comma 3" xfId="4" xr:uid="{00000000-0005-0000-0000-000061B40000}"/>
    <cellStyle name="Comma 3 2" xfId="349" xr:uid="{00000000-0005-0000-0000-000062B40000}"/>
    <cellStyle name="Comma 3 2 2" xfId="4668" xr:uid="{00000000-0005-0000-0000-000063B40000}"/>
    <cellStyle name="Comma 3 2 2 2" xfId="9965" xr:uid="{00000000-0005-0000-0000-000064B40000}"/>
    <cellStyle name="Comma 3 2 2 2 2" xfId="35966" xr:uid="{00000000-0005-0000-0000-000065B40000}"/>
    <cellStyle name="Comma 3 2 2 3" xfId="17760" xr:uid="{00000000-0005-0000-0000-000066B40000}"/>
    <cellStyle name="Comma 3 2 2 3 2" xfId="43754" xr:uid="{00000000-0005-0000-0000-000067B40000}"/>
    <cellStyle name="Comma 3 2 2 4" xfId="25511" xr:uid="{00000000-0005-0000-0000-000068B40000}"/>
    <cellStyle name="Comma 3 2 2 4 2" xfId="51500" xr:uid="{00000000-0005-0000-0000-000069B40000}"/>
    <cellStyle name="Comma 3 2 2 5" xfId="30665" xr:uid="{00000000-0005-0000-0000-00006AB40000}"/>
    <cellStyle name="Comma 3 2 3" xfId="1982" xr:uid="{00000000-0005-0000-0000-00006BB40000}"/>
    <cellStyle name="Comma 3 2 3 2" xfId="15071" xr:uid="{00000000-0005-0000-0000-00006CB40000}"/>
    <cellStyle name="Comma 3 2 3 2 2" xfId="41065" xr:uid="{00000000-0005-0000-0000-00006DB40000}"/>
    <cellStyle name="Comma 3 2 3 3" xfId="33277" xr:uid="{00000000-0005-0000-0000-00006EB40000}"/>
    <cellStyle name="Comma 3 2 4" xfId="6039" xr:uid="{00000000-0005-0000-0000-00006FB40000}"/>
    <cellStyle name="Comma 3 2 5" xfId="22822" xr:uid="{00000000-0005-0000-0000-000070B40000}"/>
    <cellStyle name="Comma 3 2 5 2" xfId="48811" xr:uid="{00000000-0005-0000-0000-000071B40000}"/>
    <cellStyle name="Comma 3 2 6" xfId="27976" xr:uid="{00000000-0005-0000-0000-000072B40000}"/>
    <cellStyle name="Comma 3 3" xfId="2538" xr:uid="{00000000-0005-0000-0000-000073B40000}"/>
    <cellStyle name="Comma 3 3 2" xfId="5224" xr:uid="{00000000-0005-0000-0000-000074B40000}"/>
    <cellStyle name="Comma 3 3 2 2" xfId="10521" xr:uid="{00000000-0005-0000-0000-000075B40000}"/>
    <cellStyle name="Comma 3 3 2 2 2" xfId="36522" xr:uid="{00000000-0005-0000-0000-000076B40000}"/>
    <cellStyle name="Comma 3 3 2 3" xfId="18316" xr:uid="{00000000-0005-0000-0000-000077B40000}"/>
    <cellStyle name="Comma 3 3 2 3 2" xfId="44310" xr:uid="{00000000-0005-0000-0000-000078B40000}"/>
    <cellStyle name="Comma 3 3 2 4" xfId="26067" xr:uid="{00000000-0005-0000-0000-000079B40000}"/>
    <cellStyle name="Comma 3 3 2 4 2" xfId="52056" xr:uid="{00000000-0005-0000-0000-00007AB40000}"/>
    <cellStyle name="Comma 3 3 2 5" xfId="31221" xr:uid="{00000000-0005-0000-0000-00007BB40000}"/>
    <cellStyle name="Comma 3 3 3" xfId="13141" xr:uid="{00000000-0005-0000-0000-00007CB40000}"/>
    <cellStyle name="Comma 3 3 3 2" xfId="20936" xr:uid="{00000000-0005-0000-0000-00007DB40000}"/>
    <cellStyle name="Comma 3 3 3 2 2" xfId="46930" xr:uid="{00000000-0005-0000-0000-00007EB40000}"/>
    <cellStyle name="Comma 3 3 3 3" xfId="39142" xr:uid="{00000000-0005-0000-0000-00007FB40000}"/>
    <cellStyle name="Comma 3 3 4" xfId="7837" xr:uid="{00000000-0005-0000-0000-000080B40000}"/>
    <cellStyle name="Comma 3 3 4 2" xfId="33833" xr:uid="{00000000-0005-0000-0000-000081B40000}"/>
    <cellStyle name="Comma 3 3 5" xfId="15627" xr:uid="{00000000-0005-0000-0000-000082B40000}"/>
    <cellStyle name="Comma 3 3 5 2" xfId="41621" xr:uid="{00000000-0005-0000-0000-000083B40000}"/>
    <cellStyle name="Comma 3 3 6" xfId="23378" xr:uid="{00000000-0005-0000-0000-000084B40000}"/>
    <cellStyle name="Comma 3 3 6 2" xfId="49367" xr:uid="{00000000-0005-0000-0000-000085B40000}"/>
    <cellStyle name="Comma 3 3 7" xfId="28532" xr:uid="{00000000-0005-0000-0000-000086B40000}"/>
    <cellStyle name="Comma 3 4" xfId="3094" xr:uid="{00000000-0005-0000-0000-000087B40000}"/>
    <cellStyle name="Comma 3 4 2" xfId="5780" xr:uid="{00000000-0005-0000-0000-000088B40000}"/>
    <cellStyle name="Comma 3 4 2 2" xfId="11077" xr:uid="{00000000-0005-0000-0000-000089B40000}"/>
    <cellStyle name="Comma 3 4 2 2 2" xfId="37078" xr:uid="{00000000-0005-0000-0000-00008AB40000}"/>
    <cellStyle name="Comma 3 4 2 3" xfId="18872" xr:uid="{00000000-0005-0000-0000-00008BB40000}"/>
    <cellStyle name="Comma 3 4 2 3 2" xfId="44866" xr:uid="{00000000-0005-0000-0000-00008CB40000}"/>
    <cellStyle name="Comma 3 4 2 4" xfId="26623" xr:uid="{00000000-0005-0000-0000-00008DB40000}"/>
    <cellStyle name="Comma 3 4 2 4 2" xfId="52612" xr:uid="{00000000-0005-0000-0000-00008EB40000}"/>
    <cellStyle name="Comma 3 4 2 5" xfId="31777" xr:uid="{00000000-0005-0000-0000-00008FB40000}"/>
    <cellStyle name="Comma 3 4 3" xfId="13680" xr:uid="{00000000-0005-0000-0000-000090B40000}"/>
    <cellStyle name="Comma 3 4 3 2" xfId="21475" xr:uid="{00000000-0005-0000-0000-000091B40000}"/>
    <cellStyle name="Comma 3 4 3 2 2" xfId="47469" xr:uid="{00000000-0005-0000-0000-000092B40000}"/>
    <cellStyle name="Comma 3 4 3 3" xfId="39681" xr:uid="{00000000-0005-0000-0000-000093B40000}"/>
    <cellStyle name="Comma 3 4 4" xfId="8393" xr:uid="{00000000-0005-0000-0000-000094B40000}"/>
    <cellStyle name="Comma 3 4 4 2" xfId="34389" xr:uid="{00000000-0005-0000-0000-000095B40000}"/>
    <cellStyle name="Comma 3 4 5" xfId="16183" xr:uid="{00000000-0005-0000-0000-000096B40000}"/>
    <cellStyle name="Comma 3 4 5 2" xfId="42177" xr:uid="{00000000-0005-0000-0000-000097B40000}"/>
    <cellStyle name="Comma 3 4 6" xfId="23934" xr:uid="{00000000-0005-0000-0000-000098B40000}"/>
    <cellStyle name="Comma 3 4 6 2" xfId="49923" xr:uid="{00000000-0005-0000-0000-000099B40000}"/>
    <cellStyle name="Comma 3 4 7" xfId="29088" xr:uid="{00000000-0005-0000-0000-00009AB40000}"/>
    <cellStyle name="Comma 3 5" xfId="1425" xr:uid="{00000000-0005-0000-0000-00009BB40000}"/>
    <cellStyle name="Comma 3 5 2" xfId="6733" xr:uid="{00000000-0005-0000-0000-00009CB40000}"/>
    <cellStyle name="Comma 3 5 2 2" xfId="32721" xr:uid="{00000000-0005-0000-0000-00009DB40000}"/>
    <cellStyle name="Comma 3 5 3" xfId="14515" xr:uid="{00000000-0005-0000-0000-00009EB40000}"/>
    <cellStyle name="Comma 3 5 3 2" xfId="40509" xr:uid="{00000000-0005-0000-0000-00009FB40000}"/>
    <cellStyle name="Comma 3 5 4" xfId="22266" xr:uid="{00000000-0005-0000-0000-0000A0B40000}"/>
    <cellStyle name="Comma 3 5 4 2" xfId="48255" xr:uid="{00000000-0005-0000-0000-0000A1B40000}"/>
    <cellStyle name="Comma 3 5 5" xfId="27420" xr:uid="{00000000-0005-0000-0000-0000A2B40000}"/>
    <cellStyle name="Comma 3 6" xfId="4112" xr:uid="{00000000-0005-0000-0000-0000A3B40000}"/>
    <cellStyle name="Comma 3 6 2" xfId="9410" xr:uid="{00000000-0005-0000-0000-0000A4B40000}"/>
    <cellStyle name="Comma 3 6 2 2" xfId="35410" xr:uid="{00000000-0005-0000-0000-0000A5B40000}"/>
    <cellStyle name="Comma 3 6 3" xfId="17204" xr:uid="{00000000-0005-0000-0000-0000A6B40000}"/>
    <cellStyle name="Comma 3 6 3 2" xfId="43198" xr:uid="{00000000-0005-0000-0000-0000A7B40000}"/>
    <cellStyle name="Comma 3 6 4" xfId="24955" xr:uid="{00000000-0005-0000-0000-0000A8B40000}"/>
    <cellStyle name="Comma 3 6 4 2" xfId="50944" xr:uid="{00000000-0005-0000-0000-0000A9B40000}"/>
    <cellStyle name="Comma 3 6 5" xfId="30109" xr:uid="{00000000-0005-0000-0000-0000AAB40000}"/>
    <cellStyle name="Comma 3 7" xfId="5916" xr:uid="{00000000-0005-0000-0000-0000ABB40000}"/>
    <cellStyle name="Comma 3 7 2" xfId="12087" xr:uid="{00000000-0005-0000-0000-0000ACB40000}"/>
    <cellStyle name="Comma 3 7 2 2" xfId="38088" xr:uid="{00000000-0005-0000-0000-0000ADB40000}"/>
    <cellStyle name="Comma 3 7 3" xfId="19882" xr:uid="{00000000-0005-0000-0000-0000AEB40000}"/>
    <cellStyle name="Comma 3 7 3 2" xfId="45876" xr:uid="{00000000-0005-0000-0000-0000AFB40000}"/>
    <cellStyle name="Comma 30" xfId="350" xr:uid="{00000000-0005-0000-0000-0000B0B40000}"/>
    <cellStyle name="Comma 31" xfId="351" xr:uid="{00000000-0005-0000-0000-0000B1B40000}"/>
    <cellStyle name="Comma 32" xfId="352" xr:uid="{00000000-0005-0000-0000-0000B2B40000}"/>
    <cellStyle name="Comma 33" xfId="353" xr:uid="{00000000-0005-0000-0000-0000B3B40000}"/>
    <cellStyle name="Comma 33 2" xfId="13812" xr:uid="{00000000-0005-0000-0000-0000B4B40000}"/>
    <cellStyle name="Comma 33 2 2" xfId="39806" xr:uid="{00000000-0005-0000-0000-0000B5B40000}"/>
    <cellStyle name="Comma 33 3" xfId="32023" xr:uid="{00000000-0005-0000-0000-0000B6B40000}"/>
    <cellStyle name="Comma 34" xfId="354" xr:uid="{00000000-0005-0000-0000-0000B7B40000}"/>
    <cellStyle name="Comma 35" xfId="355" xr:uid="{00000000-0005-0000-0000-0000B8B40000}"/>
    <cellStyle name="Comma 36" xfId="207" xr:uid="{00000000-0005-0000-0000-0000B9B40000}"/>
    <cellStyle name="Comma 37" xfId="735" xr:uid="{00000000-0005-0000-0000-0000BAB40000}"/>
    <cellStyle name="Comma 38" xfId="736" xr:uid="{00000000-0005-0000-0000-0000BBB40000}"/>
    <cellStyle name="Comma 39" xfId="862" xr:uid="{00000000-0005-0000-0000-0000BCB40000}"/>
    <cellStyle name="Comma 39 2" xfId="31907" xr:uid="{00000000-0005-0000-0000-0000BDB40000}"/>
    <cellStyle name="Comma 39 3" xfId="5919" xr:uid="{00000000-0005-0000-0000-0000BEB40000}"/>
    <cellStyle name="Comma 4" xfId="356" xr:uid="{00000000-0005-0000-0000-0000BFB40000}"/>
    <cellStyle name="Comma 4 10" xfId="5783" xr:uid="{00000000-0005-0000-0000-0000C0B40000}"/>
    <cellStyle name="Comma 4 10 2" xfId="11080" xr:uid="{00000000-0005-0000-0000-0000C1B40000}"/>
    <cellStyle name="Comma 4 10 2 2" xfId="37081" xr:uid="{00000000-0005-0000-0000-0000C2B40000}"/>
    <cellStyle name="Comma 4 10 3" xfId="18875" xr:uid="{00000000-0005-0000-0000-0000C3B40000}"/>
    <cellStyle name="Comma 4 10 3 2" xfId="44869" xr:uid="{00000000-0005-0000-0000-0000C4B40000}"/>
    <cellStyle name="Comma 4 10 4" xfId="26626" xr:uid="{00000000-0005-0000-0000-0000C5B40000}"/>
    <cellStyle name="Comma 4 10 4 2" xfId="52615" xr:uid="{00000000-0005-0000-0000-0000C6B40000}"/>
    <cellStyle name="Comma 4 10 5" xfId="31780" xr:uid="{00000000-0005-0000-0000-0000C7B40000}"/>
    <cellStyle name="Comma 4 11" xfId="5903" xr:uid="{00000000-0005-0000-0000-0000C8B40000}"/>
    <cellStyle name="Comma 4 11 2" xfId="6069" xr:uid="{00000000-0005-0000-0000-0000C9B40000}"/>
    <cellStyle name="Comma 4 11 2 2" xfId="32050" xr:uid="{00000000-0005-0000-0000-0000CAB40000}"/>
    <cellStyle name="Comma 4 11 3" xfId="13844" xr:uid="{00000000-0005-0000-0000-0000CBB40000}"/>
    <cellStyle name="Comma 4 11 3 2" xfId="39838" xr:uid="{00000000-0005-0000-0000-0000CCB40000}"/>
    <cellStyle name="Comma 4 11 4" xfId="31901" xr:uid="{00000000-0005-0000-0000-0000CDB40000}"/>
    <cellStyle name="Comma 4 12" xfId="6040" xr:uid="{00000000-0005-0000-0000-0000CEB40000}"/>
    <cellStyle name="Comma 4 13" xfId="21594" xr:uid="{00000000-0005-0000-0000-0000CFB40000}"/>
    <cellStyle name="Comma 4 13 2" xfId="47583" xr:uid="{00000000-0005-0000-0000-0000D0B40000}"/>
    <cellStyle name="Comma 4 14" xfId="26748" xr:uid="{00000000-0005-0000-0000-0000D1B40000}"/>
    <cellStyle name="Comma 4 15" xfId="52635" xr:uid="{00000000-0005-0000-0000-0000D2B40000}"/>
    <cellStyle name="Comma 4 2" xfId="854" xr:uid="{00000000-0005-0000-0000-0000D3B40000}"/>
    <cellStyle name="Comma 4 2 2" xfId="5785" xr:uid="{00000000-0005-0000-0000-0000D4B40000}"/>
    <cellStyle name="Comma 4 2 2 2" xfId="11083" xr:uid="{00000000-0005-0000-0000-0000D5B40000}"/>
    <cellStyle name="Comma 4 2 2 2 2" xfId="37084" xr:uid="{00000000-0005-0000-0000-0000D6B40000}"/>
    <cellStyle name="Comma 4 2 2 3" xfId="18878" xr:uid="{00000000-0005-0000-0000-0000D7B40000}"/>
    <cellStyle name="Comma 4 2 2 3 2" xfId="44872" xr:uid="{00000000-0005-0000-0000-0000D8B40000}"/>
    <cellStyle name="Comma 4 2 2 4" xfId="26629" xr:uid="{00000000-0005-0000-0000-0000D9B40000}"/>
    <cellStyle name="Comma 4 2 2 4 2" xfId="52618" xr:uid="{00000000-0005-0000-0000-0000DAB40000}"/>
    <cellStyle name="Comma 4 2 2 5" xfId="31783" xr:uid="{00000000-0005-0000-0000-0000DBB40000}"/>
    <cellStyle name="Comma 4 2 3" xfId="6177" xr:uid="{00000000-0005-0000-0000-0000DCB40000}"/>
    <cellStyle name="Comma 4 2 3 2" xfId="32163" xr:uid="{00000000-0005-0000-0000-0000DDB40000}"/>
    <cellStyle name="Comma 4 2 4" xfId="13957" xr:uid="{00000000-0005-0000-0000-0000DEB40000}"/>
    <cellStyle name="Comma 4 2 4 2" xfId="39951" xr:uid="{00000000-0005-0000-0000-0000DFB40000}"/>
    <cellStyle name="Comma 4 2 5" xfId="21708" xr:uid="{00000000-0005-0000-0000-0000E0B40000}"/>
    <cellStyle name="Comma 4 2 5 2" xfId="47697" xr:uid="{00000000-0005-0000-0000-0000E1B40000}"/>
    <cellStyle name="Comma 4 2 6" xfId="26862" xr:uid="{00000000-0005-0000-0000-0000E2B40000}"/>
    <cellStyle name="Comma 4 3" xfId="739" xr:uid="{00000000-0005-0000-0000-0000E3B40000}"/>
    <cellStyle name="Comma 4 3 2" xfId="5791" xr:uid="{00000000-0005-0000-0000-0000E4B40000}"/>
    <cellStyle name="Comma 4 3 2 2" xfId="11087" xr:uid="{00000000-0005-0000-0000-0000E5B40000}"/>
    <cellStyle name="Comma 4 3 2 2 2" xfId="37090" xr:uid="{00000000-0005-0000-0000-0000E6B40000}"/>
    <cellStyle name="Comma 4 3 2 3" xfId="18884" xr:uid="{00000000-0005-0000-0000-0000E7B40000}"/>
    <cellStyle name="Comma 4 3 2 3 2" xfId="44878" xr:uid="{00000000-0005-0000-0000-0000E8B40000}"/>
    <cellStyle name="Comma 4 3 2 4" xfId="26635" xr:uid="{00000000-0005-0000-0000-0000E9B40000}"/>
    <cellStyle name="Comma 4 3 2 4 2" xfId="52624" xr:uid="{00000000-0005-0000-0000-0000EAB40000}"/>
    <cellStyle name="Comma 4 3 2 5" xfId="31789" xr:uid="{00000000-0005-0000-0000-0000EBB40000}"/>
    <cellStyle name="Comma 4 3 3" xfId="8504" xr:uid="{00000000-0005-0000-0000-0000ECB40000}"/>
    <cellStyle name="Comma 4 3 3 2" xfId="34501" xr:uid="{00000000-0005-0000-0000-0000EDB40000}"/>
    <cellStyle name="Comma 4 3 4" xfId="16295" xr:uid="{00000000-0005-0000-0000-0000EEB40000}"/>
    <cellStyle name="Comma 4 3 4 2" xfId="42289" xr:uid="{00000000-0005-0000-0000-0000EFB40000}"/>
    <cellStyle name="Comma 4 3 5" xfId="24046" xr:uid="{00000000-0005-0000-0000-0000F0B40000}"/>
    <cellStyle name="Comma 4 3 5 2" xfId="50035" xr:uid="{00000000-0005-0000-0000-0000F1B40000}"/>
    <cellStyle name="Comma 4 3 6" xfId="29200" xr:uid="{00000000-0005-0000-0000-0000F2B40000}"/>
    <cellStyle name="Comma 4 4" xfId="3317" xr:uid="{00000000-0005-0000-0000-0000F3B40000}"/>
    <cellStyle name="Comma 4 4 2" xfId="8617" xr:uid="{00000000-0005-0000-0000-0000F4B40000}"/>
    <cellStyle name="Comma 4 4 2 2" xfId="34615" xr:uid="{00000000-0005-0000-0000-0000F5B40000}"/>
    <cellStyle name="Comma 4 4 3" xfId="16409" xr:uid="{00000000-0005-0000-0000-0000F6B40000}"/>
    <cellStyle name="Comma 4 4 3 2" xfId="42403" xr:uid="{00000000-0005-0000-0000-0000F7B40000}"/>
    <cellStyle name="Comma 4 4 4" xfId="24160" xr:uid="{00000000-0005-0000-0000-0000F8B40000}"/>
    <cellStyle name="Comma 4 4 4 2" xfId="50149" xr:uid="{00000000-0005-0000-0000-0000F9B40000}"/>
    <cellStyle name="Comma 4 4 5" xfId="29314" xr:uid="{00000000-0005-0000-0000-0000FAB40000}"/>
    <cellStyle name="Comma 4 5" xfId="3431" xr:uid="{00000000-0005-0000-0000-0000FBB40000}"/>
    <cellStyle name="Comma 4 5 2" xfId="8730" xr:uid="{00000000-0005-0000-0000-0000FCB40000}"/>
    <cellStyle name="Comma 4 5 2 2" xfId="34729" xr:uid="{00000000-0005-0000-0000-0000FDB40000}"/>
    <cellStyle name="Comma 4 5 3" xfId="16523" xr:uid="{00000000-0005-0000-0000-0000FEB40000}"/>
    <cellStyle name="Comma 4 5 3 2" xfId="42517" xr:uid="{00000000-0005-0000-0000-0000FFB40000}"/>
    <cellStyle name="Comma 4 5 4" xfId="24274" xr:uid="{00000000-0005-0000-0000-000000B50000}"/>
    <cellStyle name="Comma 4 5 4 2" xfId="50263" xr:uid="{00000000-0005-0000-0000-000001B50000}"/>
    <cellStyle name="Comma 4 5 5" xfId="29428" xr:uid="{00000000-0005-0000-0000-000002B50000}"/>
    <cellStyle name="Comma 4 6" xfId="3545" xr:uid="{00000000-0005-0000-0000-000003B50000}"/>
    <cellStyle name="Comma 4 6 2" xfId="8843" xr:uid="{00000000-0005-0000-0000-000004B50000}"/>
    <cellStyle name="Comma 4 6 2 2" xfId="34843" xr:uid="{00000000-0005-0000-0000-000005B50000}"/>
    <cellStyle name="Comma 4 6 3" xfId="16637" xr:uid="{00000000-0005-0000-0000-000006B50000}"/>
    <cellStyle name="Comma 4 6 3 2" xfId="42631" xr:uid="{00000000-0005-0000-0000-000007B50000}"/>
    <cellStyle name="Comma 4 6 4" xfId="24388" xr:uid="{00000000-0005-0000-0000-000008B50000}"/>
    <cellStyle name="Comma 4 6 4 2" xfId="50377" xr:uid="{00000000-0005-0000-0000-000009B50000}"/>
    <cellStyle name="Comma 4 6 5" xfId="29542" xr:uid="{00000000-0005-0000-0000-00000AB50000}"/>
    <cellStyle name="Comma 4 7" xfId="3551" xr:uid="{00000000-0005-0000-0000-00000BB50000}"/>
    <cellStyle name="Comma 4 7 2" xfId="8849" xr:uid="{00000000-0005-0000-0000-00000CB50000}"/>
    <cellStyle name="Comma 4 7 2 2" xfId="34849" xr:uid="{00000000-0005-0000-0000-00000DB50000}"/>
    <cellStyle name="Comma 4 7 3" xfId="16643" xr:uid="{00000000-0005-0000-0000-00000EB50000}"/>
    <cellStyle name="Comma 4 7 3 2" xfId="42637" xr:uid="{00000000-0005-0000-0000-00000FB50000}"/>
    <cellStyle name="Comma 4 7 4" xfId="24394" xr:uid="{00000000-0005-0000-0000-000010B50000}"/>
    <cellStyle name="Comma 4 7 4 2" xfId="50383" xr:uid="{00000000-0005-0000-0000-000011B50000}"/>
    <cellStyle name="Comma 4 7 5" xfId="29548" xr:uid="{00000000-0005-0000-0000-000012B50000}"/>
    <cellStyle name="Comma 4 8" xfId="3554" xr:uid="{00000000-0005-0000-0000-000013B50000}"/>
    <cellStyle name="Comma 4 8 2" xfId="8852" xr:uid="{00000000-0005-0000-0000-000014B50000}"/>
    <cellStyle name="Comma 4 8 2 2" xfId="34852" xr:uid="{00000000-0005-0000-0000-000015B50000}"/>
    <cellStyle name="Comma 4 8 3" xfId="16646" xr:uid="{00000000-0005-0000-0000-000016B50000}"/>
    <cellStyle name="Comma 4 8 3 2" xfId="42640" xr:uid="{00000000-0005-0000-0000-000017B50000}"/>
    <cellStyle name="Comma 4 8 4" xfId="24397" xr:uid="{00000000-0005-0000-0000-000018B50000}"/>
    <cellStyle name="Comma 4 8 4 2" xfId="50386" xr:uid="{00000000-0005-0000-0000-000019B50000}"/>
    <cellStyle name="Comma 4 8 5" xfId="29551" xr:uid="{00000000-0005-0000-0000-00001AB50000}"/>
    <cellStyle name="Comma 4 9" xfId="3557" xr:uid="{00000000-0005-0000-0000-00001BB50000}"/>
    <cellStyle name="Comma 4 9 2" xfId="8855" xr:uid="{00000000-0005-0000-0000-00001CB50000}"/>
    <cellStyle name="Comma 4 9 2 2" xfId="34855" xr:uid="{00000000-0005-0000-0000-00001DB50000}"/>
    <cellStyle name="Comma 4 9 3" xfId="16649" xr:uid="{00000000-0005-0000-0000-00001EB50000}"/>
    <cellStyle name="Comma 4 9 3 2" xfId="42643" xr:uid="{00000000-0005-0000-0000-00001FB50000}"/>
    <cellStyle name="Comma 4 9 4" xfId="24400" xr:uid="{00000000-0005-0000-0000-000020B50000}"/>
    <cellStyle name="Comma 4 9 4 2" xfId="50389" xr:uid="{00000000-0005-0000-0000-000021B50000}"/>
    <cellStyle name="Comma 4 9 5" xfId="29554" xr:uid="{00000000-0005-0000-0000-000022B50000}"/>
    <cellStyle name="Comma 40" xfId="863" xr:uid="{00000000-0005-0000-0000-000023B50000}"/>
    <cellStyle name="Comma 40 2" xfId="31912" xr:uid="{00000000-0005-0000-0000-000024B50000}"/>
    <cellStyle name="Comma 40 3" xfId="5925" xr:uid="{00000000-0005-0000-0000-000025B50000}"/>
    <cellStyle name="Comma 41" xfId="5909" xr:uid="{00000000-0005-0000-0000-000026B50000}"/>
    <cellStyle name="Comma 41 2" xfId="39683" xr:uid="{00000000-0005-0000-0000-000027B50000}"/>
    <cellStyle name="Comma 41 3" xfId="13689" xr:uid="{00000000-0005-0000-0000-000028B50000}"/>
    <cellStyle name="Comma 42" xfId="5911" xr:uid="{00000000-0005-0000-0000-000029B50000}"/>
    <cellStyle name="Comma 42 2" xfId="39685" xr:uid="{00000000-0005-0000-0000-00002AB50000}"/>
    <cellStyle name="Comma 42 3" xfId="13691" xr:uid="{00000000-0005-0000-0000-00002BB50000}"/>
    <cellStyle name="Comma 43" xfId="13694" xr:uid="{00000000-0005-0000-0000-00002CB50000}"/>
    <cellStyle name="Comma 43 2" xfId="39688" xr:uid="{00000000-0005-0000-0000-00002DB50000}"/>
    <cellStyle name="Comma 44" xfId="13698" xr:uid="{00000000-0005-0000-0000-00002EB50000}"/>
    <cellStyle name="Comma 44 2" xfId="39692" xr:uid="{00000000-0005-0000-0000-00002FB50000}"/>
    <cellStyle name="Comma 45" xfId="13839" xr:uid="{00000000-0005-0000-0000-000030B50000}"/>
    <cellStyle name="Comma 45 2" xfId="39833" xr:uid="{00000000-0005-0000-0000-000031B50000}"/>
    <cellStyle name="Comma 46" xfId="13842" xr:uid="{00000000-0005-0000-0000-000032B50000}"/>
    <cellStyle name="Comma 46 2" xfId="39836" xr:uid="{00000000-0005-0000-0000-000033B50000}"/>
    <cellStyle name="Comma 47" xfId="21477" xr:uid="{00000000-0005-0000-0000-000034B50000}"/>
    <cellStyle name="Comma 47 2" xfId="47471" xr:uid="{00000000-0005-0000-0000-000035B50000}"/>
    <cellStyle name="Comma 48" xfId="52629" xr:uid="{00000000-0005-0000-0000-000036B50000}"/>
    <cellStyle name="Comma 49" xfId="5913" xr:uid="{00000000-0005-0000-0000-000037B50000}"/>
    <cellStyle name="Comma 5" xfId="357" xr:uid="{00000000-0005-0000-0000-000038B50000}"/>
    <cellStyle name="Comma 5 2" xfId="358" xr:uid="{00000000-0005-0000-0000-000039B50000}"/>
    <cellStyle name="Comma 5 3" xfId="359" xr:uid="{00000000-0005-0000-0000-00003AB50000}"/>
    <cellStyle name="Comma 5 4" xfId="5787" xr:uid="{00000000-0005-0000-0000-00003BB50000}"/>
    <cellStyle name="Comma 5 4 2" xfId="18880" xr:uid="{00000000-0005-0000-0000-00003CB50000}"/>
    <cellStyle name="Comma 5 4 2 2" xfId="44874" xr:uid="{00000000-0005-0000-0000-00003DB50000}"/>
    <cellStyle name="Comma 5 4 3" xfId="37086" xr:uid="{00000000-0005-0000-0000-00003EB50000}"/>
    <cellStyle name="Comma 5 5" xfId="6041" xr:uid="{00000000-0005-0000-0000-00003FB50000}"/>
    <cellStyle name="Comma 5 6" xfId="26631" xr:uid="{00000000-0005-0000-0000-000040B50000}"/>
    <cellStyle name="Comma 5 6 2" xfId="52620" xr:uid="{00000000-0005-0000-0000-000041B50000}"/>
    <cellStyle name="Comma 5 7" xfId="31785" xr:uid="{00000000-0005-0000-0000-000042B50000}"/>
    <cellStyle name="Comma 5 8" xfId="52652" xr:uid="{00000000-0005-0000-0000-000043B50000}"/>
    <cellStyle name="Comma 6" xfId="133" xr:uid="{00000000-0005-0000-0000-000044B50000}"/>
    <cellStyle name="Comma 6 2" xfId="360" xr:uid="{00000000-0005-0000-0000-000045B50000}"/>
    <cellStyle name="Comma 6 2 2" xfId="6042" xr:uid="{00000000-0005-0000-0000-000046B50000}"/>
    <cellStyle name="Comma 6 2 3" xfId="5917" xr:uid="{00000000-0005-0000-0000-000047B50000}"/>
    <cellStyle name="Comma 60" xfId="52664" xr:uid="{195ED8E1-4D2A-460A-B554-C5A7496F7280}"/>
    <cellStyle name="Comma 66" xfId="52667" xr:uid="{CFF7C324-FB72-4F4F-91E5-8615E12B9E67}"/>
    <cellStyle name="Comma 68" xfId="52668" xr:uid="{2C6678F5-C9A7-4CB2-8AFF-637851A248B8}"/>
    <cellStyle name="Comma 7" xfId="134" xr:uid="{00000000-0005-0000-0000-000048B50000}"/>
    <cellStyle name="Comma 7 2" xfId="362" xr:uid="{00000000-0005-0000-0000-000049B50000}"/>
    <cellStyle name="Comma 7 2 2" xfId="52659" xr:uid="{CA9D7E59-F3BE-4EC0-AACD-E94E5B5867B3}"/>
    <cellStyle name="Comma 7 3" xfId="361" xr:uid="{00000000-0005-0000-0000-00004AB50000}"/>
    <cellStyle name="Comma 7 4" xfId="52655" xr:uid="{00000000-0005-0000-0000-00004BB50000}"/>
    <cellStyle name="Comma 79" xfId="52669" xr:uid="{85FC937B-2CD9-4109-867C-2AFA349BFAA9}"/>
    <cellStyle name="Comma 8" xfId="5" xr:uid="{00000000-0005-0000-0000-00004CB50000}"/>
    <cellStyle name="Comma 8 2" xfId="363" xr:uid="{00000000-0005-0000-0000-00004DB50000}"/>
    <cellStyle name="Comma 8 3" xfId="5922" xr:uid="{00000000-0005-0000-0000-00004EB50000}"/>
    <cellStyle name="Comma 8 3 2" xfId="31909" xr:uid="{00000000-0005-0000-0000-00004FB50000}"/>
    <cellStyle name="Comma 8 4" xfId="13700" xr:uid="{00000000-0005-0000-0000-000050B50000}"/>
    <cellStyle name="Comma 8 4 2" xfId="39694" xr:uid="{00000000-0005-0000-0000-000051B50000}"/>
    <cellStyle name="Comma 8 5" xfId="31905" xr:uid="{00000000-0005-0000-0000-000052B50000}"/>
    <cellStyle name="Comma 8 6" xfId="52653" xr:uid="{00000000-0005-0000-0000-000053B50000}"/>
    <cellStyle name="Comma 9" xfId="135" xr:uid="{00000000-0005-0000-0000-000054B50000}"/>
    <cellStyle name="Comma 9 2" xfId="364" xr:uid="{00000000-0005-0000-0000-000055B50000}"/>
    <cellStyle name="Comma 9 3" xfId="52660" xr:uid="{68132BAE-CB8F-47B4-81C3-E4BB2FEA0709}"/>
    <cellStyle name="Comma(3)" xfId="365" xr:uid="{00000000-0005-0000-0000-000056B50000}"/>
    <cellStyle name="Comma0" xfId="366" xr:uid="{00000000-0005-0000-0000-000057B50000}"/>
    <cellStyle name="Comma0 - Style3" xfId="367" xr:uid="{00000000-0005-0000-0000-000058B50000}"/>
    <cellStyle name="Comma0 2" xfId="368" xr:uid="{00000000-0005-0000-0000-000059B50000}"/>
    <cellStyle name="Comma0_AnnTab" xfId="369" xr:uid="{00000000-0005-0000-0000-00005AB50000}"/>
    <cellStyle name="Commentaire" xfId="370" xr:uid="{00000000-0005-0000-0000-00005BB50000}"/>
    <cellStyle name="Curren - Style3" xfId="371" xr:uid="{00000000-0005-0000-0000-00005CB50000}"/>
    <cellStyle name="Curren - Style4" xfId="372" xr:uid="{00000000-0005-0000-0000-00005DB50000}"/>
    <cellStyle name="Currency0" xfId="373" xr:uid="{00000000-0005-0000-0000-00005EB50000}"/>
    <cellStyle name="Currency0 2" xfId="374" xr:uid="{00000000-0005-0000-0000-00005FB50000}"/>
    <cellStyle name="Data" xfId="375" xr:uid="{00000000-0005-0000-0000-000060B50000}"/>
    <cellStyle name="Date" xfId="376" xr:uid="{00000000-0005-0000-0000-000061B50000}"/>
    <cellStyle name="Datum" xfId="377" xr:uid="{00000000-0005-0000-0000-000062B50000}"/>
    <cellStyle name="diskette" xfId="378" xr:uid="{00000000-0005-0000-0000-000063B50000}"/>
    <cellStyle name="données" xfId="379" xr:uid="{00000000-0005-0000-0000-000064B50000}"/>
    <cellStyle name="donnéesbord" xfId="380" xr:uid="{00000000-0005-0000-0000-000065B50000}"/>
    <cellStyle name="Emphasis 1" xfId="381" xr:uid="{00000000-0005-0000-0000-000066B50000}"/>
    <cellStyle name="Emphasis 2" xfId="382" xr:uid="{00000000-0005-0000-0000-000067B50000}"/>
    <cellStyle name="Emphasis 3" xfId="383" xr:uid="{00000000-0005-0000-0000-000068B50000}"/>
    <cellStyle name="Entrée" xfId="384" xr:uid="{00000000-0005-0000-0000-000069B50000}"/>
    <cellStyle name="eptembre" xfId="385" xr:uid="{00000000-0005-0000-0000-00006AB50000}"/>
    <cellStyle name="eptembre 2" xfId="386" xr:uid="{00000000-0005-0000-0000-00006BB50000}"/>
    <cellStyle name="eptembre 3" xfId="387" xr:uid="{00000000-0005-0000-0000-00006CB50000}"/>
    <cellStyle name="eptembre 4" xfId="388" xr:uid="{00000000-0005-0000-0000-00006DB50000}"/>
    <cellStyle name="eptembre 5" xfId="389" xr:uid="{00000000-0005-0000-0000-00006EB50000}"/>
    <cellStyle name="Euro" xfId="390" xr:uid="{00000000-0005-0000-0000-00006FB50000}"/>
    <cellStyle name="Excel.Chart" xfId="391" xr:uid="{00000000-0005-0000-0000-000070B50000}"/>
    <cellStyle name="Explanatory Text" xfId="20" builtinId="53" customBuiltin="1"/>
    <cellStyle name="Ezres [0]_10mell99" xfId="392" xr:uid="{00000000-0005-0000-0000-000072B50000}"/>
    <cellStyle name="Ezres_10mell99" xfId="393" xr:uid="{00000000-0005-0000-0000-000073B50000}"/>
    <cellStyle name="F2" xfId="394" xr:uid="{00000000-0005-0000-0000-000074B50000}"/>
    <cellStyle name="F3" xfId="395" xr:uid="{00000000-0005-0000-0000-000075B50000}"/>
    <cellStyle name="F4" xfId="396" xr:uid="{00000000-0005-0000-0000-000076B50000}"/>
    <cellStyle name="F5" xfId="397" xr:uid="{00000000-0005-0000-0000-000077B50000}"/>
    <cellStyle name="F6" xfId="398" xr:uid="{00000000-0005-0000-0000-000078B50000}"/>
    <cellStyle name="F7" xfId="399" xr:uid="{00000000-0005-0000-0000-000079B50000}"/>
    <cellStyle name="F8" xfId="400" xr:uid="{00000000-0005-0000-0000-00007AB50000}"/>
    <cellStyle name="facha" xfId="401" xr:uid="{00000000-0005-0000-0000-00007BB50000}"/>
    <cellStyle name="Fecha" xfId="402" xr:uid="{00000000-0005-0000-0000-00007CB50000}"/>
    <cellStyle name="Fijo" xfId="403" xr:uid="{00000000-0005-0000-0000-00007DB50000}"/>
    <cellStyle name="Finanční0" xfId="404" xr:uid="{00000000-0005-0000-0000-00007EB50000}"/>
    <cellStyle name="Finanení0" xfId="405" xr:uid="{00000000-0005-0000-0000-00007FB50000}"/>
    <cellStyle name="Finanèní0" xfId="406" xr:uid="{00000000-0005-0000-0000-000080B50000}"/>
    <cellStyle name="Fixed" xfId="407" xr:uid="{00000000-0005-0000-0000-000081B50000}"/>
    <cellStyle name="Fixed (0)" xfId="408" xr:uid="{00000000-0005-0000-0000-000082B50000}"/>
    <cellStyle name="Fixed (1)" xfId="409" xr:uid="{00000000-0005-0000-0000-000083B50000}"/>
    <cellStyle name="Fixed (2)" xfId="410" xr:uid="{00000000-0005-0000-0000-000084B50000}"/>
    <cellStyle name="Fixed_BIH-FISCAL" xfId="411" xr:uid="{00000000-0005-0000-0000-000085B50000}"/>
    <cellStyle name="Fixed2 - Style2" xfId="412" xr:uid="{00000000-0005-0000-0000-000086B50000}"/>
    <cellStyle name="Fixo" xfId="413" xr:uid="{00000000-0005-0000-0000-000087B50000}"/>
    <cellStyle name="Fuss" xfId="414" xr:uid="{00000000-0005-0000-0000-000088B50000}"/>
    <cellStyle name="Fuss 2" xfId="415" xr:uid="{00000000-0005-0000-0000-000089B50000}"/>
    <cellStyle name="Fuss 3" xfId="416" xr:uid="{00000000-0005-0000-0000-00008AB50000}"/>
    <cellStyle name="Fuss 4" xfId="417" xr:uid="{00000000-0005-0000-0000-00008BB50000}"/>
    <cellStyle name="Fuss 5" xfId="418" xr:uid="{00000000-0005-0000-0000-00008CB50000}"/>
    <cellStyle name="Good" xfId="11" builtinId="26" customBuiltin="1"/>
    <cellStyle name="Grey" xfId="419" xr:uid="{00000000-0005-0000-0000-00008EB50000}"/>
    <cellStyle name="Heading 1" xfId="7" builtinId="16" customBuiltin="1"/>
    <cellStyle name="Heading 1 2" xfId="420" xr:uid="{00000000-0005-0000-0000-000090B50000}"/>
    <cellStyle name="Heading 2" xfId="8" builtinId="17" customBuiltin="1"/>
    <cellStyle name="Heading 2 2" xfId="421" xr:uid="{00000000-0005-0000-0000-000092B50000}"/>
    <cellStyle name="Heading 3" xfId="9" builtinId="18" customBuiltin="1"/>
    <cellStyle name="Heading 4" xfId="10" builtinId="19" customBuiltin="1"/>
    <cellStyle name="Heading1" xfId="422" xr:uid="{00000000-0005-0000-0000-000095B50000}"/>
    <cellStyle name="Heading2" xfId="423" xr:uid="{00000000-0005-0000-0000-000096B50000}"/>
    <cellStyle name="Hiperhivatkozás" xfId="424" xr:uid="{00000000-0005-0000-0000-000097B50000}"/>
    <cellStyle name="Hipervínculo" xfId="425" xr:uid="{00000000-0005-0000-0000-000098B50000}"/>
    <cellStyle name="Hipervínculo visitado" xfId="426" xr:uid="{00000000-0005-0000-0000-000099B50000}"/>
    <cellStyle name="Hipervínculo_10-01-03 2003 2003 NUEVOS RON -NUEVOS INTERESES" xfId="427" xr:uid="{00000000-0005-0000-0000-00009AB50000}"/>
    <cellStyle name="Hyperlink 2" xfId="428" xr:uid="{00000000-0005-0000-0000-00009BB50000}"/>
    <cellStyle name="Hyperlink 2 2" xfId="429" xr:uid="{00000000-0005-0000-0000-00009CB50000}"/>
    <cellStyle name="Hyperlink 3" xfId="430" xr:uid="{00000000-0005-0000-0000-00009DB50000}"/>
    <cellStyle name="Hyperlink seguido_NFGC_SPE_1995_2003" xfId="431" xr:uid="{00000000-0005-0000-0000-00009EB50000}"/>
    <cellStyle name="Hyperlink䟟monetáris.xls Chart 4" xfId="432" xr:uid="{00000000-0005-0000-0000-00009FB50000}"/>
    <cellStyle name="Îáû÷íûé_Table16" xfId="433" xr:uid="{00000000-0005-0000-0000-0000A0B50000}"/>
    <cellStyle name="imf-one decimal" xfId="434" xr:uid="{00000000-0005-0000-0000-0000A1B50000}"/>
    <cellStyle name="imf-one decimal 2" xfId="435" xr:uid="{00000000-0005-0000-0000-0000A2B50000}"/>
    <cellStyle name="imf-zero decimal" xfId="436" xr:uid="{00000000-0005-0000-0000-0000A3B50000}"/>
    <cellStyle name="imf-zero decimal 2" xfId="437" xr:uid="{00000000-0005-0000-0000-0000A4B50000}"/>
    <cellStyle name="Input" xfId="14" builtinId="20" customBuiltin="1"/>
    <cellStyle name="Input [yellow]" xfId="438" xr:uid="{00000000-0005-0000-0000-0000A6B50000}"/>
    <cellStyle name="Insatisfaisant" xfId="439" xr:uid="{00000000-0005-0000-0000-0000A7B50000}"/>
    <cellStyle name="İzlenen Köprü" xfId="440" xr:uid="{00000000-0005-0000-0000-0000A8B50000}"/>
    <cellStyle name="jo[" xfId="441" xr:uid="{00000000-0005-0000-0000-0000A9B50000}"/>
    <cellStyle name="Köprü" xfId="442" xr:uid="{00000000-0005-0000-0000-0000AAB50000}"/>
    <cellStyle name="Label" xfId="443" xr:uid="{00000000-0005-0000-0000-0000ABB50000}"/>
    <cellStyle name="Linked Cell" xfId="17" builtinId="24" customBuiltin="1"/>
    <cellStyle name="MacroCode" xfId="444" xr:uid="{00000000-0005-0000-0000-0000ADB50000}"/>
    <cellStyle name="MacroCode 2" xfId="445" xr:uid="{00000000-0005-0000-0000-0000AEB50000}"/>
    <cellStyle name="Már látott hiperhivatkozás" xfId="446" xr:uid="{00000000-0005-0000-0000-0000AFB50000}"/>
    <cellStyle name="Měna0" xfId="447" xr:uid="{00000000-0005-0000-0000-0000B0B50000}"/>
    <cellStyle name="měny_DEFLÁTORY  3q 1998" xfId="448" xr:uid="{00000000-0005-0000-0000-0000B1B50000}"/>
    <cellStyle name="Mheading1" xfId="449" xr:uid="{00000000-0005-0000-0000-0000B2B50000}"/>
    <cellStyle name="Mheading2" xfId="450" xr:uid="{00000000-0005-0000-0000-0000B3B50000}"/>
    <cellStyle name="Millares [0]_11.1.3. bis" xfId="451" xr:uid="{00000000-0005-0000-0000-0000B4B50000}"/>
    <cellStyle name="Millares_11.1.3. bis" xfId="452" xr:uid="{00000000-0005-0000-0000-0000B5B50000}"/>
    <cellStyle name="Milliers [0]_Classeur1" xfId="453" xr:uid="{00000000-0005-0000-0000-0000B6B50000}"/>
    <cellStyle name="Milliers_ARRIE02" xfId="454" xr:uid="{00000000-0005-0000-0000-0000B7B50000}"/>
    <cellStyle name="Mina0" xfId="455" xr:uid="{00000000-0005-0000-0000-0000B8B50000}"/>
    <cellStyle name="Mìna0" xfId="456" xr:uid="{00000000-0005-0000-0000-0000B9B50000}"/>
    <cellStyle name="mitP" xfId="457" xr:uid="{00000000-0005-0000-0000-0000BAB50000}"/>
    <cellStyle name="Moeda [0]_A" xfId="458" xr:uid="{00000000-0005-0000-0000-0000BBB50000}"/>
    <cellStyle name="Moeda_A" xfId="459" xr:uid="{00000000-0005-0000-0000-0000BCB50000}"/>
    <cellStyle name="Moeda0" xfId="460" xr:uid="{00000000-0005-0000-0000-0000BDB50000}"/>
    <cellStyle name="Moneda [0]_11.1.3. bis" xfId="461" xr:uid="{00000000-0005-0000-0000-0000BEB50000}"/>
    <cellStyle name="Moneda_11.1.3. bis" xfId="462" xr:uid="{00000000-0005-0000-0000-0000BFB50000}"/>
    <cellStyle name="Monétaire [0]_ARRIE00" xfId="463" xr:uid="{00000000-0005-0000-0000-0000C0B50000}"/>
    <cellStyle name="Monétaire_ARRIE00" xfId="464" xr:uid="{00000000-0005-0000-0000-0000C1B50000}"/>
    <cellStyle name="Monetario" xfId="465" xr:uid="{00000000-0005-0000-0000-0000C2B50000}"/>
    <cellStyle name="Monetario0" xfId="466" xr:uid="{00000000-0005-0000-0000-0000C3B50000}"/>
    <cellStyle name="Money" xfId="467" xr:uid="{00000000-0005-0000-0000-0000C4B50000}"/>
    <cellStyle name="n0" xfId="468" xr:uid="{00000000-0005-0000-0000-0000C5B50000}"/>
    <cellStyle name="Navadno_Slo" xfId="469" xr:uid="{00000000-0005-0000-0000-0000C6B50000}"/>
    <cellStyle name="Nedefinován" xfId="470" xr:uid="{00000000-0005-0000-0000-0000C7B50000}"/>
    <cellStyle name="Neutral" xfId="13" builtinId="28" customBuiltin="1"/>
    <cellStyle name="Neutre" xfId="471" xr:uid="{00000000-0005-0000-0000-0000C9B50000}"/>
    <cellStyle name="Non défini" xfId="472" xr:uid="{00000000-0005-0000-0000-0000CAB50000}"/>
    <cellStyle name="Normaali_CENTRAL" xfId="473" xr:uid="{00000000-0005-0000-0000-0000CBB50000}"/>
    <cellStyle name="Normaallaad_andmebaasi" xfId="474" xr:uid="{00000000-0005-0000-0000-0000CCB50000}"/>
    <cellStyle name="Normal" xfId="0" builtinId="0"/>
    <cellStyle name="Normal - Style1" xfId="475" xr:uid="{00000000-0005-0000-0000-0000CEB50000}"/>
    <cellStyle name="Normal - Style2" xfId="476" xr:uid="{00000000-0005-0000-0000-0000CFB50000}"/>
    <cellStyle name="Normal - Style3" xfId="477" xr:uid="{00000000-0005-0000-0000-0000D0B50000}"/>
    <cellStyle name="Normal - Style4" xfId="478" xr:uid="{00000000-0005-0000-0000-0000D1B50000}"/>
    <cellStyle name="Normal - Style5" xfId="479" xr:uid="{00000000-0005-0000-0000-0000D2B50000}"/>
    <cellStyle name="Normal - Style6" xfId="480" xr:uid="{00000000-0005-0000-0000-0000D3B50000}"/>
    <cellStyle name="Normal - Style7" xfId="481" xr:uid="{00000000-0005-0000-0000-0000D4B50000}"/>
    <cellStyle name="Normal - Style8" xfId="482" xr:uid="{00000000-0005-0000-0000-0000D5B50000}"/>
    <cellStyle name="Normal 10" xfId="210" xr:uid="{00000000-0005-0000-0000-0000D6B50000}"/>
    <cellStyle name="Normal 10 10" xfId="483" xr:uid="{00000000-0005-0000-0000-0000D7B50000}"/>
    <cellStyle name="Normal 10 11" xfId="484" xr:uid="{00000000-0005-0000-0000-0000D8B50000}"/>
    <cellStyle name="Normal 10 12" xfId="485" xr:uid="{00000000-0005-0000-0000-0000D9B50000}"/>
    <cellStyle name="Normal 10 13" xfId="486" xr:uid="{00000000-0005-0000-0000-0000DAB50000}"/>
    <cellStyle name="Normal 10 13 4" xfId="879" xr:uid="{00000000-0005-0000-0000-0000DBB50000}"/>
    <cellStyle name="Normal 10 14" xfId="487" xr:uid="{00000000-0005-0000-0000-0000DCB50000}"/>
    <cellStyle name="Normal 10 15" xfId="744" xr:uid="{00000000-0005-0000-0000-0000DDB50000}"/>
    <cellStyle name="Normal 10 15 2" xfId="52663" xr:uid="{7D5960F8-BAE5-4200-9860-BDCBEBD51A97}"/>
    <cellStyle name="Normal 10 16" xfId="6038" xr:uid="{00000000-0005-0000-0000-0000DEB50000}"/>
    <cellStyle name="Normal 10 2" xfId="136" xr:uid="{00000000-0005-0000-0000-0000DFB50000}"/>
    <cellStyle name="Normal 10 2 10" xfId="21568" xr:uid="{00000000-0005-0000-0000-0000E0B50000}"/>
    <cellStyle name="Normal 10 2 10 2" xfId="47557" xr:uid="{00000000-0005-0000-0000-0000E1B50000}"/>
    <cellStyle name="Normal 10 2 11" xfId="26722" xr:uid="{00000000-0005-0000-0000-0000E2B50000}"/>
    <cellStyle name="Normal 10 2 2" xfId="489" xr:uid="{00000000-0005-0000-0000-0000E3B50000}"/>
    <cellStyle name="Normal 10 2 2 2" xfId="829" xr:uid="{00000000-0005-0000-0000-0000E4B50000}"/>
    <cellStyle name="Normal 10 2 2 2 2" xfId="13932" xr:uid="{00000000-0005-0000-0000-0000E5B50000}"/>
    <cellStyle name="Normal 10 2 2 2 2 2" xfId="39926" xr:uid="{00000000-0005-0000-0000-0000E6B50000}"/>
    <cellStyle name="Normal 10 2 2 2 3" xfId="32138" xr:uid="{00000000-0005-0000-0000-0000E7B50000}"/>
    <cellStyle name="Normal 10 2 2 3" xfId="6044" xr:uid="{00000000-0005-0000-0000-0000E8B50000}"/>
    <cellStyle name="Normal 10 2 2 4" xfId="21682" xr:uid="{00000000-0005-0000-0000-0000E9B50000}"/>
    <cellStyle name="Normal 10 2 2 4 2" xfId="47671" xr:uid="{00000000-0005-0000-0000-0000EAB50000}"/>
    <cellStyle name="Normal 10 2 2 5" xfId="26836" xr:uid="{00000000-0005-0000-0000-0000EBB50000}"/>
    <cellStyle name="Normal 10 2 3" xfId="490" xr:uid="{00000000-0005-0000-0000-0000ECB50000}"/>
    <cellStyle name="Normal 10 2 3 2" xfId="3180" xr:uid="{00000000-0005-0000-0000-0000EDB50000}"/>
    <cellStyle name="Normal 10 2 3 2 2" xfId="16269" xr:uid="{00000000-0005-0000-0000-0000EEB50000}"/>
    <cellStyle name="Normal 10 2 3 2 2 2" xfId="42263" xr:uid="{00000000-0005-0000-0000-0000EFB50000}"/>
    <cellStyle name="Normal 10 2 3 2 3" xfId="34475" xr:uid="{00000000-0005-0000-0000-0000F0B50000}"/>
    <cellStyle name="Normal 10 2 3 3" xfId="6045" xr:uid="{00000000-0005-0000-0000-0000F1B50000}"/>
    <cellStyle name="Normal 10 2 3 4" xfId="24020" xr:uid="{00000000-0005-0000-0000-0000F2B50000}"/>
    <cellStyle name="Normal 10 2 3 4 2" xfId="50009" xr:uid="{00000000-0005-0000-0000-0000F3B50000}"/>
    <cellStyle name="Normal 10 2 3 5" xfId="29174" xr:uid="{00000000-0005-0000-0000-0000F4B50000}"/>
    <cellStyle name="Normal 10 2 4" xfId="491" xr:uid="{00000000-0005-0000-0000-0000F5B50000}"/>
    <cellStyle name="Normal 10 2 4 2" xfId="3291" xr:uid="{00000000-0005-0000-0000-0000F6B50000}"/>
    <cellStyle name="Normal 10 2 4 2 2" xfId="16383" xr:uid="{00000000-0005-0000-0000-0000F7B50000}"/>
    <cellStyle name="Normal 10 2 4 2 2 2" xfId="42377" xr:uid="{00000000-0005-0000-0000-0000F8B50000}"/>
    <cellStyle name="Normal 10 2 4 2 3" xfId="34589" xr:uid="{00000000-0005-0000-0000-0000F9B50000}"/>
    <cellStyle name="Normal 10 2 4 3" xfId="6046" xr:uid="{00000000-0005-0000-0000-0000FAB50000}"/>
    <cellStyle name="Normal 10 2 4 4" xfId="24134" xr:uid="{00000000-0005-0000-0000-0000FBB50000}"/>
    <cellStyle name="Normal 10 2 4 4 2" xfId="50123" xr:uid="{00000000-0005-0000-0000-0000FCB50000}"/>
    <cellStyle name="Normal 10 2 4 5" xfId="29288" xr:uid="{00000000-0005-0000-0000-0000FDB50000}"/>
    <cellStyle name="Normal 10 2 5" xfId="492" xr:uid="{00000000-0005-0000-0000-0000FEB50000}"/>
    <cellStyle name="Normal 10 2 5 2" xfId="3405" xr:uid="{00000000-0005-0000-0000-0000FFB50000}"/>
    <cellStyle name="Normal 10 2 5 2 2" xfId="16497" xr:uid="{00000000-0005-0000-0000-000000B60000}"/>
    <cellStyle name="Normal 10 2 5 2 2 2" xfId="42491" xr:uid="{00000000-0005-0000-0000-000001B60000}"/>
    <cellStyle name="Normal 10 2 5 2 3" xfId="34703" xr:uid="{00000000-0005-0000-0000-000002B60000}"/>
    <cellStyle name="Normal 10 2 5 3" xfId="6047" xr:uid="{00000000-0005-0000-0000-000003B60000}"/>
    <cellStyle name="Normal 10 2 5 4" xfId="24248" xr:uid="{00000000-0005-0000-0000-000004B60000}"/>
    <cellStyle name="Normal 10 2 5 4 2" xfId="50237" xr:uid="{00000000-0005-0000-0000-000005B60000}"/>
    <cellStyle name="Normal 10 2 5 5" xfId="29402" xr:uid="{00000000-0005-0000-0000-000006B60000}"/>
    <cellStyle name="Normal 10 2 6" xfId="493" xr:uid="{00000000-0005-0000-0000-000007B60000}"/>
    <cellStyle name="Normal 10 2 6 2" xfId="3519" xr:uid="{00000000-0005-0000-0000-000008B60000}"/>
    <cellStyle name="Normal 10 2 6 2 2" xfId="16611" xr:uid="{00000000-0005-0000-0000-000009B60000}"/>
    <cellStyle name="Normal 10 2 6 2 2 2" xfId="42605" xr:uid="{00000000-0005-0000-0000-00000AB60000}"/>
    <cellStyle name="Normal 10 2 6 2 3" xfId="34817" xr:uid="{00000000-0005-0000-0000-00000BB60000}"/>
    <cellStyle name="Normal 10 2 6 3" xfId="6048" xr:uid="{00000000-0005-0000-0000-00000CB60000}"/>
    <cellStyle name="Normal 10 2 6 4" xfId="24362" xr:uid="{00000000-0005-0000-0000-00000DB60000}"/>
    <cellStyle name="Normal 10 2 6 4 2" xfId="50351" xr:uid="{00000000-0005-0000-0000-00000EB60000}"/>
    <cellStyle name="Normal 10 2 6 5" xfId="29516" xr:uid="{00000000-0005-0000-0000-00000FB60000}"/>
    <cellStyle name="Normal 10 2 7" xfId="488" xr:uid="{00000000-0005-0000-0000-000010B60000}"/>
    <cellStyle name="Normal 10 2 7 2" xfId="5877" xr:uid="{00000000-0005-0000-0000-000011B60000}"/>
    <cellStyle name="Normal 10 2 7 2 2" xfId="6043" xr:uid="{00000000-0005-0000-0000-000012B60000}"/>
    <cellStyle name="Normal 10 2 7 3" xfId="31875" xr:uid="{00000000-0005-0000-0000-000013B60000}"/>
    <cellStyle name="Normal 10 2 8" xfId="6011" xr:uid="{00000000-0005-0000-0000-000014B60000}"/>
    <cellStyle name="Normal 10 2 8 2" xfId="31997" xr:uid="{00000000-0005-0000-0000-000015B60000}"/>
    <cellStyle name="Normal 10 2 9" xfId="13785" xr:uid="{00000000-0005-0000-0000-000016B60000}"/>
    <cellStyle name="Normal 10 2 9 2" xfId="39779" xr:uid="{00000000-0005-0000-0000-000017B60000}"/>
    <cellStyle name="Normal 10 3" xfId="494" xr:uid="{00000000-0005-0000-0000-000018B60000}"/>
    <cellStyle name="Normal 10 3 2" xfId="920" xr:uid="{00000000-0005-0000-0000-000019B60000}"/>
    <cellStyle name="Normal 10 3 3" xfId="6049" xr:uid="{00000000-0005-0000-0000-00001AB60000}"/>
    <cellStyle name="Normal 10 4" xfId="495" xr:uid="{00000000-0005-0000-0000-00001BB60000}"/>
    <cellStyle name="Normal 10 5" xfId="496" xr:uid="{00000000-0005-0000-0000-00001CB60000}"/>
    <cellStyle name="Normal 10 6" xfId="497" xr:uid="{00000000-0005-0000-0000-00001DB60000}"/>
    <cellStyle name="Normal 10 7" xfId="498" xr:uid="{00000000-0005-0000-0000-00001EB60000}"/>
    <cellStyle name="Normal 10 8" xfId="499" xr:uid="{00000000-0005-0000-0000-00001FB60000}"/>
    <cellStyle name="Normal 10 9" xfId="500" xr:uid="{00000000-0005-0000-0000-000020B60000}"/>
    <cellStyle name="Normal 11" xfId="209" xr:uid="{00000000-0005-0000-0000-000021B60000}"/>
    <cellStyle name="Normal 11 10" xfId="501" xr:uid="{00000000-0005-0000-0000-000022B60000}"/>
    <cellStyle name="Normal 11 11" xfId="502" xr:uid="{00000000-0005-0000-0000-000023B60000}"/>
    <cellStyle name="Normal 11 12" xfId="503" xr:uid="{00000000-0005-0000-0000-000024B60000}"/>
    <cellStyle name="Normal 11 13" xfId="504" xr:uid="{00000000-0005-0000-0000-000025B60000}"/>
    <cellStyle name="Normal 11 14" xfId="52656" xr:uid="{00000000-0005-0000-0000-000026B60000}"/>
    <cellStyle name="Normal 11 14 2" xfId="52662" xr:uid="{D544E452-1795-474A-B0B9-BF52065E9B34}"/>
    <cellStyle name="Normal 11 2" xfId="137" xr:uid="{00000000-0005-0000-0000-000027B60000}"/>
    <cellStyle name="Normal 11 2 10" xfId="21569" xr:uid="{00000000-0005-0000-0000-000028B60000}"/>
    <cellStyle name="Normal 11 2 10 2" xfId="47558" xr:uid="{00000000-0005-0000-0000-000029B60000}"/>
    <cellStyle name="Normal 11 2 11" xfId="26723" xr:uid="{00000000-0005-0000-0000-00002AB60000}"/>
    <cellStyle name="Normal 11 2 12" xfId="52658" xr:uid="{00000000-0005-0000-0000-00002BB60000}"/>
    <cellStyle name="Normal 11 2 2" xfId="505" xr:uid="{00000000-0005-0000-0000-00002CB60000}"/>
    <cellStyle name="Normal 11 2 2 2" xfId="830" xr:uid="{00000000-0005-0000-0000-00002DB60000}"/>
    <cellStyle name="Normal 11 2 2 2 2" xfId="13933" xr:uid="{00000000-0005-0000-0000-00002EB60000}"/>
    <cellStyle name="Normal 11 2 2 2 2 2" xfId="39927" xr:uid="{00000000-0005-0000-0000-00002FB60000}"/>
    <cellStyle name="Normal 11 2 2 2 3" xfId="32139" xr:uid="{00000000-0005-0000-0000-000030B60000}"/>
    <cellStyle name="Normal 11 2 2 3" xfId="6050" xr:uid="{00000000-0005-0000-0000-000031B60000}"/>
    <cellStyle name="Normal 11 2 2 4" xfId="21683" xr:uid="{00000000-0005-0000-0000-000032B60000}"/>
    <cellStyle name="Normal 11 2 2 4 2" xfId="47672" xr:uid="{00000000-0005-0000-0000-000033B60000}"/>
    <cellStyle name="Normal 11 2 2 5" xfId="26837" xr:uid="{00000000-0005-0000-0000-000034B60000}"/>
    <cellStyle name="Normal 11 2 3" xfId="3181" xr:uid="{00000000-0005-0000-0000-000035B60000}"/>
    <cellStyle name="Normal 11 2 3 2" xfId="8479" xr:uid="{00000000-0005-0000-0000-000036B60000}"/>
    <cellStyle name="Normal 11 2 3 2 2" xfId="34476" xr:uid="{00000000-0005-0000-0000-000037B60000}"/>
    <cellStyle name="Normal 11 2 3 3" xfId="16270" xr:uid="{00000000-0005-0000-0000-000038B60000}"/>
    <cellStyle name="Normal 11 2 3 3 2" xfId="42264" xr:uid="{00000000-0005-0000-0000-000039B60000}"/>
    <cellStyle name="Normal 11 2 3 4" xfId="24021" xr:uid="{00000000-0005-0000-0000-00003AB60000}"/>
    <cellStyle name="Normal 11 2 3 4 2" xfId="50010" xr:uid="{00000000-0005-0000-0000-00003BB60000}"/>
    <cellStyle name="Normal 11 2 3 5" xfId="29175" xr:uid="{00000000-0005-0000-0000-00003CB60000}"/>
    <cellStyle name="Normal 11 2 4" xfId="3292" xr:uid="{00000000-0005-0000-0000-00003DB60000}"/>
    <cellStyle name="Normal 11 2 4 2" xfId="8592" xr:uid="{00000000-0005-0000-0000-00003EB60000}"/>
    <cellStyle name="Normal 11 2 4 2 2" xfId="34590" xr:uid="{00000000-0005-0000-0000-00003FB60000}"/>
    <cellStyle name="Normal 11 2 4 3" xfId="16384" xr:uid="{00000000-0005-0000-0000-000040B60000}"/>
    <cellStyle name="Normal 11 2 4 3 2" xfId="42378" xr:uid="{00000000-0005-0000-0000-000041B60000}"/>
    <cellStyle name="Normal 11 2 4 4" xfId="24135" xr:uid="{00000000-0005-0000-0000-000042B60000}"/>
    <cellStyle name="Normal 11 2 4 4 2" xfId="50124" xr:uid="{00000000-0005-0000-0000-000043B60000}"/>
    <cellStyle name="Normal 11 2 4 5" xfId="29289" xr:uid="{00000000-0005-0000-0000-000044B60000}"/>
    <cellStyle name="Normal 11 2 5" xfId="3406" xr:uid="{00000000-0005-0000-0000-000045B60000}"/>
    <cellStyle name="Normal 11 2 5 2" xfId="8705" xr:uid="{00000000-0005-0000-0000-000046B60000}"/>
    <cellStyle name="Normal 11 2 5 2 2" xfId="34704" xr:uid="{00000000-0005-0000-0000-000047B60000}"/>
    <cellStyle name="Normal 11 2 5 3" xfId="16498" xr:uid="{00000000-0005-0000-0000-000048B60000}"/>
    <cellStyle name="Normal 11 2 5 3 2" xfId="42492" xr:uid="{00000000-0005-0000-0000-000049B60000}"/>
    <cellStyle name="Normal 11 2 5 4" xfId="24249" xr:uid="{00000000-0005-0000-0000-00004AB60000}"/>
    <cellStyle name="Normal 11 2 5 4 2" xfId="50238" xr:uid="{00000000-0005-0000-0000-00004BB60000}"/>
    <cellStyle name="Normal 11 2 5 5" xfId="29403" xr:uid="{00000000-0005-0000-0000-00004CB60000}"/>
    <cellStyle name="Normal 11 2 6" xfId="3520" xr:uid="{00000000-0005-0000-0000-00004DB60000}"/>
    <cellStyle name="Normal 11 2 6 2" xfId="8818" xr:uid="{00000000-0005-0000-0000-00004EB60000}"/>
    <cellStyle name="Normal 11 2 6 2 2" xfId="34818" xr:uid="{00000000-0005-0000-0000-00004FB60000}"/>
    <cellStyle name="Normal 11 2 6 3" xfId="16612" xr:uid="{00000000-0005-0000-0000-000050B60000}"/>
    <cellStyle name="Normal 11 2 6 3 2" xfId="42606" xr:uid="{00000000-0005-0000-0000-000051B60000}"/>
    <cellStyle name="Normal 11 2 6 4" xfId="24363" xr:uid="{00000000-0005-0000-0000-000052B60000}"/>
    <cellStyle name="Normal 11 2 6 4 2" xfId="50352" xr:uid="{00000000-0005-0000-0000-000053B60000}"/>
    <cellStyle name="Normal 11 2 6 5" xfId="29517" xr:uid="{00000000-0005-0000-0000-000054B60000}"/>
    <cellStyle name="Normal 11 2 7" xfId="5878" xr:uid="{00000000-0005-0000-0000-000055B60000}"/>
    <cellStyle name="Normal 11 2 7 2" xfId="31876" xr:uid="{00000000-0005-0000-0000-000056B60000}"/>
    <cellStyle name="Normal 11 2 8" xfId="6012" xr:uid="{00000000-0005-0000-0000-000057B60000}"/>
    <cellStyle name="Normal 11 2 8 2" xfId="31998" xr:uid="{00000000-0005-0000-0000-000058B60000}"/>
    <cellStyle name="Normal 11 2 9" xfId="13786" xr:uid="{00000000-0005-0000-0000-000059B60000}"/>
    <cellStyle name="Normal 11 2 9 2" xfId="39780" xr:uid="{00000000-0005-0000-0000-00005AB60000}"/>
    <cellStyle name="Normal 11 3" xfId="506" xr:uid="{00000000-0005-0000-0000-00005BB60000}"/>
    <cellStyle name="Normal 11 4" xfId="507" xr:uid="{00000000-0005-0000-0000-00005CB60000}"/>
    <cellStyle name="Normal 11 5" xfId="508" xr:uid="{00000000-0005-0000-0000-00005DB60000}"/>
    <cellStyle name="Normal 11 6" xfId="509" xr:uid="{00000000-0005-0000-0000-00005EB60000}"/>
    <cellStyle name="Normal 11 7" xfId="510" xr:uid="{00000000-0005-0000-0000-00005FB60000}"/>
    <cellStyle name="Normal 11 8" xfId="511" xr:uid="{00000000-0005-0000-0000-000060B60000}"/>
    <cellStyle name="Normal 11 9" xfId="512" xr:uid="{00000000-0005-0000-0000-000061B60000}"/>
    <cellStyle name="Normal 12" xfId="513" xr:uid="{00000000-0005-0000-0000-000062B60000}"/>
    <cellStyle name="Normal 12 2" xfId="138" xr:uid="{00000000-0005-0000-0000-000063B60000}"/>
    <cellStyle name="Normal 12 2 10" xfId="21570" xr:uid="{00000000-0005-0000-0000-000064B60000}"/>
    <cellStyle name="Normal 12 2 10 2" xfId="47559" xr:uid="{00000000-0005-0000-0000-000065B60000}"/>
    <cellStyle name="Normal 12 2 11" xfId="26724" xr:uid="{00000000-0005-0000-0000-000066B60000}"/>
    <cellStyle name="Normal 12 2 2" xfId="831" xr:uid="{00000000-0005-0000-0000-000067B60000}"/>
    <cellStyle name="Normal 12 2 2 2" xfId="6157" xr:uid="{00000000-0005-0000-0000-000068B60000}"/>
    <cellStyle name="Normal 12 2 2 2 2" xfId="32140" xr:uid="{00000000-0005-0000-0000-000069B60000}"/>
    <cellStyle name="Normal 12 2 2 3" xfId="13934" xr:uid="{00000000-0005-0000-0000-00006AB60000}"/>
    <cellStyle name="Normal 12 2 2 3 2" xfId="39928" xr:uid="{00000000-0005-0000-0000-00006BB60000}"/>
    <cellStyle name="Normal 12 2 2 4" xfId="21684" xr:uid="{00000000-0005-0000-0000-00006CB60000}"/>
    <cellStyle name="Normal 12 2 2 4 2" xfId="47673" xr:uid="{00000000-0005-0000-0000-00006DB60000}"/>
    <cellStyle name="Normal 12 2 2 5" xfId="26838" xr:uid="{00000000-0005-0000-0000-00006EB60000}"/>
    <cellStyle name="Normal 12 2 3" xfId="3182" xr:uid="{00000000-0005-0000-0000-00006FB60000}"/>
    <cellStyle name="Normal 12 2 3 2" xfId="8480" xr:uid="{00000000-0005-0000-0000-000070B60000}"/>
    <cellStyle name="Normal 12 2 3 2 2" xfId="34477" xr:uid="{00000000-0005-0000-0000-000071B60000}"/>
    <cellStyle name="Normal 12 2 3 3" xfId="16271" xr:uid="{00000000-0005-0000-0000-000072B60000}"/>
    <cellStyle name="Normal 12 2 3 3 2" xfId="42265" xr:uid="{00000000-0005-0000-0000-000073B60000}"/>
    <cellStyle name="Normal 12 2 3 4" xfId="24022" xr:uid="{00000000-0005-0000-0000-000074B60000}"/>
    <cellStyle name="Normal 12 2 3 4 2" xfId="50011" xr:uid="{00000000-0005-0000-0000-000075B60000}"/>
    <cellStyle name="Normal 12 2 3 5" xfId="29176" xr:uid="{00000000-0005-0000-0000-000076B60000}"/>
    <cellStyle name="Normal 12 2 4" xfId="3293" xr:uid="{00000000-0005-0000-0000-000077B60000}"/>
    <cellStyle name="Normal 12 2 4 2" xfId="8593" xr:uid="{00000000-0005-0000-0000-000078B60000}"/>
    <cellStyle name="Normal 12 2 4 2 2" xfId="34591" xr:uid="{00000000-0005-0000-0000-000079B60000}"/>
    <cellStyle name="Normal 12 2 4 3" xfId="16385" xr:uid="{00000000-0005-0000-0000-00007AB60000}"/>
    <cellStyle name="Normal 12 2 4 3 2" xfId="42379" xr:uid="{00000000-0005-0000-0000-00007BB60000}"/>
    <cellStyle name="Normal 12 2 4 4" xfId="24136" xr:uid="{00000000-0005-0000-0000-00007CB60000}"/>
    <cellStyle name="Normal 12 2 4 4 2" xfId="50125" xr:uid="{00000000-0005-0000-0000-00007DB60000}"/>
    <cellStyle name="Normal 12 2 4 5" xfId="29290" xr:uid="{00000000-0005-0000-0000-00007EB60000}"/>
    <cellStyle name="Normal 12 2 5" xfId="3407" xr:uid="{00000000-0005-0000-0000-00007FB60000}"/>
    <cellStyle name="Normal 12 2 5 2" xfId="8706" xr:uid="{00000000-0005-0000-0000-000080B60000}"/>
    <cellStyle name="Normal 12 2 5 2 2" xfId="34705" xr:uid="{00000000-0005-0000-0000-000081B60000}"/>
    <cellStyle name="Normal 12 2 5 3" xfId="16499" xr:uid="{00000000-0005-0000-0000-000082B60000}"/>
    <cellStyle name="Normal 12 2 5 3 2" xfId="42493" xr:uid="{00000000-0005-0000-0000-000083B60000}"/>
    <cellStyle name="Normal 12 2 5 4" xfId="24250" xr:uid="{00000000-0005-0000-0000-000084B60000}"/>
    <cellStyle name="Normal 12 2 5 4 2" xfId="50239" xr:uid="{00000000-0005-0000-0000-000085B60000}"/>
    <cellStyle name="Normal 12 2 5 5" xfId="29404" xr:uid="{00000000-0005-0000-0000-000086B60000}"/>
    <cellStyle name="Normal 12 2 6" xfId="3521" xr:uid="{00000000-0005-0000-0000-000087B60000}"/>
    <cellStyle name="Normal 12 2 6 2" xfId="8819" xr:uid="{00000000-0005-0000-0000-000088B60000}"/>
    <cellStyle name="Normal 12 2 6 2 2" xfId="34819" xr:uid="{00000000-0005-0000-0000-000089B60000}"/>
    <cellStyle name="Normal 12 2 6 3" xfId="16613" xr:uid="{00000000-0005-0000-0000-00008AB60000}"/>
    <cellStyle name="Normal 12 2 6 3 2" xfId="42607" xr:uid="{00000000-0005-0000-0000-00008BB60000}"/>
    <cellStyle name="Normal 12 2 6 4" xfId="24364" xr:uid="{00000000-0005-0000-0000-00008CB60000}"/>
    <cellStyle name="Normal 12 2 6 4 2" xfId="50353" xr:uid="{00000000-0005-0000-0000-00008DB60000}"/>
    <cellStyle name="Normal 12 2 6 5" xfId="29518" xr:uid="{00000000-0005-0000-0000-00008EB60000}"/>
    <cellStyle name="Normal 12 2 7" xfId="5879" xr:uid="{00000000-0005-0000-0000-00008FB60000}"/>
    <cellStyle name="Normal 12 2 7 2" xfId="31877" xr:uid="{00000000-0005-0000-0000-000090B60000}"/>
    <cellStyle name="Normal 12 2 8" xfId="6013" xr:uid="{00000000-0005-0000-0000-000091B60000}"/>
    <cellStyle name="Normal 12 2 8 2" xfId="31999" xr:uid="{00000000-0005-0000-0000-000092B60000}"/>
    <cellStyle name="Normal 12 2 9" xfId="13787" xr:uid="{00000000-0005-0000-0000-000093B60000}"/>
    <cellStyle name="Normal 12 2 9 2" xfId="39781" xr:uid="{00000000-0005-0000-0000-000094B60000}"/>
    <cellStyle name="Normal 13" xfId="514" xr:uid="{00000000-0005-0000-0000-000095B60000}"/>
    <cellStyle name="Normal 14" xfId="515" xr:uid="{00000000-0005-0000-0000-000096B60000}"/>
    <cellStyle name="Normal 14 2" xfId="516" xr:uid="{00000000-0005-0000-0000-000097B60000}"/>
    <cellStyle name="Normal 15" xfId="517" xr:uid="{00000000-0005-0000-0000-000098B60000}"/>
    <cellStyle name="Normal 16" xfId="518" xr:uid="{00000000-0005-0000-0000-000099B60000}"/>
    <cellStyle name="Normal 17" xfId="519" xr:uid="{00000000-0005-0000-0000-00009AB60000}"/>
    <cellStyle name="Normal 18" xfId="520" xr:uid="{00000000-0005-0000-0000-00009BB60000}"/>
    <cellStyle name="Normal 18 2" xfId="52647" xr:uid="{00000000-0005-0000-0000-00009CB60000}"/>
    <cellStyle name="Normal 19" xfId="521" xr:uid="{00000000-0005-0000-0000-00009DB60000}"/>
    <cellStyle name="Normal 2" xfId="139" xr:uid="{00000000-0005-0000-0000-00009EB60000}"/>
    <cellStyle name="Normal 2 10" xfId="140" xr:uid="{00000000-0005-0000-0000-00009FB60000}"/>
    <cellStyle name="Normal 2 11" xfId="141" xr:uid="{00000000-0005-0000-0000-0000A0B60000}"/>
    <cellStyle name="Normal 2 11 2" xfId="142" xr:uid="{00000000-0005-0000-0000-0000A1B60000}"/>
    <cellStyle name="Normal 2 12" xfId="143" xr:uid="{00000000-0005-0000-0000-0000A2B60000}"/>
    <cellStyle name="Normal 2 12 2" xfId="144" xr:uid="{00000000-0005-0000-0000-0000A3B60000}"/>
    <cellStyle name="Normal 2 13" xfId="145" xr:uid="{00000000-0005-0000-0000-0000A4B60000}"/>
    <cellStyle name="Normal 2 13 2" xfId="146" xr:uid="{00000000-0005-0000-0000-0000A5B60000}"/>
    <cellStyle name="Normal 2 14" xfId="147" xr:uid="{00000000-0005-0000-0000-0000A6B60000}"/>
    <cellStyle name="Normal 2 14 2" xfId="148" xr:uid="{00000000-0005-0000-0000-0000A7B60000}"/>
    <cellStyle name="Normal 2 15" xfId="149" xr:uid="{00000000-0005-0000-0000-0000A8B60000}"/>
    <cellStyle name="Normal 2 16" xfId="522" xr:uid="{00000000-0005-0000-0000-0000A9B60000}"/>
    <cellStyle name="Normal 2 16 2" xfId="857" xr:uid="{00000000-0005-0000-0000-0000AAB60000}"/>
    <cellStyle name="Normal 2 16 3" xfId="742" xr:uid="{00000000-0005-0000-0000-0000ABB60000}"/>
    <cellStyle name="Normal 2 16 4" xfId="6051" xr:uid="{00000000-0005-0000-0000-0000ACB60000}"/>
    <cellStyle name="Normal 2 17" xfId="921" xr:uid="{00000000-0005-0000-0000-0000ADB60000}"/>
    <cellStyle name="Normal 2 17 2" xfId="6233" xr:uid="{00000000-0005-0000-0000-0000AEB60000}"/>
    <cellStyle name="Normal 2 17 2 2" xfId="32219" xr:uid="{00000000-0005-0000-0000-0000AFB60000}"/>
    <cellStyle name="Normal 2 17 3" xfId="14013" xr:uid="{00000000-0005-0000-0000-0000B0B60000}"/>
    <cellStyle name="Normal 2 17 3 2" xfId="40007" xr:uid="{00000000-0005-0000-0000-0000B1B60000}"/>
    <cellStyle name="Normal 2 17 4" xfId="21764" xr:uid="{00000000-0005-0000-0000-0000B2B60000}"/>
    <cellStyle name="Normal 2 17 4 2" xfId="47753" xr:uid="{00000000-0005-0000-0000-0000B3B60000}"/>
    <cellStyle name="Normal 2 17 5" xfId="26918" xr:uid="{00000000-0005-0000-0000-0000B4B60000}"/>
    <cellStyle name="Normal 2 18" xfId="3610" xr:uid="{00000000-0005-0000-0000-0000B5B60000}"/>
    <cellStyle name="Normal 2 18 2" xfId="8908" xr:uid="{00000000-0005-0000-0000-0000B6B60000}"/>
    <cellStyle name="Normal 2 18 2 2" xfId="34908" xr:uid="{00000000-0005-0000-0000-0000B7B60000}"/>
    <cellStyle name="Normal 2 18 3" xfId="16702" xr:uid="{00000000-0005-0000-0000-0000B8B60000}"/>
    <cellStyle name="Normal 2 18 3 2" xfId="42696" xr:uid="{00000000-0005-0000-0000-0000B9B60000}"/>
    <cellStyle name="Normal 2 18 4" xfId="24453" xr:uid="{00000000-0005-0000-0000-0000BAB60000}"/>
    <cellStyle name="Normal 2 18 4 2" xfId="50442" xr:uid="{00000000-0005-0000-0000-0000BBB60000}"/>
    <cellStyle name="Normal 2 18 5" xfId="29607" xr:uid="{00000000-0005-0000-0000-0000BCB60000}"/>
    <cellStyle name="Normal 2 19" xfId="52631" xr:uid="{00000000-0005-0000-0000-0000BDB60000}"/>
    <cellStyle name="Normal 2 2" xfId="150" xr:uid="{00000000-0005-0000-0000-0000BEB60000}"/>
    <cellStyle name="Normal 2 2 2" xfId="524" xr:uid="{00000000-0005-0000-0000-0000BFB60000}"/>
    <cellStyle name="Normal 2 2 2 2" xfId="4443" xr:uid="{00000000-0005-0000-0000-0000C0B60000}"/>
    <cellStyle name="Normal 2 2 2 2 2" xfId="9740" xr:uid="{00000000-0005-0000-0000-0000C1B60000}"/>
    <cellStyle name="Normal 2 2 2 2 2 2" xfId="35741" xr:uid="{00000000-0005-0000-0000-0000C2B60000}"/>
    <cellStyle name="Normal 2 2 2 2 3" xfId="17535" xr:uid="{00000000-0005-0000-0000-0000C3B60000}"/>
    <cellStyle name="Normal 2 2 2 2 3 2" xfId="43529" xr:uid="{00000000-0005-0000-0000-0000C4B60000}"/>
    <cellStyle name="Normal 2 2 2 2 4" xfId="25286" xr:uid="{00000000-0005-0000-0000-0000C5B60000}"/>
    <cellStyle name="Normal 2 2 2 2 4 2" xfId="51275" xr:uid="{00000000-0005-0000-0000-0000C6B60000}"/>
    <cellStyle name="Normal 2 2 2 2 5" xfId="30440" xr:uid="{00000000-0005-0000-0000-0000C7B60000}"/>
    <cellStyle name="Normal 2 2 2 3" xfId="1757" xr:uid="{00000000-0005-0000-0000-0000C8B60000}"/>
    <cellStyle name="Normal 2 2 2 3 2" xfId="14846" xr:uid="{00000000-0005-0000-0000-0000C9B60000}"/>
    <cellStyle name="Normal 2 2 2 3 2 2" xfId="40840" xr:uid="{00000000-0005-0000-0000-0000CAB60000}"/>
    <cellStyle name="Normal 2 2 2 3 3" xfId="33052" xr:uid="{00000000-0005-0000-0000-0000CBB60000}"/>
    <cellStyle name="Normal 2 2 2 4" xfId="6053" xr:uid="{00000000-0005-0000-0000-0000CCB60000}"/>
    <cellStyle name="Normal 2 2 2 5" xfId="22597" xr:uid="{00000000-0005-0000-0000-0000CDB60000}"/>
    <cellStyle name="Normal 2 2 2 5 2" xfId="48586" xr:uid="{00000000-0005-0000-0000-0000CEB60000}"/>
    <cellStyle name="Normal 2 2 2 6" xfId="27751" xr:uid="{00000000-0005-0000-0000-0000CFB60000}"/>
    <cellStyle name="Normal 2 2 3" xfId="523" xr:uid="{00000000-0005-0000-0000-0000D0B60000}"/>
    <cellStyle name="Normal 2 2 3 2" xfId="4999" xr:uid="{00000000-0005-0000-0000-0000D1B60000}"/>
    <cellStyle name="Normal 2 2 3 2 2" xfId="10296" xr:uid="{00000000-0005-0000-0000-0000D2B60000}"/>
    <cellStyle name="Normal 2 2 3 2 2 2" xfId="36297" xr:uid="{00000000-0005-0000-0000-0000D3B60000}"/>
    <cellStyle name="Normal 2 2 3 2 3" xfId="18091" xr:uid="{00000000-0005-0000-0000-0000D4B60000}"/>
    <cellStyle name="Normal 2 2 3 2 3 2" xfId="44085" xr:uid="{00000000-0005-0000-0000-0000D5B60000}"/>
    <cellStyle name="Normal 2 2 3 2 4" xfId="25842" xr:uid="{00000000-0005-0000-0000-0000D6B60000}"/>
    <cellStyle name="Normal 2 2 3 2 4 2" xfId="51831" xr:uid="{00000000-0005-0000-0000-0000D7B60000}"/>
    <cellStyle name="Normal 2 2 3 2 5" xfId="30996" xr:uid="{00000000-0005-0000-0000-0000D8B60000}"/>
    <cellStyle name="Normal 2 2 3 3" xfId="2313" xr:uid="{00000000-0005-0000-0000-0000D9B60000}"/>
    <cellStyle name="Normal 2 2 3 3 2" xfId="15402" xr:uid="{00000000-0005-0000-0000-0000DAB60000}"/>
    <cellStyle name="Normal 2 2 3 3 2 2" xfId="41396" xr:uid="{00000000-0005-0000-0000-0000DBB60000}"/>
    <cellStyle name="Normal 2 2 3 3 3" xfId="33608" xr:uid="{00000000-0005-0000-0000-0000DCB60000}"/>
    <cellStyle name="Normal 2 2 3 4" xfId="6052" xr:uid="{00000000-0005-0000-0000-0000DDB60000}"/>
    <cellStyle name="Normal 2 2 3 5" xfId="23153" xr:uid="{00000000-0005-0000-0000-0000DEB60000}"/>
    <cellStyle name="Normal 2 2 3 5 2" xfId="49142" xr:uid="{00000000-0005-0000-0000-0000DFB60000}"/>
    <cellStyle name="Normal 2 2 3 6" xfId="28307" xr:uid="{00000000-0005-0000-0000-0000E0B60000}"/>
    <cellStyle name="Normal 2 2 4" xfId="2869" xr:uid="{00000000-0005-0000-0000-0000E1B60000}"/>
    <cellStyle name="Normal 2 2 4 2" xfId="5555" xr:uid="{00000000-0005-0000-0000-0000E2B60000}"/>
    <cellStyle name="Normal 2 2 4 2 2" xfId="10852" xr:uid="{00000000-0005-0000-0000-0000E3B60000}"/>
    <cellStyle name="Normal 2 2 4 2 2 2" xfId="36853" xr:uid="{00000000-0005-0000-0000-0000E4B60000}"/>
    <cellStyle name="Normal 2 2 4 2 3" xfId="18647" xr:uid="{00000000-0005-0000-0000-0000E5B60000}"/>
    <cellStyle name="Normal 2 2 4 2 3 2" xfId="44641" xr:uid="{00000000-0005-0000-0000-0000E6B60000}"/>
    <cellStyle name="Normal 2 2 4 2 4" xfId="26398" xr:uid="{00000000-0005-0000-0000-0000E7B60000}"/>
    <cellStyle name="Normal 2 2 4 2 4 2" xfId="52387" xr:uid="{00000000-0005-0000-0000-0000E8B60000}"/>
    <cellStyle name="Normal 2 2 4 2 5" xfId="31552" xr:uid="{00000000-0005-0000-0000-0000E9B60000}"/>
    <cellStyle name="Normal 2 2 4 3" xfId="13456" xr:uid="{00000000-0005-0000-0000-0000EAB60000}"/>
    <cellStyle name="Normal 2 2 4 3 2" xfId="21251" xr:uid="{00000000-0005-0000-0000-0000EBB60000}"/>
    <cellStyle name="Normal 2 2 4 3 2 2" xfId="47245" xr:uid="{00000000-0005-0000-0000-0000ECB60000}"/>
    <cellStyle name="Normal 2 2 4 3 3" xfId="39457" xr:uid="{00000000-0005-0000-0000-0000EDB60000}"/>
    <cellStyle name="Normal 2 2 4 4" xfId="8168" xr:uid="{00000000-0005-0000-0000-0000EEB60000}"/>
    <cellStyle name="Normal 2 2 4 4 2" xfId="34164" xr:uid="{00000000-0005-0000-0000-0000EFB60000}"/>
    <cellStyle name="Normal 2 2 4 5" xfId="15958" xr:uid="{00000000-0005-0000-0000-0000F0B60000}"/>
    <cellStyle name="Normal 2 2 4 5 2" xfId="41952" xr:uid="{00000000-0005-0000-0000-0000F1B60000}"/>
    <cellStyle name="Normal 2 2 4 6" xfId="23709" xr:uid="{00000000-0005-0000-0000-0000F2B60000}"/>
    <cellStyle name="Normal 2 2 4 6 2" xfId="49698" xr:uid="{00000000-0005-0000-0000-0000F3B60000}"/>
    <cellStyle name="Normal 2 2 4 7" xfId="28863" xr:uid="{00000000-0005-0000-0000-0000F4B60000}"/>
    <cellStyle name="Normal 2 2 5" xfId="1199" xr:uid="{00000000-0005-0000-0000-0000F5B60000}"/>
    <cellStyle name="Normal 2 2 5 2" xfId="6509" xr:uid="{00000000-0005-0000-0000-0000F6B60000}"/>
    <cellStyle name="Normal 2 2 5 2 2" xfId="32496" xr:uid="{00000000-0005-0000-0000-0000F7B60000}"/>
    <cellStyle name="Normal 2 2 5 3" xfId="14290" xr:uid="{00000000-0005-0000-0000-0000F8B60000}"/>
    <cellStyle name="Normal 2 2 5 3 2" xfId="40284" xr:uid="{00000000-0005-0000-0000-0000F9B60000}"/>
    <cellStyle name="Normal 2 2 5 4" xfId="22041" xr:uid="{00000000-0005-0000-0000-0000FAB60000}"/>
    <cellStyle name="Normal 2 2 5 4 2" xfId="48030" xr:uid="{00000000-0005-0000-0000-0000FBB60000}"/>
    <cellStyle name="Normal 2 2 5 5" xfId="27195" xr:uid="{00000000-0005-0000-0000-0000FCB60000}"/>
    <cellStyle name="Normal 2 2 6" xfId="3887" xr:uid="{00000000-0005-0000-0000-0000FDB60000}"/>
    <cellStyle name="Normal 2 2 6 2" xfId="9185" xr:uid="{00000000-0005-0000-0000-0000FEB60000}"/>
    <cellStyle name="Normal 2 2 6 2 2" xfId="35185" xr:uid="{00000000-0005-0000-0000-0000FFB60000}"/>
    <cellStyle name="Normal 2 2 6 3" xfId="16979" xr:uid="{00000000-0005-0000-0000-000000B70000}"/>
    <cellStyle name="Normal 2 2 6 3 2" xfId="42973" xr:uid="{00000000-0005-0000-0000-000001B70000}"/>
    <cellStyle name="Normal 2 2 6 4" xfId="24730" xr:uid="{00000000-0005-0000-0000-000002B70000}"/>
    <cellStyle name="Normal 2 2 6 4 2" xfId="50719" xr:uid="{00000000-0005-0000-0000-000003B70000}"/>
    <cellStyle name="Normal 2 2 6 5" xfId="29884" xr:uid="{00000000-0005-0000-0000-000004B70000}"/>
    <cellStyle name="Normal 2 2 7" xfId="11864" xr:uid="{00000000-0005-0000-0000-000005B70000}"/>
    <cellStyle name="Normal 2 2 7 2" xfId="19659" xr:uid="{00000000-0005-0000-0000-000006B70000}"/>
    <cellStyle name="Normal 2 2 7 2 2" xfId="45653" xr:uid="{00000000-0005-0000-0000-000007B70000}"/>
    <cellStyle name="Normal 2 2 7 3" xfId="37865" xr:uid="{00000000-0005-0000-0000-000008B70000}"/>
    <cellStyle name="Normal 2 2 8" xfId="52657" xr:uid="{00000000-0005-0000-0000-000009B70000}"/>
    <cellStyle name="Normal 2 3" xfId="151" xr:uid="{00000000-0005-0000-0000-00000AB70000}"/>
    <cellStyle name="Normal 2 3 2" xfId="526" xr:uid="{00000000-0005-0000-0000-00000BB70000}"/>
    <cellStyle name="Normal 2 3 2 2" xfId="1480" xr:uid="{00000000-0005-0000-0000-00000CB70000}"/>
    <cellStyle name="Normal 2 3 2 2 2" xfId="14569" xr:uid="{00000000-0005-0000-0000-00000DB70000}"/>
    <cellStyle name="Normal 2 3 2 2 2 2" xfId="40563" xr:uid="{00000000-0005-0000-0000-00000EB70000}"/>
    <cellStyle name="Normal 2 3 2 2 3" xfId="32775" xr:uid="{00000000-0005-0000-0000-00000FB70000}"/>
    <cellStyle name="Normal 2 3 2 3" xfId="6054" xr:uid="{00000000-0005-0000-0000-000010B70000}"/>
    <cellStyle name="Normal 2 3 2 4" xfId="22320" xr:uid="{00000000-0005-0000-0000-000011B70000}"/>
    <cellStyle name="Normal 2 3 2 4 2" xfId="48309" xr:uid="{00000000-0005-0000-0000-000012B70000}"/>
    <cellStyle name="Normal 2 3 2 5" xfId="27474" xr:uid="{00000000-0005-0000-0000-000013B70000}"/>
    <cellStyle name="Normal 2 3 3" xfId="527" xr:uid="{00000000-0005-0000-0000-000014B70000}"/>
    <cellStyle name="Normal 2 3 3 2" xfId="4166" xr:uid="{00000000-0005-0000-0000-000015B70000}"/>
    <cellStyle name="Normal 2 3 3 2 2" xfId="17258" xr:uid="{00000000-0005-0000-0000-000016B70000}"/>
    <cellStyle name="Normal 2 3 3 2 2 2" xfId="43252" xr:uid="{00000000-0005-0000-0000-000017B70000}"/>
    <cellStyle name="Normal 2 3 3 2 3" xfId="35464" xr:uid="{00000000-0005-0000-0000-000018B70000}"/>
    <cellStyle name="Normal 2 3 3 3" xfId="6055" xr:uid="{00000000-0005-0000-0000-000019B70000}"/>
    <cellStyle name="Normal 2 3 3 4" xfId="25009" xr:uid="{00000000-0005-0000-0000-00001AB70000}"/>
    <cellStyle name="Normal 2 3 3 4 2" xfId="50998" xr:uid="{00000000-0005-0000-0000-00001BB70000}"/>
    <cellStyle name="Normal 2 3 3 5" xfId="30163" xr:uid="{00000000-0005-0000-0000-00001CB70000}"/>
    <cellStyle name="Normal 2 3 4" xfId="528" xr:uid="{00000000-0005-0000-0000-00001DB70000}"/>
    <cellStyle name="Normal 2 3 5" xfId="529" xr:uid="{00000000-0005-0000-0000-00001EB70000}"/>
    <cellStyle name="Normal 2 3 6" xfId="530" xr:uid="{00000000-0005-0000-0000-00001FB70000}"/>
    <cellStyle name="Normal 2 3 7" xfId="525" xr:uid="{00000000-0005-0000-0000-000020B70000}"/>
    <cellStyle name="Normal 2 4" xfId="152" xr:uid="{00000000-0005-0000-0000-000021B70000}"/>
    <cellStyle name="Normal 2 4 2" xfId="2036" xr:uid="{00000000-0005-0000-0000-000022B70000}"/>
    <cellStyle name="Normal 2 4 2 2" xfId="7338" xr:uid="{00000000-0005-0000-0000-000023B70000}"/>
    <cellStyle name="Normal 2 4 2 2 2" xfId="33331" xr:uid="{00000000-0005-0000-0000-000024B70000}"/>
    <cellStyle name="Normal 2 4 2 3" xfId="15125" xr:uid="{00000000-0005-0000-0000-000025B70000}"/>
    <cellStyle name="Normal 2 4 2 3 2" xfId="41119" xr:uid="{00000000-0005-0000-0000-000026B70000}"/>
    <cellStyle name="Normal 2 4 2 4" xfId="22876" xr:uid="{00000000-0005-0000-0000-000027B70000}"/>
    <cellStyle name="Normal 2 4 2 4 2" xfId="48865" xr:uid="{00000000-0005-0000-0000-000028B70000}"/>
    <cellStyle name="Normal 2 4 2 5" xfId="28030" xr:uid="{00000000-0005-0000-0000-000029B70000}"/>
    <cellStyle name="Normal 2 4 3" xfId="4722" xr:uid="{00000000-0005-0000-0000-00002AB70000}"/>
    <cellStyle name="Normal 2 4 3 2" xfId="10019" xr:uid="{00000000-0005-0000-0000-00002BB70000}"/>
    <cellStyle name="Normal 2 4 3 2 2" xfId="36020" xr:uid="{00000000-0005-0000-0000-00002CB70000}"/>
    <cellStyle name="Normal 2 4 3 3" xfId="17814" xr:uid="{00000000-0005-0000-0000-00002DB70000}"/>
    <cellStyle name="Normal 2 4 3 3 2" xfId="43808" xr:uid="{00000000-0005-0000-0000-00002EB70000}"/>
    <cellStyle name="Normal 2 4 3 4" xfId="25565" xr:uid="{00000000-0005-0000-0000-00002FB70000}"/>
    <cellStyle name="Normal 2 4 3 4 2" xfId="51554" xr:uid="{00000000-0005-0000-0000-000030B70000}"/>
    <cellStyle name="Normal 2 4 3 5" xfId="30719" xr:uid="{00000000-0005-0000-0000-000031B70000}"/>
    <cellStyle name="Normal 2 5" xfId="153" xr:uid="{00000000-0005-0000-0000-000032B70000}"/>
    <cellStyle name="Normal 2 5 2" xfId="2592" xr:uid="{00000000-0005-0000-0000-000033B70000}"/>
    <cellStyle name="Normal 2 5 2 2" xfId="7891" xr:uid="{00000000-0005-0000-0000-000034B70000}"/>
    <cellStyle name="Normal 2 5 2 2 2" xfId="33887" xr:uid="{00000000-0005-0000-0000-000035B70000}"/>
    <cellStyle name="Normal 2 5 2 3" xfId="15681" xr:uid="{00000000-0005-0000-0000-000036B70000}"/>
    <cellStyle name="Normal 2 5 2 3 2" xfId="41675" xr:uid="{00000000-0005-0000-0000-000037B70000}"/>
    <cellStyle name="Normal 2 5 2 4" xfId="23432" xr:uid="{00000000-0005-0000-0000-000038B70000}"/>
    <cellStyle name="Normal 2 5 2 4 2" xfId="49421" xr:uid="{00000000-0005-0000-0000-000039B70000}"/>
    <cellStyle name="Normal 2 5 2 5" xfId="28586" xr:uid="{00000000-0005-0000-0000-00003AB70000}"/>
    <cellStyle name="Normal 2 5 3" xfId="5278" xr:uid="{00000000-0005-0000-0000-00003BB70000}"/>
    <cellStyle name="Normal 2 5 3 2" xfId="10575" xr:uid="{00000000-0005-0000-0000-00003CB70000}"/>
    <cellStyle name="Normal 2 5 3 2 2" xfId="36576" xr:uid="{00000000-0005-0000-0000-00003DB70000}"/>
    <cellStyle name="Normal 2 5 3 3" xfId="18370" xr:uid="{00000000-0005-0000-0000-00003EB70000}"/>
    <cellStyle name="Normal 2 5 3 3 2" xfId="44364" xr:uid="{00000000-0005-0000-0000-00003FB70000}"/>
    <cellStyle name="Normal 2 5 3 4" xfId="26121" xr:uid="{00000000-0005-0000-0000-000040B70000}"/>
    <cellStyle name="Normal 2 5 3 4 2" xfId="52110" xr:uid="{00000000-0005-0000-0000-000041B70000}"/>
    <cellStyle name="Normal 2 5 3 5" xfId="31275" xr:uid="{00000000-0005-0000-0000-000042B70000}"/>
    <cellStyle name="Normal 2 6" xfId="154" xr:uid="{00000000-0005-0000-0000-000043B70000}"/>
    <cellStyle name="Normal 2 6 2" xfId="11091" xr:uid="{00000000-0005-0000-0000-000044B70000}"/>
    <cellStyle name="Normal 2 6 2 2" xfId="18886" xr:uid="{00000000-0005-0000-0000-000045B70000}"/>
    <cellStyle name="Normal 2 6 2 2 2" xfId="44880" xr:uid="{00000000-0005-0000-0000-000046B70000}"/>
    <cellStyle name="Normal 2 6 2 3" xfId="37092" xr:uid="{00000000-0005-0000-0000-000047B70000}"/>
    <cellStyle name="Normal 2 7" xfId="155" xr:uid="{00000000-0005-0000-0000-000048B70000}"/>
    <cellStyle name="Normal 2 7 2" xfId="11106" xr:uid="{00000000-0005-0000-0000-000049B70000}"/>
    <cellStyle name="Normal 2 7 2 2" xfId="18901" xr:uid="{00000000-0005-0000-0000-00004AB70000}"/>
    <cellStyle name="Normal 2 7 2 2 2" xfId="44895" xr:uid="{00000000-0005-0000-0000-00004BB70000}"/>
    <cellStyle name="Normal 2 7 2 3" xfId="37107" xr:uid="{00000000-0005-0000-0000-00004CB70000}"/>
    <cellStyle name="Normal 2 8" xfId="156" xr:uid="{00000000-0005-0000-0000-00004DB70000}"/>
    <cellStyle name="Normal 2 8 2" xfId="11606" xr:uid="{00000000-0005-0000-0000-00004EB70000}"/>
    <cellStyle name="Normal 2 8 2 2" xfId="19401" xr:uid="{00000000-0005-0000-0000-00004FB70000}"/>
    <cellStyle name="Normal 2 8 2 2 2" xfId="45395" xr:uid="{00000000-0005-0000-0000-000050B70000}"/>
    <cellStyle name="Normal 2 8 2 3" xfId="37607" xr:uid="{00000000-0005-0000-0000-000051B70000}"/>
    <cellStyle name="Normal 2 9" xfId="157" xr:uid="{00000000-0005-0000-0000-000052B70000}"/>
    <cellStyle name="Normal 2_per arberin Nentor 05, 2009" xfId="531" xr:uid="{00000000-0005-0000-0000-000053B70000}"/>
    <cellStyle name="Normal 20" xfId="532" xr:uid="{00000000-0005-0000-0000-000054B70000}"/>
    <cellStyle name="Normal 21" xfId="533" xr:uid="{00000000-0005-0000-0000-000055B70000}"/>
    <cellStyle name="Normal 22" xfId="534" xr:uid="{00000000-0005-0000-0000-000056B70000}"/>
    <cellStyle name="Normal 23" xfId="535" xr:uid="{00000000-0005-0000-0000-000057B70000}"/>
    <cellStyle name="Normal 24" xfId="536" xr:uid="{00000000-0005-0000-0000-000058B70000}"/>
    <cellStyle name="Normal 25" xfId="537" xr:uid="{00000000-0005-0000-0000-000059B70000}"/>
    <cellStyle name="Normal 26" xfId="538" xr:uid="{00000000-0005-0000-0000-00005AB70000}"/>
    <cellStyle name="Normal 26 2" xfId="52646" xr:uid="{00000000-0005-0000-0000-00005BB70000}"/>
    <cellStyle name="Normal 27" xfId="539" xr:uid="{00000000-0005-0000-0000-00005CB70000}"/>
    <cellStyle name="Normal 28" xfId="540" xr:uid="{00000000-0005-0000-0000-00005DB70000}"/>
    <cellStyle name="Normal 29" xfId="541" xr:uid="{00000000-0005-0000-0000-00005EB70000}"/>
    <cellStyle name="Normal 3" xfId="2" xr:uid="{00000000-0005-0000-0000-00005FB70000}"/>
    <cellStyle name="Normal 3 10" xfId="542" xr:uid="{00000000-0005-0000-0000-000060B70000}"/>
    <cellStyle name="Normal 3 10 2" xfId="935" xr:uid="{00000000-0005-0000-0000-000061B70000}"/>
    <cellStyle name="Normal 3 10 2 2" xfId="14027" xr:uid="{00000000-0005-0000-0000-000062B70000}"/>
    <cellStyle name="Normal 3 10 2 2 2" xfId="40021" xr:uid="{00000000-0005-0000-0000-000063B70000}"/>
    <cellStyle name="Normal 3 10 2 3" xfId="32233" xr:uid="{00000000-0005-0000-0000-000064B70000}"/>
    <cellStyle name="Normal 3 10 3" xfId="6056" xr:uid="{00000000-0005-0000-0000-000065B70000}"/>
    <cellStyle name="Normal 3 10 4" xfId="21778" xr:uid="{00000000-0005-0000-0000-000066B70000}"/>
    <cellStyle name="Normal 3 10 4 2" xfId="47767" xr:uid="{00000000-0005-0000-0000-000067B70000}"/>
    <cellStyle name="Normal 3 10 5" xfId="26932" xr:uid="{00000000-0005-0000-0000-000068B70000}"/>
    <cellStyle name="Normal 3 11" xfId="3624" xr:uid="{00000000-0005-0000-0000-000069B70000}"/>
    <cellStyle name="Normal 3 11 2" xfId="8922" xr:uid="{00000000-0005-0000-0000-00006AB70000}"/>
    <cellStyle name="Normal 3 11 2 2" xfId="34922" xr:uid="{00000000-0005-0000-0000-00006BB70000}"/>
    <cellStyle name="Normal 3 11 3" xfId="16716" xr:uid="{00000000-0005-0000-0000-00006CB70000}"/>
    <cellStyle name="Normal 3 11 3 2" xfId="42710" xr:uid="{00000000-0005-0000-0000-00006DB70000}"/>
    <cellStyle name="Normal 3 11 4" xfId="24467" xr:uid="{00000000-0005-0000-0000-00006EB70000}"/>
    <cellStyle name="Normal 3 11 4 2" xfId="50456" xr:uid="{00000000-0005-0000-0000-00006FB70000}"/>
    <cellStyle name="Normal 3 11 5" xfId="29621" xr:uid="{00000000-0005-0000-0000-000070B70000}"/>
    <cellStyle name="Normal 3 12" xfId="52632" xr:uid="{00000000-0005-0000-0000-000071B70000}"/>
    <cellStyle name="Normal 3 2" xfId="158" xr:uid="{00000000-0005-0000-0000-000072B70000}"/>
    <cellStyle name="Normal 3 2 2" xfId="544" xr:uid="{00000000-0005-0000-0000-000073B70000}"/>
    <cellStyle name="Normal 3 2 2 2" xfId="4457" xr:uid="{00000000-0005-0000-0000-000074B70000}"/>
    <cellStyle name="Normal 3 2 2 2 2" xfId="9754" xr:uid="{00000000-0005-0000-0000-000075B70000}"/>
    <cellStyle name="Normal 3 2 2 2 2 2" xfId="35755" xr:uid="{00000000-0005-0000-0000-000076B70000}"/>
    <cellStyle name="Normal 3 2 2 2 3" xfId="17549" xr:uid="{00000000-0005-0000-0000-000077B70000}"/>
    <cellStyle name="Normal 3 2 2 2 3 2" xfId="43543" xr:uid="{00000000-0005-0000-0000-000078B70000}"/>
    <cellStyle name="Normal 3 2 2 2 4" xfId="25300" xr:uid="{00000000-0005-0000-0000-000079B70000}"/>
    <cellStyle name="Normal 3 2 2 2 4 2" xfId="51289" xr:uid="{00000000-0005-0000-0000-00007AB70000}"/>
    <cellStyle name="Normal 3 2 2 2 5" xfId="30454" xr:uid="{00000000-0005-0000-0000-00007BB70000}"/>
    <cellStyle name="Normal 3 2 2 3" xfId="1771" xr:uid="{00000000-0005-0000-0000-00007CB70000}"/>
    <cellStyle name="Normal 3 2 2 3 2" xfId="14860" xr:uid="{00000000-0005-0000-0000-00007DB70000}"/>
    <cellStyle name="Normal 3 2 2 3 2 2" xfId="40854" xr:uid="{00000000-0005-0000-0000-00007EB70000}"/>
    <cellStyle name="Normal 3 2 2 3 3" xfId="33066" xr:uid="{00000000-0005-0000-0000-00007FB70000}"/>
    <cellStyle name="Normal 3 2 2 4" xfId="6058" xr:uid="{00000000-0005-0000-0000-000080B70000}"/>
    <cellStyle name="Normal 3 2 2 5" xfId="22611" xr:uid="{00000000-0005-0000-0000-000081B70000}"/>
    <cellStyle name="Normal 3 2 2 5 2" xfId="48600" xr:uid="{00000000-0005-0000-0000-000082B70000}"/>
    <cellStyle name="Normal 3 2 2 6" xfId="27765" xr:uid="{00000000-0005-0000-0000-000083B70000}"/>
    <cellStyle name="Normal 3 2 3" xfId="543" xr:uid="{00000000-0005-0000-0000-000084B70000}"/>
    <cellStyle name="Normal 3 2 3 2" xfId="5013" xr:uid="{00000000-0005-0000-0000-000085B70000}"/>
    <cellStyle name="Normal 3 2 3 2 2" xfId="10310" xr:uid="{00000000-0005-0000-0000-000086B70000}"/>
    <cellStyle name="Normal 3 2 3 2 2 2" xfId="36311" xr:uid="{00000000-0005-0000-0000-000087B70000}"/>
    <cellStyle name="Normal 3 2 3 2 3" xfId="18105" xr:uid="{00000000-0005-0000-0000-000088B70000}"/>
    <cellStyle name="Normal 3 2 3 2 3 2" xfId="44099" xr:uid="{00000000-0005-0000-0000-000089B70000}"/>
    <cellStyle name="Normal 3 2 3 2 4" xfId="25856" xr:uid="{00000000-0005-0000-0000-00008AB70000}"/>
    <cellStyle name="Normal 3 2 3 2 4 2" xfId="51845" xr:uid="{00000000-0005-0000-0000-00008BB70000}"/>
    <cellStyle name="Normal 3 2 3 2 5" xfId="31010" xr:uid="{00000000-0005-0000-0000-00008CB70000}"/>
    <cellStyle name="Normal 3 2 3 3" xfId="2327" xr:uid="{00000000-0005-0000-0000-00008DB70000}"/>
    <cellStyle name="Normal 3 2 3 3 2" xfId="15416" xr:uid="{00000000-0005-0000-0000-00008EB70000}"/>
    <cellStyle name="Normal 3 2 3 3 2 2" xfId="41410" xr:uid="{00000000-0005-0000-0000-00008FB70000}"/>
    <cellStyle name="Normal 3 2 3 3 3" xfId="33622" xr:uid="{00000000-0005-0000-0000-000090B70000}"/>
    <cellStyle name="Normal 3 2 3 4" xfId="6057" xr:uid="{00000000-0005-0000-0000-000091B70000}"/>
    <cellStyle name="Normal 3 2 3 5" xfId="23167" xr:uid="{00000000-0005-0000-0000-000092B70000}"/>
    <cellStyle name="Normal 3 2 3 5 2" xfId="49156" xr:uid="{00000000-0005-0000-0000-000093B70000}"/>
    <cellStyle name="Normal 3 2 3 6" xfId="28321" xr:uid="{00000000-0005-0000-0000-000094B70000}"/>
    <cellStyle name="Normal 3 2 4" xfId="2883" xr:uid="{00000000-0005-0000-0000-000095B70000}"/>
    <cellStyle name="Normal 3 2 4 2" xfId="5569" xr:uid="{00000000-0005-0000-0000-000096B70000}"/>
    <cellStyle name="Normal 3 2 4 2 2" xfId="10866" xr:uid="{00000000-0005-0000-0000-000097B70000}"/>
    <cellStyle name="Normal 3 2 4 2 2 2" xfId="36867" xr:uid="{00000000-0005-0000-0000-000098B70000}"/>
    <cellStyle name="Normal 3 2 4 2 3" xfId="18661" xr:uid="{00000000-0005-0000-0000-000099B70000}"/>
    <cellStyle name="Normal 3 2 4 2 3 2" xfId="44655" xr:uid="{00000000-0005-0000-0000-00009AB70000}"/>
    <cellStyle name="Normal 3 2 4 2 4" xfId="26412" xr:uid="{00000000-0005-0000-0000-00009BB70000}"/>
    <cellStyle name="Normal 3 2 4 2 4 2" xfId="52401" xr:uid="{00000000-0005-0000-0000-00009CB70000}"/>
    <cellStyle name="Normal 3 2 4 2 5" xfId="31566" xr:uid="{00000000-0005-0000-0000-00009DB70000}"/>
    <cellStyle name="Normal 3 2 4 3" xfId="13470" xr:uid="{00000000-0005-0000-0000-00009EB70000}"/>
    <cellStyle name="Normal 3 2 4 3 2" xfId="21265" xr:uid="{00000000-0005-0000-0000-00009FB70000}"/>
    <cellStyle name="Normal 3 2 4 3 2 2" xfId="47259" xr:uid="{00000000-0005-0000-0000-0000A0B70000}"/>
    <cellStyle name="Normal 3 2 4 3 3" xfId="39471" xr:uid="{00000000-0005-0000-0000-0000A1B70000}"/>
    <cellStyle name="Normal 3 2 4 4" xfId="8182" xr:uid="{00000000-0005-0000-0000-0000A2B70000}"/>
    <cellStyle name="Normal 3 2 4 4 2" xfId="34178" xr:uid="{00000000-0005-0000-0000-0000A3B70000}"/>
    <cellStyle name="Normal 3 2 4 5" xfId="15972" xr:uid="{00000000-0005-0000-0000-0000A4B70000}"/>
    <cellStyle name="Normal 3 2 4 5 2" xfId="41966" xr:uid="{00000000-0005-0000-0000-0000A5B70000}"/>
    <cellStyle name="Normal 3 2 4 6" xfId="23723" xr:uid="{00000000-0005-0000-0000-0000A6B70000}"/>
    <cellStyle name="Normal 3 2 4 6 2" xfId="49712" xr:uid="{00000000-0005-0000-0000-0000A7B70000}"/>
    <cellStyle name="Normal 3 2 4 7" xfId="28877" xr:uid="{00000000-0005-0000-0000-0000A8B70000}"/>
    <cellStyle name="Normal 3 2 5" xfId="1213" xr:uid="{00000000-0005-0000-0000-0000A9B70000}"/>
    <cellStyle name="Normal 3 2 5 2" xfId="6523" xr:uid="{00000000-0005-0000-0000-0000AAB70000}"/>
    <cellStyle name="Normal 3 2 5 2 2" xfId="32510" xr:uid="{00000000-0005-0000-0000-0000ABB70000}"/>
    <cellStyle name="Normal 3 2 5 3" xfId="14304" xr:uid="{00000000-0005-0000-0000-0000ACB70000}"/>
    <cellStyle name="Normal 3 2 5 3 2" xfId="40298" xr:uid="{00000000-0005-0000-0000-0000ADB70000}"/>
    <cellStyle name="Normal 3 2 5 4" xfId="22055" xr:uid="{00000000-0005-0000-0000-0000AEB70000}"/>
    <cellStyle name="Normal 3 2 5 4 2" xfId="48044" xr:uid="{00000000-0005-0000-0000-0000AFB70000}"/>
    <cellStyle name="Normal 3 2 5 5" xfId="27209" xr:uid="{00000000-0005-0000-0000-0000B0B70000}"/>
    <cellStyle name="Normal 3 2 6" xfId="3901" xr:uid="{00000000-0005-0000-0000-0000B1B70000}"/>
    <cellStyle name="Normal 3 2 6 2" xfId="9199" xr:uid="{00000000-0005-0000-0000-0000B2B70000}"/>
    <cellStyle name="Normal 3 2 6 2 2" xfId="35199" xr:uid="{00000000-0005-0000-0000-0000B3B70000}"/>
    <cellStyle name="Normal 3 2 6 3" xfId="16993" xr:uid="{00000000-0005-0000-0000-0000B4B70000}"/>
    <cellStyle name="Normal 3 2 6 3 2" xfId="42987" xr:uid="{00000000-0005-0000-0000-0000B5B70000}"/>
    <cellStyle name="Normal 3 2 6 4" xfId="24744" xr:uid="{00000000-0005-0000-0000-0000B6B70000}"/>
    <cellStyle name="Normal 3 2 6 4 2" xfId="50733" xr:uid="{00000000-0005-0000-0000-0000B7B70000}"/>
    <cellStyle name="Normal 3 2 6 5" xfId="29898" xr:uid="{00000000-0005-0000-0000-0000B8B70000}"/>
    <cellStyle name="Normal 3 2 7" xfId="11878" xr:uid="{00000000-0005-0000-0000-0000B9B70000}"/>
    <cellStyle name="Normal 3 2 7 2" xfId="19673" xr:uid="{00000000-0005-0000-0000-0000BAB70000}"/>
    <cellStyle name="Normal 3 2 7 2 2" xfId="45667" xr:uid="{00000000-0005-0000-0000-0000BBB70000}"/>
    <cellStyle name="Normal 3 2 7 3" xfId="37879" xr:uid="{00000000-0005-0000-0000-0000BCB70000}"/>
    <cellStyle name="Normal 3 3" xfId="159" xr:uid="{00000000-0005-0000-0000-0000BDB70000}"/>
    <cellStyle name="Normal 3 3 2" xfId="1494" xr:uid="{00000000-0005-0000-0000-0000BEB70000}"/>
    <cellStyle name="Normal 3 3 2 2" xfId="6799" xr:uid="{00000000-0005-0000-0000-0000BFB70000}"/>
    <cellStyle name="Normal 3 3 2 2 2" xfId="32789" xr:uid="{00000000-0005-0000-0000-0000C0B70000}"/>
    <cellStyle name="Normal 3 3 2 3" xfId="14583" xr:uid="{00000000-0005-0000-0000-0000C1B70000}"/>
    <cellStyle name="Normal 3 3 2 3 2" xfId="40577" xr:uid="{00000000-0005-0000-0000-0000C2B70000}"/>
    <cellStyle name="Normal 3 3 2 4" xfId="22334" xr:uid="{00000000-0005-0000-0000-0000C3B70000}"/>
    <cellStyle name="Normal 3 3 2 4 2" xfId="48323" xr:uid="{00000000-0005-0000-0000-0000C4B70000}"/>
    <cellStyle name="Normal 3 3 2 5" xfId="27488" xr:uid="{00000000-0005-0000-0000-0000C5B70000}"/>
    <cellStyle name="Normal 3 3 3" xfId="4180" xr:uid="{00000000-0005-0000-0000-0000C6B70000}"/>
    <cellStyle name="Normal 3 3 3 2" xfId="9477" xr:uid="{00000000-0005-0000-0000-0000C7B70000}"/>
    <cellStyle name="Normal 3 3 3 2 2" xfId="35478" xr:uid="{00000000-0005-0000-0000-0000C8B70000}"/>
    <cellStyle name="Normal 3 3 3 3" xfId="17272" xr:uid="{00000000-0005-0000-0000-0000C9B70000}"/>
    <cellStyle name="Normal 3 3 3 3 2" xfId="43266" xr:uid="{00000000-0005-0000-0000-0000CAB70000}"/>
    <cellStyle name="Normal 3 3 3 4" xfId="25023" xr:uid="{00000000-0005-0000-0000-0000CBB70000}"/>
    <cellStyle name="Normal 3 3 3 4 2" xfId="51012" xr:uid="{00000000-0005-0000-0000-0000CCB70000}"/>
    <cellStyle name="Normal 3 3 3 5" xfId="30177" xr:uid="{00000000-0005-0000-0000-0000CDB70000}"/>
    <cellStyle name="Normal 3 4" xfId="160" xr:uid="{00000000-0005-0000-0000-0000CEB70000}"/>
    <cellStyle name="Normal 3 4 2" xfId="2050" xr:uid="{00000000-0005-0000-0000-0000CFB70000}"/>
    <cellStyle name="Normal 3 4 2 2" xfId="7352" xr:uid="{00000000-0005-0000-0000-0000D0B70000}"/>
    <cellStyle name="Normal 3 4 2 2 2" xfId="33345" xr:uid="{00000000-0005-0000-0000-0000D1B70000}"/>
    <cellStyle name="Normal 3 4 2 3" xfId="15139" xr:uid="{00000000-0005-0000-0000-0000D2B70000}"/>
    <cellStyle name="Normal 3 4 2 3 2" xfId="41133" xr:uid="{00000000-0005-0000-0000-0000D3B70000}"/>
    <cellStyle name="Normal 3 4 2 4" xfId="22890" xr:uid="{00000000-0005-0000-0000-0000D4B70000}"/>
    <cellStyle name="Normal 3 4 2 4 2" xfId="48879" xr:uid="{00000000-0005-0000-0000-0000D5B70000}"/>
    <cellStyle name="Normal 3 4 2 5" xfId="28044" xr:uid="{00000000-0005-0000-0000-0000D6B70000}"/>
    <cellStyle name="Normal 3 4 3" xfId="4736" xr:uid="{00000000-0005-0000-0000-0000D7B70000}"/>
    <cellStyle name="Normal 3 4 3 2" xfId="10033" xr:uid="{00000000-0005-0000-0000-0000D8B70000}"/>
    <cellStyle name="Normal 3 4 3 2 2" xfId="36034" xr:uid="{00000000-0005-0000-0000-0000D9B70000}"/>
    <cellStyle name="Normal 3 4 3 3" xfId="17828" xr:uid="{00000000-0005-0000-0000-0000DAB70000}"/>
    <cellStyle name="Normal 3 4 3 3 2" xfId="43822" xr:uid="{00000000-0005-0000-0000-0000DBB70000}"/>
    <cellStyle name="Normal 3 4 3 4" xfId="25579" xr:uid="{00000000-0005-0000-0000-0000DCB70000}"/>
    <cellStyle name="Normal 3 4 3 4 2" xfId="51568" xr:uid="{00000000-0005-0000-0000-0000DDB70000}"/>
    <cellStyle name="Normal 3 4 3 5" xfId="30733" xr:uid="{00000000-0005-0000-0000-0000DEB70000}"/>
    <cellStyle name="Normal 3 5" xfId="161" xr:uid="{00000000-0005-0000-0000-0000DFB70000}"/>
    <cellStyle name="Normal 3 5 2" xfId="2606" xr:uid="{00000000-0005-0000-0000-0000E0B70000}"/>
    <cellStyle name="Normal 3 5 2 2" xfId="7905" xr:uid="{00000000-0005-0000-0000-0000E1B70000}"/>
    <cellStyle name="Normal 3 5 2 2 2" xfId="33901" xr:uid="{00000000-0005-0000-0000-0000E2B70000}"/>
    <cellStyle name="Normal 3 5 2 3" xfId="15695" xr:uid="{00000000-0005-0000-0000-0000E3B70000}"/>
    <cellStyle name="Normal 3 5 2 3 2" xfId="41689" xr:uid="{00000000-0005-0000-0000-0000E4B70000}"/>
    <cellStyle name="Normal 3 5 2 4" xfId="23446" xr:uid="{00000000-0005-0000-0000-0000E5B70000}"/>
    <cellStyle name="Normal 3 5 2 4 2" xfId="49435" xr:uid="{00000000-0005-0000-0000-0000E6B70000}"/>
    <cellStyle name="Normal 3 5 2 5" xfId="28600" xr:uid="{00000000-0005-0000-0000-0000E7B70000}"/>
    <cellStyle name="Normal 3 5 3" xfId="5292" xr:uid="{00000000-0005-0000-0000-0000E8B70000}"/>
    <cellStyle name="Normal 3 5 3 2" xfId="10589" xr:uid="{00000000-0005-0000-0000-0000E9B70000}"/>
    <cellStyle name="Normal 3 5 3 2 2" xfId="36590" xr:uid="{00000000-0005-0000-0000-0000EAB70000}"/>
    <cellStyle name="Normal 3 5 3 3" xfId="18384" xr:uid="{00000000-0005-0000-0000-0000EBB70000}"/>
    <cellStyle name="Normal 3 5 3 3 2" xfId="44378" xr:uid="{00000000-0005-0000-0000-0000ECB70000}"/>
    <cellStyle name="Normal 3 5 3 4" xfId="26135" xr:uid="{00000000-0005-0000-0000-0000EDB70000}"/>
    <cellStyle name="Normal 3 5 3 4 2" xfId="52124" xr:uid="{00000000-0005-0000-0000-0000EEB70000}"/>
    <cellStyle name="Normal 3 5 3 5" xfId="31289" xr:uid="{00000000-0005-0000-0000-0000EFB70000}"/>
    <cellStyle name="Normal 3 6" xfId="162" xr:uid="{00000000-0005-0000-0000-0000F0B70000}"/>
    <cellStyle name="Normal 3 6 2" xfId="11092" xr:uid="{00000000-0005-0000-0000-0000F1B70000}"/>
    <cellStyle name="Normal 3 6 2 2" xfId="18887" xr:uid="{00000000-0005-0000-0000-0000F2B70000}"/>
    <cellStyle name="Normal 3 6 2 2 2" xfId="44881" xr:uid="{00000000-0005-0000-0000-0000F3B70000}"/>
    <cellStyle name="Normal 3 6 2 3" xfId="37093" xr:uid="{00000000-0005-0000-0000-0000F4B70000}"/>
    <cellStyle name="Normal 3 7" xfId="163" xr:uid="{00000000-0005-0000-0000-0000F5B70000}"/>
    <cellStyle name="Normal 3 7 2" xfId="11119" xr:uid="{00000000-0005-0000-0000-0000F6B70000}"/>
    <cellStyle name="Normal 3 7 2 2" xfId="18914" xr:uid="{00000000-0005-0000-0000-0000F7B70000}"/>
    <cellStyle name="Normal 3 7 2 2 2" xfId="44908" xr:uid="{00000000-0005-0000-0000-0000F8B70000}"/>
    <cellStyle name="Normal 3 7 2 3" xfId="37120" xr:uid="{00000000-0005-0000-0000-0000F9B70000}"/>
    <cellStyle name="Normal 3 8" xfId="164" xr:uid="{00000000-0005-0000-0000-0000FAB70000}"/>
    <cellStyle name="Normal 3 8 2" xfId="11619" xr:uid="{00000000-0005-0000-0000-0000FBB70000}"/>
    <cellStyle name="Normal 3 8 2 2" xfId="19414" xr:uid="{00000000-0005-0000-0000-0000FCB70000}"/>
    <cellStyle name="Normal 3 8 2 2 2" xfId="45408" xr:uid="{00000000-0005-0000-0000-0000FDB70000}"/>
    <cellStyle name="Normal 3 8 2 3" xfId="37620" xr:uid="{00000000-0005-0000-0000-0000FEB70000}"/>
    <cellStyle name="Normal 3 9" xfId="165" xr:uid="{00000000-0005-0000-0000-0000FFB70000}"/>
    <cellStyle name="Normal 30" xfId="545" xr:uid="{00000000-0005-0000-0000-000000B80000}"/>
    <cellStyle name="Normal 31" xfId="546" xr:uid="{00000000-0005-0000-0000-000001B80000}"/>
    <cellStyle name="Normal 32" xfId="547" xr:uid="{00000000-0005-0000-0000-000002B80000}"/>
    <cellStyle name="Normal 32 2" xfId="13813" xr:uid="{00000000-0005-0000-0000-000003B80000}"/>
    <cellStyle name="Normal 32 2 2" xfId="39807" xr:uid="{00000000-0005-0000-0000-000004B80000}"/>
    <cellStyle name="Normal 32 3" xfId="32024" xr:uid="{00000000-0005-0000-0000-000005B80000}"/>
    <cellStyle name="Normal 33" xfId="548" xr:uid="{00000000-0005-0000-0000-000006B80000}"/>
    <cellStyle name="Normal 33 2" xfId="13814" xr:uid="{00000000-0005-0000-0000-000007B80000}"/>
    <cellStyle name="Normal 33 2 2" xfId="39808" xr:uid="{00000000-0005-0000-0000-000008B80000}"/>
    <cellStyle name="Normal 33 3" xfId="32025" xr:uid="{00000000-0005-0000-0000-000009B80000}"/>
    <cellStyle name="Normal 34" xfId="549" xr:uid="{00000000-0005-0000-0000-00000AB80000}"/>
    <cellStyle name="Normal 34 2" xfId="13815" xr:uid="{00000000-0005-0000-0000-00000BB80000}"/>
    <cellStyle name="Normal 34 2 2" xfId="39809" xr:uid="{00000000-0005-0000-0000-00000CB80000}"/>
    <cellStyle name="Normal 34 3" xfId="32026" xr:uid="{00000000-0005-0000-0000-00000DB80000}"/>
    <cellStyle name="Normal 35" xfId="550" xr:uid="{00000000-0005-0000-0000-00000EB80000}"/>
    <cellStyle name="Normal 35 2" xfId="13816" xr:uid="{00000000-0005-0000-0000-00000FB80000}"/>
    <cellStyle name="Normal 35 2 2" xfId="39810" xr:uid="{00000000-0005-0000-0000-000010B80000}"/>
    <cellStyle name="Normal 35 3" xfId="32027" xr:uid="{00000000-0005-0000-0000-000011B80000}"/>
    <cellStyle name="Normal 36" xfId="551" xr:uid="{00000000-0005-0000-0000-000012B80000}"/>
    <cellStyle name="Normal 36 2" xfId="13817" xr:uid="{00000000-0005-0000-0000-000013B80000}"/>
    <cellStyle name="Normal 36 2 2" xfId="39811" xr:uid="{00000000-0005-0000-0000-000014B80000}"/>
    <cellStyle name="Normal 36 3" xfId="32028" xr:uid="{00000000-0005-0000-0000-000015B80000}"/>
    <cellStyle name="Normal 37" xfId="552" xr:uid="{00000000-0005-0000-0000-000016B80000}"/>
    <cellStyle name="Normal 37 2" xfId="13818" xr:uid="{00000000-0005-0000-0000-000017B80000}"/>
    <cellStyle name="Normal 37 2 2" xfId="39812" xr:uid="{00000000-0005-0000-0000-000018B80000}"/>
    <cellStyle name="Normal 37 3" xfId="32029" xr:uid="{00000000-0005-0000-0000-000019B80000}"/>
    <cellStyle name="Normal 38" xfId="553" xr:uid="{00000000-0005-0000-0000-00001AB80000}"/>
    <cellStyle name="Normal 38 2" xfId="13819" xr:uid="{00000000-0005-0000-0000-00001BB80000}"/>
    <cellStyle name="Normal 38 2 2" xfId="39813" xr:uid="{00000000-0005-0000-0000-00001CB80000}"/>
    <cellStyle name="Normal 38 3" xfId="32030" xr:uid="{00000000-0005-0000-0000-00001DB80000}"/>
    <cellStyle name="Normal 39" xfId="554" xr:uid="{00000000-0005-0000-0000-00001EB80000}"/>
    <cellStyle name="Normal 39 2" xfId="13820" xr:uid="{00000000-0005-0000-0000-00001FB80000}"/>
    <cellStyle name="Normal 39 2 2" xfId="39814" xr:uid="{00000000-0005-0000-0000-000020B80000}"/>
    <cellStyle name="Normal 39 3" xfId="32031" xr:uid="{00000000-0005-0000-0000-000021B80000}"/>
    <cellStyle name="Normal 4" xfId="3" xr:uid="{00000000-0005-0000-0000-000022B80000}"/>
    <cellStyle name="Normal 4 10" xfId="3522" xr:uid="{00000000-0005-0000-0000-000023B80000}"/>
    <cellStyle name="Normal 4 10 2" xfId="8820" xr:uid="{00000000-0005-0000-0000-000024B80000}"/>
    <cellStyle name="Normal 4 10 2 2" xfId="34820" xr:uid="{00000000-0005-0000-0000-000025B80000}"/>
    <cellStyle name="Normal 4 10 3" xfId="16614" xr:uid="{00000000-0005-0000-0000-000026B80000}"/>
    <cellStyle name="Normal 4 10 3 2" xfId="42608" xr:uid="{00000000-0005-0000-0000-000027B80000}"/>
    <cellStyle name="Normal 4 10 4" xfId="24365" xr:uid="{00000000-0005-0000-0000-000028B80000}"/>
    <cellStyle name="Normal 4 10 4 2" xfId="50354" xr:uid="{00000000-0005-0000-0000-000029B80000}"/>
    <cellStyle name="Normal 4 10 5" xfId="29519" xr:uid="{00000000-0005-0000-0000-00002AB80000}"/>
    <cellStyle name="Normal 4 11" xfId="3651" xr:uid="{00000000-0005-0000-0000-00002BB80000}"/>
    <cellStyle name="Normal 4 11 2" xfId="8949" xr:uid="{00000000-0005-0000-0000-00002CB80000}"/>
    <cellStyle name="Normal 4 11 2 2" xfId="34949" xr:uid="{00000000-0005-0000-0000-00002DB80000}"/>
    <cellStyle name="Normal 4 11 3" xfId="16743" xr:uid="{00000000-0005-0000-0000-00002EB80000}"/>
    <cellStyle name="Normal 4 11 3 2" xfId="42737" xr:uid="{00000000-0005-0000-0000-00002FB80000}"/>
    <cellStyle name="Normal 4 11 4" xfId="24494" xr:uid="{00000000-0005-0000-0000-000030B80000}"/>
    <cellStyle name="Normal 4 11 4 2" xfId="50483" xr:uid="{00000000-0005-0000-0000-000031B80000}"/>
    <cellStyle name="Normal 4 11 5" xfId="29648" xr:uid="{00000000-0005-0000-0000-000032B80000}"/>
    <cellStyle name="Normal 4 12" xfId="5880" xr:uid="{00000000-0005-0000-0000-000033B80000}"/>
    <cellStyle name="Normal 4 12 2" xfId="31878" xr:uid="{00000000-0005-0000-0000-000034B80000}"/>
    <cellStyle name="Normal 4 13" xfId="5921" xr:uid="{00000000-0005-0000-0000-000035B80000}"/>
    <cellStyle name="Normal 4 14" xfId="21571" xr:uid="{00000000-0005-0000-0000-000036B80000}"/>
    <cellStyle name="Normal 4 14 2" xfId="47560" xr:uid="{00000000-0005-0000-0000-000037B80000}"/>
    <cellStyle name="Normal 4 15" xfId="26725" xr:uid="{00000000-0005-0000-0000-000038B80000}"/>
    <cellStyle name="Normal 4 16" xfId="52633" xr:uid="{00000000-0005-0000-0000-000039B80000}"/>
    <cellStyle name="Normal 4 2" xfId="167" xr:uid="{00000000-0005-0000-0000-00003AB80000}"/>
    <cellStyle name="Normal 4 2 10" xfId="3928" xr:uid="{00000000-0005-0000-0000-00003BB80000}"/>
    <cellStyle name="Normal 4 2 10 2" xfId="9226" xr:uid="{00000000-0005-0000-0000-00003CB80000}"/>
    <cellStyle name="Normal 4 2 10 2 2" xfId="35226" xr:uid="{00000000-0005-0000-0000-00003DB80000}"/>
    <cellStyle name="Normal 4 2 10 3" xfId="17020" xr:uid="{00000000-0005-0000-0000-00003EB80000}"/>
    <cellStyle name="Normal 4 2 10 3 2" xfId="43014" xr:uid="{00000000-0005-0000-0000-00003FB80000}"/>
    <cellStyle name="Normal 4 2 10 4" xfId="24771" xr:uid="{00000000-0005-0000-0000-000040B80000}"/>
    <cellStyle name="Normal 4 2 10 4 2" xfId="50760" xr:uid="{00000000-0005-0000-0000-000041B80000}"/>
    <cellStyle name="Normal 4 2 10 5" xfId="29925" xr:uid="{00000000-0005-0000-0000-000042B80000}"/>
    <cellStyle name="Normal 4 2 11" xfId="5881" xr:uid="{00000000-0005-0000-0000-000043B80000}"/>
    <cellStyle name="Normal 4 2 11 2" xfId="31879" xr:uid="{00000000-0005-0000-0000-000044B80000}"/>
    <cellStyle name="Normal 4 2 12" xfId="6015" xr:uid="{00000000-0005-0000-0000-000045B80000}"/>
    <cellStyle name="Normal 4 2 12 2" xfId="32001" xr:uid="{00000000-0005-0000-0000-000046B80000}"/>
    <cellStyle name="Normal 4 2 13" xfId="13789" xr:uid="{00000000-0005-0000-0000-000047B80000}"/>
    <cellStyle name="Normal 4 2 13 2" xfId="39783" xr:uid="{00000000-0005-0000-0000-000048B80000}"/>
    <cellStyle name="Normal 4 2 14" xfId="21572" xr:uid="{00000000-0005-0000-0000-000049B80000}"/>
    <cellStyle name="Normal 4 2 14 2" xfId="47561" xr:uid="{00000000-0005-0000-0000-00004AB80000}"/>
    <cellStyle name="Normal 4 2 15" xfId="26726" xr:uid="{00000000-0005-0000-0000-00004BB80000}"/>
    <cellStyle name="Normal 4 2 2" xfId="832" xr:uid="{00000000-0005-0000-0000-00004CB80000}"/>
    <cellStyle name="Normal 4 2 2 2" xfId="1798" xr:uid="{00000000-0005-0000-0000-00004DB80000}"/>
    <cellStyle name="Normal 4 2 2 2 2" xfId="7101" xr:uid="{00000000-0005-0000-0000-00004EB80000}"/>
    <cellStyle name="Normal 4 2 2 2 2 2" xfId="33093" xr:uid="{00000000-0005-0000-0000-00004FB80000}"/>
    <cellStyle name="Normal 4 2 2 2 3" xfId="14887" xr:uid="{00000000-0005-0000-0000-000050B80000}"/>
    <cellStyle name="Normal 4 2 2 2 3 2" xfId="40881" xr:uid="{00000000-0005-0000-0000-000051B80000}"/>
    <cellStyle name="Normal 4 2 2 2 4" xfId="22638" xr:uid="{00000000-0005-0000-0000-000052B80000}"/>
    <cellStyle name="Normal 4 2 2 2 4 2" xfId="48627" xr:uid="{00000000-0005-0000-0000-000053B80000}"/>
    <cellStyle name="Normal 4 2 2 2 5" xfId="27792" xr:uid="{00000000-0005-0000-0000-000054B80000}"/>
    <cellStyle name="Normal 4 2 2 3" xfId="4484" xr:uid="{00000000-0005-0000-0000-000055B80000}"/>
    <cellStyle name="Normal 4 2 2 3 2" xfId="9781" xr:uid="{00000000-0005-0000-0000-000056B80000}"/>
    <cellStyle name="Normal 4 2 2 3 2 2" xfId="35782" xr:uid="{00000000-0005-0000-0000-000057B80000}"/>
    <cellStyle name="Normal 4 2 2 3 3" xfId="17576" xr:uid="{00000000-0005-0000-0000-000058B80000}"/>
    <cellStyle name="Normal 4 2 2 3 3 2" xfId="43570" xr:uid="{00000000-0005-0000-0000-000059B80000}"/>
    <cellStyle name="Normal 4 2 2 3 4" xfId="25327" xr:uid="{00000000-0005-0000-0000-00005AB80000}"/>
    <cellStyle name="Normal 4 2 2 3 4 2" xfId="51316" xr:uid="{00000000-0005-0000-0000-00005BB80000}"/>
    <cellStyle name="Normal 4 2 2 3 5" xfId="30481" xr:uid="{00000000-0005-0000-0000-00005CB80000}"/>
    <cellStyle name="Normal 4 2 2 4" xfId="6158" xr:uid="{00000000-0005-0000-0000-00005DB80000}"/>
    <cellStyle name="Normal 4 2 2 4 2" xfId="32141" xr:uid="{00000000-0005-0000-0000-00005EB80000}"/>
    <cellStyle name="Normal 4 2 2 5" xfId="13935" xr:uid="{00000000-0005-0000-0000-00005FB80000}"/>
    <cellStyle name="Normal 4 2 2 5 2" xfId="39929" xr:uid="{00000000-0005-0000-0000-000060B80000}"/>
    <cellStyle name="Normal 4 2 2 6" xfId="21686" xr:uid="{00000000-0005-0000-0000-000061B80000}"/>
    <cellStyle name="Normal 4 2 2 6 2" xfId="47675" xr:uid="{00000000-0005-0000-0000-000062B80000}"/>
    <cellStyle name="Normal 4 2 2 7" xfId="26840" xr:uid="{00000000-0005-0000-0000-000063B80000}"/>
    <cellStyle name="Normal 4 2 3" xfId="2354" xr:uid="{00000000-0005-0000-0000-000064B80000}"/>
    <cellStyle name="Normal 4 2 3 2" xfId="5040" xr:uid="{00000000-0005-0000-0000-000065B80000}"/>
    <cellStyle name="Normal 4 2 3 2 2" xfId="10337" xr:uid="{00000000-0005-0000-0000-000066B80000}"/>
    <cellStyle name="Normal 4 2 3 2 2 2" xfId="36338" xr:uid="{00000000-0005-0000-0000-000067B80000}"/>
    <cellStyle name="Normal 4 2 3 2 3" xfId="18132" xr:uid="{00000000-0005-0000-0000-000068B80000}"/>
    <cellStyle name="Normal 4 2 3 2 3 2" xfId="44126" xr:uid="{00000000-0005-0000-0000-000069B80000}"/>
    <cellStyle name="Normal 4 2 3 2 4" xfId="25883" xr:uid="{00000000-0005-0000-0000-00006AB80000}"/>
    <cellStyle name="Normal 4 2 3 2 4 2" xfId="51872" xr:uid="{00000000-0005-0000-0000-00006BB80000}"/>
    <cellStyle name="Normal 4 2 3 2 5" xfId="31037" xr:uid="{00000000-0005-0000-0000-00006CB80000}"/>
    <cellStyle name="Normal 4 2 3 3" xfId="12958" xr:uid="{00000000-0005-0000-0000-00006DB80000}"/>
    <cellStyle name="Normal 4 2 3 3 2" xfId="20753" xr:uid="{00000000-0005-0000-0000-00006EB80000}"/>
    <cellStyle name="Normal 4 2 3 3 2 2" xfId="46747" xr:uid="{00000000-0005-0000-0000-00006FB80000}"/>
    <cellStyle name="Normal 4 2 3 3 3" xfId="38959" xr:uid="{00000000-0005-0000-0000-000070B80000}"/>
    <cellStyle name="Normal 4 2 3 4" xfId="7653" xr:uid="{00000000-0005-0000-0000-000071B80000}"/>
    <cellStyle name="Normal 4 2 3 4 2" xfId="33649" xr:uid="{00000000-0005-0000-0000-000072B80000}"/>
    <cellStyle name="Normal 4 2 3 5" xfId="15443" xr:uid="{00000000-0005-0000-0000-000073B80000}"/>
    <cellStyle name="Normal 4 2 3 5 2" xfId="41437" xr:uid="{00000000-0005-0000-0000-000074B80000}"/>
    <cellStyle name="Normal 4 2 3 6" xfId="23194" xr:uid="{00000000-0005-0000-0000-000075B80000}"/>
    <cellStyle name="Normal 4 2 3 6 2" xfId="49183" xr:uid="{00000000-0005-0000-0000-000076B80000}"/>
    <cellStyle name="Normal 4 2 3 7" xfId="28348" xr:uid="{00000000-0005-0000-0000-000077B80000}"/>
    <cellStyle name="Normal 4 2 4" xfId="2910" xr:uid="{00000000-0005-0000-0000-000078B80000}"/>
    <cellStyle name="Normal 4 2 4 2" xfId="5596" xr:uid="{00000000-0005-0000-0000-000079B80000}"/>
    <cellStyle name="Normal 4 2 4 2 2" xfId="10893" xr:uid="{00000000-0005-0000-0000-00007AB80000}"/>
    <cellStyle name="Normal 4 2 4 2 2 2" xfId="36894" xr:uid="{00000000-0005-0000-0000-00007BB80000}"/>
    <cellStyle name="Normal 4 2 4 2 3" xfId="18688" xr:uid="{00000000-0005-0000-0000-00007CB80000}"/>
    <cellStyle name="Normal 4 2 4 2 3 2" xfId="44682" xr:uid="{00000000-0005-0000-0000-00007DB80000}"/>
    <cellStyle name="Normal 4 2 4 2 4" xfId="26439" xr:uid="{00000000-0005-0000-0000-00007EB80000}"/>
    <cellStyle name="Normal 4 2 4 2 4 2" xfId="52428" xr:uid="{00000000-0005-0000-0000-00007FB80000}"/>
    <cellStyle name="Normal 4 2 4 2 5" xfId="31593" xr:uid="{00000000-0005-0000-0000-000080B80000}"/>
    <cellStyle name="Normal 4 2 4 3" xfId="13497" xr:uid="{00000000-0005-0000-0000-000081B80000}"/>
    <cellStyle name="Normal 4 2 4 3 2" xfId="21292" xr:uid="{00000000-0005-0000-0000-000082B80000}"/>
    <cellStyle name="Normal 4 2 4 3 2 2" xfId="47286" xr:uid="{00000000-0005-0000-0000-000083B80000}"/>
    <cellStyle name="Normal 4 2 4 3 3" xfId="39498" xr:uid="{00000000-0005-0000-0000-000084B80000}"/>
    <cellStyle name="Normal 4 2 4 4" xfId="8209" xr:uid="{00000000-0005-0000-0000-000085B80000}"/>
    <cellStyle name="Normal 4 2 4 4 2" xfId="34205" xr:uid="{00000000-0005-0000-0000-000086B80000}"/>
    <cellStyle name="Normal 4 2 4 5" xfId="15999" xr:uid="{00000000-0005-0000-0000-000087B80000}"/>
    <cellStyle name="Normal 4 2 4 5 2" xfId="41993" xr:uid="{00000000-0005-0000-0000-000088B80000}"/>
    <cellStyle name="Normal 4 2 4 6" xfId="23750" xr:uid="{00000000-0005-0000-0000-000089B80000}"/>
    <cellStyle name="Normal 4 2 4 6 2" xfId="49739" xr:uid="{00000000-0005-0000-0000-00008AB80000}"/>
    <cellStyle name="Normal 4 2 4 7" xfId="28904" xr:uid="{00000000-0005-0000-0000-00008BB80000}"/>
    <cellStyle name="Normal 4 2 5" xfId="1240" xr:uid="{00000000-0005-0000-0000-00008CB80000}"/>
    <cellStyle name="Normal 4 2 5 2" xfId="6550" xr:uid="{00000000-0005-0000-0000-00008DB80000}"/>
    <cellStyle name="Normal 4 2 5 2 2" xfId="32537" xr:uid="{00000000-0005-0000-0000-00008EB80000}"/>
    <cellStyle name="Normal 4 2 5 3" xfId="14331" xr:uid="{00000000-0005-0000-0000-00008FB80000}"/>
    <cellStyle name="Normal 4 2 5 3 2" xfId="40325" xr:uid="{00000000-0005-0000-0000-000090B80000}"/>
    <cellStyle name="Normal 4 2 5 4" xfId="22082" xr:uid="{00000000-0005-0000-0000-000091B80000}"/>
    <cellStyle name="Normal 4 2 5 4 2" xfId="48071" xr:uid="{00000000-0005-0000-0000-000092B80000}"/>
    <cellStyle name="Normal 4 2 5 5" xfId="27236" xr:uid="{00000000-0005-0000-0000-000093B80000}"/>
    <cellStyle name="Normal 4 2 6" xfId="3184" xr:uid="{00000000-0005-0000-0000-000094B80000}"/>
    <cellStyle name="Normal 4 2 6 2" xfId="8482" xr:uid="{00000000-0005-0000-0000-000095B80000}"/>
    <cellStyle name="Normal 4 2 6 2 2" xfId="34479" xr:uid="{00000000-0005-0000-0000-000096B80000}"/>
    <cellStyle name="Normal 4 2 6 3" xfId="16273" xr:uid="{00000000-0005-0000-0000-000097B80000}"/>
    <cellStyle name="Normal 4 2 6 3 2" xfId="42267" xr:uid="{00000000-0005-0000-0000-000098B80000}"/>
    <cellStyle name="Normal 4 2 6 4" xfId="24024" xr:uid="{00000000-0005-0000-0000-000099B80000}"/>
    <cellStyle name="Normal 4 2 6 4 2" xfId="50013" xr:uid="{00000000-0005-0000-0000-00009AB80000}"/>
    <cellStyle name="Normal 4 2 6 5" xfId="29178" xr:uid="{00000000-0005-0000-0000-00009BB80000}"/>
    <cellStyle name="Normal 4 2 7" xfId="3295" xr:uid="{00000000-0005-0000-0000-00009CB80000}"/>
    <cellStyle name="Normal 4 2 7 2" xfId="8595" xr:uid="{00000000-0005-0000-0000-00009DB80000}"/>
    <cellStyle name="Normal 4 2 7 2 2" xfId="34593" xr:uid="{00000000-0005-0000-0000-00009EB80000}"/>
    <cellStyle name="Normal 4 2 7 3" xfId="16387" xr:uid="{00000000-0005-0000-0000-00009FB80000}"/>
    <cellStyle name="Normal 4 2 7 3 2" xfId="42381" xr:uid="{00000000-0005-0000-0000-0000A0B80000}"/>
    <cellStyle name="Normal 4 2 7 4" xfId="24138" xr:uid="{00000000-0005-0000-0000-0000A1B80000}"/>
    <cellStyle name="Normal 4 2 7 4 2" xfId="50127" xr:uid="{00000000-0005-0000-0000-0000A2B80000}"/>
    <cellStyle name="Normal 4 2 7 5" xfId="29292" xr:uid="{00000000-0005-0000-0000-0000A3B80000}"/>
    <cellStyle name="Normal 4 2 8" xfId="3409" xr:uid="{00000000-0005-0000-0000-0000A4B80000}"/>
    <cellStyle name="Normal 4 2 8 2" xfId="8708" xr:uid="{00000000-0005-0000-0000-0000A5B80000}"/>
    <cellStyle name="Normal 4 2 8 2 2" xfId="34707" xr:uid="{00000000-0005-0000-0000-0000A6B80000}"/>
    <cellStyle name="Normal 4 2 8 3" xfId="16501" xr:uid="{00000000-0005-0000-0000-0000A7B80000}"/>
    <cellStyle name="Normal 4 2 8 3 2" xfId="42495" xr:uid="{00000000-0005-0000-0000-0000A8B80000}"/>
    <cellStyle name="Normal 4 2 8 4" xfId="24252" xr:uid="{00000000-0005-0000-0000-0000A9B80000}"/>
    <cellStyle name="Normal 4 2 8 4 2" xfId="50241" xr:uid="{00000000-0005-0000-0000-0000AAB80000}"/>
    <cellStyle name="Normal 4 2 8 5" xfId="29406" xr:uid="{00000000-0005-0000-0000-0000ABB80000}"/>
    <cellStyle name="Normal 4 2 9" xfId="3523" xr:uid="{00000000-0005-0000-0000-0000ACB80000}"/>
    <cellStyle name="Normal 4 2 9 2" xfId="8821" xr:uid="{00000000-0005-0000-0000-0000ADB80000}"/>
    <cellStyle name="Normal 4 2 9 2 2" xfId="34821" xr:uid="{00000000-0005-0000-0000-0000AEB80000}"/>
    <cellStyle name="Normal 4 2 9 3" xfId="16615" xr:uid="{00000000-0005-0000-0000-0000AFB80000}"/>
    <cellStyle name="Normal 4 2 9 3 2" xfId="42609" xr:uid="{00000000-0005-0000-0000-0000B0B80000}"/>
    <cellStyle name="Normal 4 2 9 4" xfId="24366" xr:uid="{00000000-0005-0000-0000-0000B1B80000}"/>
    <cellStyle name="Normal 4 2 9 4 2" xfId="50355" xr:uid="{00000000-0005-0000-0000-0000B2B80000}"/>
    <cellStyle name="Normal 4 2 9 5" xfId="29520" xr:uid="{00000000-0005-0000-0000-0000B3B80000}"/>
    <cellStyle name="Normal 4 3" xfId="166" xr:uid="{00000000-0005-0000-0000-0000B4B80000}"/>
    <cellStyle name="Normal 4 3 2" xfId="1521" xr:uid="{00000000-0005-0000-0000-0000B5B80000}"/>
    <cellStyle name="Normal 4 3 2 2" xfId="6826" xr:uid="{00000000-0005-0000-0000-0000B6B80000}"/>
    <cellStyle name="Normal 4 3 2 2 2" xfId="32816" xr:uid="{00000000-0005-0000-0000-0000B7B80000}"/>
    <cellStyle name="Normal 4 3 2 3" xfId="14610" xr:uid="{00000000-0005-0000-0000-0000B8B80000}"/>
    <cellStyle name="Normal 4 3 2 3 2" xfId="40604" xr:uid="{00000000-0005-0000-0000-0000B9B80000}"/>
    <cellStyle name="Normal 4 3 2 4" xfId="22361" xr:uid="{00000000-0005-0000-0000-0000BAB80000}"/>
    <cellStyle name="Normal 4 3 2 4 2" xfId="48350" xr:uid="{00000000-0005-0000-0000-0000BBB80000}"/>
    <cellStyle name="Normal 4 3 2 5" xfId="27515" xr:uid="{00000000-0005-0000-0000-0000BCB80000}"/>
    <cellStyle name="Normal 4 3 3" xfId="4207" xr:uid="{00000000-0005-0000-0000-0000BDB80000}"/>
    <cellStyle name="Normal 4 3 3 2" xfId="9504" xr:uid="{00000000-0005-0000-0000-0000BEB80000}"/>
    <cellStyle name="Normal 4 3 3 2 2" xfId="35505" xr:uid="{00000000-0005-0000-0000-0000BFB80000}"/>
    <cellStyle name="Normal 4 3 3 3" xfId="17299" xr:uid="{00000000-0005-0000-0000-0000C0B80000}"/>
    <cellStyle name="Normal 4 3 3 3 2" xfId="43293" xr:uid="{00000000-0005-0000-0000-0000C1B80000}"/>
    <cellStyle name="Normal 4 3 3 4" xfId="25050" xr:uid="{00000000-0005-0000-0000-0000C2B80000}"/>
    <cellStyle name="Normal 4 3 3 4 2" xfId="51039" xr:uid="{00000000-0005-0000-0000-0000C3B80000}"/>
    <cellStyle name="Normal 4 3 3 5" xfId="30204" xr:uid="{00000000-0005-0000-0000-0000C4B80000}"/>
    <cellStyle name="Normal 4 3 4" xfId="6014" xr:uid="{00000000-0005-0000-0000-0000C5B80000}"/>
    <cellStyle name="Normal 4 3 4 2" xfId="32000" xr:uid="{00000000-0005-0000-0000-0000C6B80000}"/>
    <cellStyle name="Normal 4 3 5" xfId="13788" xr:uid="{00000000-0005-0000-0000-0000C7B80000}"/>
    <cellStyle name="Normal 4 3 5 2" xfId="39782" xr:uid="{00000000-0005-0000-0000-0000C8B80000}"/>
    <cellStyle name="Normal 4 3 6" xfId="21685" xr:uid="{00000000-0005-0000-0000-0000C9B80000}"/>
    <cellStyle name="Normal 4 3 6 2" xfId="47674" xr:uid="{00000000-0005-0000-0000-0000CAB80000}"/>
    <cellStyle name="Normal 4 3 7" xfId="26839" xr:uid="{00000000-0005-0000-0000-0000CBB80000}"/>
    <cellStyle name="Normal 4 4" xfId="555" xr:uid="{00000000-0005-0000-0000-0000CCB80000}"/>
    <cellStyle name="Normal 4 4 2" xfId="4763" xr:uid="{00000000-0005-0000-0000-0000CDB80000}"/>
    <cellStyle name="Normal 4 4 2 2" xfId="10060" xr:uid="{00000000-0005-0000-0000-0000CEB80000}"/>
    <cellStyle name="Normal 4 4 2 2 2" xfId="36061" xr:uid="{00000000-0005-0000-0000-0000CFB80000}"/>
    <cellStyle name="Normal 4 4 2 3" xfId="17855" xr:uid="{00000000-0005-0000-0000-0000D0B80000}"/>
    <cellStyle name="Normal 4 4 2 3 2" xfId="43849" xr:uid="{00000000-0005-0000-0000-0000D1B80000}"/>
    <cellStyle name="Normal 4 4 2 4" xfId="25606" xr:uid="{00000000-0005-0000-0000-0000D2B80000}"/>
    <cellStyle name="Normal 4 4 2 4 2" xfId="51595" xr:uid="{00000000-0005-0000-0000-0000D3B80000}"/>
    <cellStyle name="Normal 4 4 2 5" xfId="30760" xr:uid="{00000000-0005-0000-0000-0000D4B80000}"/>
    <cellStyle name="Normal 4 4 3" xfId="2077" xr:uid="{00000000-0005-0000-0000-0000D5B80000}"/>
    <cellStyle name="Normal 4 4 3 2" xfId="15166" xr:uid="{00000000-0005-0000-0000-0000D6B80000}"/>
    <cellStyle name="Normal 4 4 3 2 2" xfId="41160" xr:uid="{00000000-0005-0000-0000-0000D7B80000}"/>
    <cellStyle name="Normal 4 4 3 3" xfId="33372" xr:uid="{00000000-0005-0000-0000-0000D8B80000}"/>
    <cellStyle name="Normal 4 4 4" xfId="6059" xr:uid="{00000000-0005-0000-0000-0000D9B80000}"/>
    <cellStyle name="Normal 4 4 5" xfId="22917" xr:uid="{00000000-0005-0000-0000-0000DAB80000}"/>
    <cellStyle name="Normal 4 4 5 2" xfId="48906" xr:uid="{00000000-0005-0000-0000-0000DBB80000}"/>
    <cellStyle name="Normal 4 4 6" xfId="28071" xr:uid="{00000000-0005-0000-0000-0000DCB80000}"/>
    <cellStyle name="Normal 4 5" xfId="2633" xr:uid="{00000000-0005-0000-0000-0000DDB80000}"/>
    <cellStyle name="Normal 4 5 2" xfId="5319" xr:uid="{00000000-0005-0000-0000-0000DEB80000}"/>
    <cellStyle name="Normal 4 5 2 2" xfId="10616" xr:uid="{00000000-0005-0000-0000-0000DFB80000}"/>
    <cellStyle name="Normal 4 5 2 2 2" xfId="36617" xr:uid="{00000000-0005-0000-0000-0000E0B80000}"/>
    <cellStyle name="Normal 4 5 2 3" xfId="18411" xr:uid="{00000000-0005-0000-0000-0000E1B80000}"/>
    <cellStyle name="Normal 4 5 2 3 2" xfId="44405" xr:uid="{00000000-0005-0000-0000-0000E2B80000}"/>
    <cellStyle name="Normal 4 5 2 4" xfId="26162" xr:uid="{00000000-0005-0000-0000-0000E3B80000}"/>
    <cellStyle name="Normal 4 5 2 4 2" xfId="52151" xr:uid="{00000000-0005-0000-0000-0000E4B80000}"/>
    <cellStyle name="Normal 4 5 2 5" xfId="31316" xr:uid="{00000000-0005-0000-0000-0000E5B80000}"/>
    <cellStyle name="Normal 4 5 3" xfId="13220" xr:uid="{00000000-0005-0000-0000-0000E6B80000}"/>
    <cellStyle name="Normal 4 5 3 2" xfId="21015" xr:uid="{00000000-0005-0000-0000-0000E7B80000}"/>
    <cellStyle name="Normal 4 5 3 2 2" xfId="47009" xr:uid="{00000000-0005-0000-0000-0000E8B80000}"/>
    <cellStyle name="Normal 4 5 3 3" xfId="39221" xr:uid="{00000000-0005-0000-0000-0000E9B80000}"/>
    <cellStyle name="Normal 4 5 4" xfId="7932" xr:uid="{00000000-0005-0000-0000-0000EAB80000}"/>
    <cellStyle name="Normal 4 5 4 2" xfId="33928" xr:uid="{00000000-0005-0000-0000-0000EBB80000}"/>
    <cellStyle name="Normal 4 5 5" xfId="15722" xr:uid="{00000000-0005-0000-0000-0000ECB80000}"/>
    <cellStyle name="Normal 4 5 5 2" xfId="41716" xr:uid="{00000000-0005-0000-0000-0000EDB80000}"/>
    <cellStyle name="Normal 4 5 6" xfId="23473" xr:uid="{00000000-0005-0000-0000-0000EEB80000}"/>
    <cellStyle name="Normal 4 5 6 2" xfId="49462" xr:uid="{00000000-0005-0000-0000-0000EFB80000}"/>
    <cellStyle name="Normal 4 5 7" xfId="28627" xr:uid="{00000000-0005-0000-0000-0000F0B80000}"/>
    <cellStyle name="Normal 4 6" xfId="962" xr:uid="{00000000-0005-0000-0000-0000F1B80000}"/>
    <cellStyle name="Normal 4 6 2" xfId="6273" xr:uid="{00000000-0005-0000-0000-0000F2B80000}"/>
    <cellStyle name="Normal 4 6 2 2" xfId="32260" xr:uid="{00000000-0005-0000-0000-0000F3B80000}"/>
    <cellStyle name="Normal 4 6 3" xfId="14054" xr:uid="{00000000-0005-0000-0000-0000F4B80000}"/>
    <cellStyle name="Normal 4 6 3 2" xfId="40048" xr:uid="{00000000-0005-0000-0000-0000F5B80000}"/>
    <cellStyle name="Normal 4 6 4" xfId="21805" xr:uid="{00000000-0005-0000-0000-0000F6B80000}"/>
    <cellStyle name="Normal 4 6 4 2" xfId="47794" xr:uid="{00000000-0005-0000-0000-0000F7B80000}"/>
    <cellStyle name="Normal 4 6 5" xfId="26959" xr:uid="{00000000-0005-0000-0000-0000F8B80000}"/>
    <cellStyle name="Normal 4 7" xfId="3183" xr:uid="{00000000-0005-0000-0000-0000F9B80000}"/>
    <cellStyle name="Normal 4 7 2" xfId="8481" xr:uid="{00000000-0005-0000-0000-0000FAB80000}"/>
    <cellStyle name="Normal 4 7 2 2" xfId="34478" xr:uid="{00000000-0005-0000-0000-0000FBB80000}"/>
    <cellStyle name="Normal 4 7 3" xfId="16272" xr:uid="{00000000-0005-0000-0000-0000FCB80000}"/>
    <cellStyle name="Normal 4 7 3 2" xfId="42266" xr:uid="{00000000-0005-0000-0000-0000FDB80000}"/>
    <cellStyle name="Normal 4 7 4" xfId="24023" xr:uid="{00000000-0005-0000-0000-0000FEB80000}"/>
    <cellStyle name="Normal 4 7 4 2" xfId="50012" xr:uid="{00000000-0005-0000-0000-0000FFB80000}"/>
    <cellStyle name="Normal 4 7 5" xfId="29177" xr:uid="{00000000-0005-0000-0000-000000B90000}"/>
    <cellStyle name="Normal 4 8" xfId="3294" xr:uid="{00000000-0005-0000-0000-000001B90000}"/>
    <cellStyle name="Normal 4 8 2" xfId="8594" xr:uid="{00000000-0005-0000-0000-000002B90000}"/>
    <cellStyle name="Normal 4 8 2 2" xfId="34592" xr:uid="{00000000-0005-0000-0000-000003B90000}"/>
    <cellStyle name="Normal 4 8 3" xfId="16386" xr:uid="{00000000-0005-0000-0000-000004B90000}"/>
    <cellStyle name="Normal 4 8 3 2" xfId="42380" xr:uid="{00000000-0005-0000-0000-000005B90000}"/>
    <cellStyle name="Normal 4 8 4" xfId="24137" xr:uid="{00000000-0005-0000-0000-000006B90000}"/>
    <cellStyle name="Normal 4 8 4 2" xfId="50126" xr:uid="{00000000-0005-0000-0000-000007B90000}"/>
    <cellStyle name="Normal 4 8 5" xfId="29291" xr:uid="{00000000-0005-0000-0000-000008B90000}"/>
    <cellStyle name="Normal 4 9" xfId="3408" xr:uid="{00000000-0005-0000-0000-000009B90000}"/>
    <cellStyle name="Normal 4 9 2" xfId="8707" xr:uid="{00000000-0005-0000-0000-00000AB90000}"/>
    <cellStyle name="Normal 4 9 2 2" xfId="34706" xr:uid="{00000000-0005-0000-0000-00000BB90000}"/>
    <cellStyle name="Normal 4 9 3" xfId="16500" xr:uid="{00000000-0005-0000-0000-00000CB90000}"/>
    <cellStyle name="Normal 4 9 3 2" xfId="42494" xr:uid="{00000000-0005-0000-0000-00000DB90000}"/>
    <cellStyle name="Normal 4 9 4" xfId="24251" xr:uid="{00000000-0005-0000-0000-00000EB90000}"/>
    <cellStyle name="Normal 4 9 4 2" xfId="50240" xr:uid="{00000000-0005-0000-0000-00000FB90000}"/>
    <cellStyle name="Normal 4 9 5" xfId="29405" xr:uid="{00000000-0005-0000-0000-000010B90000}"/>
    <cellStyle name="Normal 40" xfId="556" xr:uid="{00000000-0005-0000-0000-000011B90000}"/>
    <cellStyle name="Normal 40 2" xfId="557" xr:uid="{00000000-0005-0000-0000-000012B90000}"/>
    <cellStyle name="Normal 40 2 2" xfId="13822" xr:uid="{00000000-0005-0000-0000-000013B90000}"/>
    <cellStyle name="Normal 40 2 2 2" xfId="39816" xr:uid="{00000000-0005-0000-0000-000014B90000}"/>
    <cellStyle name="Normal 40 2 3" xfId="32033" xr:uid="{00000000-0005-0000-0000-000015B90000}"/>
    <cellStyle name="Normal 40 3" xfId="13821" xr:uid="{00000000-0005-0000-0000-000016B90000}"/>
    <cellStyle name="Normal 40 3 2" xfId="39815" xr:uid="{00000000-0005-0000-0000-000017B90000}"/>
    <cellStyle name="Normal 40 4" xfId="32032" xr:uid="{00000000-0005-0000-0000-000018B90000}"/>
    <cellStyle name="Normal 40 5" xfId="52645" xr:uid="{00000000-0005-0000-0000-000019B90000}"/>
    <cellStyle name="Normal 41" xfId="558" xr:uid="{00000000-0005-0000-0000-00001AB90000}"/>
    <cellStyle name="Normal 41 2" xfId="13823" xr:uid="{00000000-0005-0000-0000-00001BB90000}"/>
    <cellStyle name="Normal 41 2 2" xfId="39817" xr:uid="{00000000-0005-0000-0000-00001CB90000}"/>
    <cellStyle name="Normal 41 3" xfId="32034" xr:uid="{00000000-0005-0000-0000-00001DB90000}"/>
    <cellStyle name="Normal 42" xfId="559" xr:uid="{00000000-0005-0000-0000-00001EB90000}"/>
    <cellStyle name="Normal 42 2" xfId="13824" xr:uid="{00000000-0005-0000-0000-00001FB90000}"/>
    <cellStyle name="Normal 42 2 2" xfId="39818" xr:uid="{00000000-0005-0000-0000-000020B90000}"/>
    <cellStyle name="Normal 42 3" xfId="32035" xr:uid="{00000000-0005-0000-0000-000021B90000}"/>
    <cellStyle name="Normal 43" xfId="560" xr:uid="{00000000-0005-0000-0000-000022B90000}"/>
    <cellStyle name="Normal 43 2" xfId="13825" xr:uid="{00000000-0005-0000-0000-000023B90000}"/>
    <cellStyle name="Normal 43 2 2" xfId="39819" xr:uid="{00000000-0005-0000-0000-000024B90000}"/>
    <cellStyle name="Normal 43 3" xfId="32036" xr:uid="{00000000-0005-0000-0000-000025B90000}"/>
    <cellStyle name="Normal 44" xfId="561" xr:uid="{00000000-0005-0000-0000-000026B90000}"/>
    <cellStyle name="Normal 44 2" xfId="13826" xr:uid="{00000000-0005-0000-0000-000027B90000}"/>
    <cellStyle name="Normal 44 2 2" xfId="39820" xr:uid="{00000000-0005-0000-0000-000028B90000}"/>
    <cellStyle name="Normal 44 3" xfId="32037" xr:uid="{00000000-0005-0000-0000-000029B90000}"/>
    <cellStyle name="Normal 45" xfId="562" xr:uid="{00000000-0005-0000-0000-00002AB90000}"/>
    <cellStyle name="Normal 45 2" xfId="13827" xr:uid="{00000000-0005-0000-0000-00002BB90000}"/>
    <cellStyle name="Normal 45 2 2" xfId="39821" xr:uid="{00000000-0005-0000-0000-00002CB90000}"/>
    <cellStyle name="Normal 45 3" xfId="32038" xr:uid="{00000000-0005-0000-0000-00002DB90000}"/>
    <cellStyle name="Normal 46" xfId="563" xr:uid="{00000000-0005-0000-0000-00002EB90000}"/>
    <cellStyle name="Normal 46 2" xfId="13828" xr:uid="{00000000-0005-0000-0000-00002FB90000}"/>
    <cellStyle name="Normal 46 2 2" xfId="39822" xr:uid="{00000000-0005-0000-0000-000030B90000}"/>
    <cellStyle name="Normal 46 3" xfId="32039" xr:uid="{00000000-0005-0000-0000-000031B90000}"/>
    <cellStyle name="Normal 47" xfId="564" xr:uid="{00000000-0005-0000-0000-000032B90000}"/>
    <cellStyle name="Normal 47 2" xfId="13829" xr:uid="{00000000-0005-0000-0000-000033B90000}"/>
    <cellStyle name="Normal 47 2 2" xfId="39823" xr:uid="{00000000-0005-0000-0000-000034B90000}"/>
    <cellStyle name="Normal 47 3" xfId="32040" xr:uid="{00000000-0005-0000-0000-000035B90000}"/>
    <cellStyle name="Normal 47 4" xfId="52648" xr:uid="{00000000-0005-0000-0000-000036B90000}"/>
    <cellStyle name="Normal 48" xfId="565" xr:uid="{00000000-0005-0000-0000-000037B90000}"/>
    <cellStyle name="Normal 48 2" xfId="13830" xr:uid="{00000000-0005-0000-0000-000038B90000}"/>
    <cellStyle name="Normal 48 2 2" xfId="39824" xr:uid="{00000000-0005-0000-0000-000039B90000}"/>
    <cellStyle name="Normal 48 3" xfId="32041" xr:uid="{00000000-0005-0000-0000-00003AB90000}"/>
    <cellStyle name="Normal 49" xfId="566" xr:uid="{00000000-0005-0000-0000-00003BB90000}"/>
    <cellStyle name="Normal 49 2" xfId="13831" xr:uid="{00000000-0005-0000-0000-00003CB90000}"/>
    <cellStyle name="Normal 49 2 2" xfId="39825" xr:uid="{00000000-0005-0000-0000-00003DB90000}"/>
    <cellStyle name="Normal 49 3" xfId="32042" xr:uid="{00000000-0005-0000-0000-00003EB90000}"/>
    <cellStyle name="Normal 5" xfId="46" xr:uid="{00000000-0005-0000-0000-00003FB90000}"/>
    <cellStyle name="Normal 5 10" xfId="3430" xr:uid="{00000000-0005-0000-0000-000040B90000}"/>
    <cellStyle name="Normal 5 10 2" xfId="8729" xr:uid="{00000000-0005-0000-0000-000041B90000}"/>
    <cellStyle name="Normal 5 10 2 2" xfId="34728" xr:uid="{00000000-0005-0000-0000-000042B90000}"/>
    <cellStyle name="Normal 5 10 3" xfId="16522" xr:uid="{00000000-0005-0000-0000-000043B90000}"/>
    <cellStyle name="Normal 5 10 3 2" xfId="42516" xr:uid="{00000000-0005-0000-0000-000044B90000}"/>
    <cellStyle name="Normal 5 10 4" xfId="24273" xr:uid="{00000000-0005-0000-0000-000045B90000}"/>
    <cellStyle name="Normal 5 10 4 2" xfId="50262" xr:uid="{00000000-0005-0000-0000-000046B90000}"/>
    <cellStyle name="Normal 5 10 5" xfId="29427" xr:uid="{00000000-0005-0000-0000-000047B90000}"/>
    <cellStyle name="Normal 5 11" xfId="3544" xr:uid="{00000000-0005-0000-0000-000048B90000}"/>
    <cellStyle name="Normal 5 11 2" xfId="8842" xr:uid="{00000000-0005-0000-0000-000049B90000}"/>
    <cellStyle name="Normal 5 11 2 2" xfId="34842" xr:uid="{00000000-0005-0000-0000-00004AB90000}"/>
    <cellStyle name="Normal 5 11 3" xfId="16636" xr:uid="{00000000-0005-0000-0000-00004BB90000}"/>
    <cellStyle name="Normal 5 11 3 2" xfId="42630" xr:uid="{00000000-0005-0000-0000-00004CB90000}"/>
    <cellStyle name="Normal 5 11 4" xfId="24387" xr:uid="{00000000-0005-0000-0000-00004DB90000}"/>
    <cellStyle name="Normal 5 11 4 2" xfId="50376" xr:uid="{00000000-0005-0000-0000-00004EB90000}"/>
    <cellStyle name="Normal 5 11 5" xfId="29541" xr:uid="{00000000-0005-0000-0000-00004FB90000}"/>
    <cellStyle name="Normal 5 12" xfId="3549" xr:uid="{00000000-0005-0000-0000-000050B90000}"/>
    <cellStyle name="Normal 5 12 2" xfId="8847" xr:uid="{00000000-0005-0000-0000-000051B90000}"/>
    <cellStyle name="Normal 5 12 2 2" xfId="34847" xr:uid="{00000000-0005-0000-0000-000052B90000}"/>
    <cellStyle name="Normal 5 12 3" xfId="16641" xr:uid="{00000000-0005-0000-0000-000053B90000}"/>
    <cellStyle name="Normal 5 12 3 2" xfId="42635" xr:uid="{00000000-0005-0000-0000-000054B90000}"/>
    <cellStyle name="Normal 5 12 4" xfId="24392" xr:uid="{00000000-0005-0000-0000-000055B90000}"/>
    <cellStyle name="Normal 5 12 4 2" xfId="50381" xr:uid="{00000000-0005-0000-0000-000056B90000}"/>
    <cellStyle name="Normal 5 12 5" xfId="29546" xr:uid="{00000000-0005-0000-0000-000057B90000}"/>
    <cellStyle name="Normal 5 13" xfId="3552" xr:uid="{00000000-0005-0000-0000-000058B90000}"/>
    <cellStyle name="Normal 5 13 2" xfId="8850" xr:uid="{00000000-0005-0000-0000-000059B90000}"/>
    <cellStyle name="Normal 5 13 2 2" xfId="34850" xr:uid="{00000000-0005-0000-0000-00005AB90000}"/>
    <cellStyle name="Normal 5 13 3" xfId="16644" xr:uid="{00000000-0005-0000-0000-00005BB90000}"/>
    <cellStyle name="Normal 5 13 3 2" xfId="42638" xr:uid="{00000000-0005-0000-0000-00005CB90000}"/>
    <cellStyle name="Normal 5 13 4" xfId="24395" xr:uid="{00000000-0005-0000-0000-00005DB90000}"/>
    <cellStyle name="Normal 5 13 4 2" xfId="50384" xr:uid="{00000000-0005-0000-0000-00005EB90000}"/>
    <cellStyle name="Normal 5 13 5" xfId="29549" xr:uid="{00000000-0005-0000-0000-00005FB90000}"/>
    <cellStyle name="Normal 5 14" xfId="3555" xr:uid="{00000000-0005-0000-0000-000060B90000}"/>
    <cellStyle name="Normal 5 14 2" xfId="8853" xr:uid="{00000000-0005-0000-0000-000061B90000}"/>
    <cellStyle name="Normal 5 14 2 2" xfId="34853" xr:uid="{00000000-0005-0000-0000-000062B90000}"/>
    <cellStyle name="Normal 5 14 3" xfId="16647" xr:uid="{00000000-0005-0000-0000-000063B90000}"/>
    <cellStyle name="Normal 5 14 3 2" xfId="42641" xr:uid="{00000000-0005-0000-0000-000064B90000}"/>
    <cellStyle name="Normal 5 14 4" xfId="24398" xr:uid="{00000000-0005-0000-0000-000065B90000}"/>
    <cellStyle name="Normal 5 14 4 2" xfId="50387" xr:uid="{00000000-0005-0000-0000-000066B90000}"/>
    <cellStyle name="Normal 5 14 5" xfId="29552" xr:uid="{00000000-0005-0000-0000-000067B90000}"/>
    <cellStyle name="Normal 5 15" xfId="4111" xr:uid="{00000000-0005-0000-0000-000068B90000}"/>
    <cellStyle name="Normal 5 15 2" xfId="9409" xr:uid="{00000000-0005-0000-0000-000069B90000}"/>
    <cellStyle name="Normal 5 15 2 2" xfId="35409" xr:uid="{00000000-0005-0000-0000-00006AB90000}"/>
    <cellStyle name="Normal 5 15 3" xfId="17203" xr:uid="{00000000-0005-0000-0000-00006BB90000}"/>
    <cellStyle name="Normal 5 15 3 2" xfId="43197" xr:uid="{00000000-0005-0000-0000-00006CB90000}"/>
    <cellStyle name="Normal 5 15 4" xfId="24954" xr:uid="{00000000-0005-0000-0000-00006DB90000}"/>
    <cellStyle name="Normal 5 15 4 2" xfId="50943" xr:uid="{00000000-0005-0000-0000-00006EB90000}"/>
    <cellStyle name="Normal 5 15 5" xfId="30108" xr:uid="{00000000-0005-0000-0000-00006FB90000}"/>
    <cellStyle name="Normal 5 16" xfId="5902" xr:uid="{00000000-0005-0000-0000-000070B90000}"/>
    <cellStyle name="Normal 5 16 2" xfId="31900" xr:uid="{00000000-0005-0000-0000-000071B90000}"/>
    <cellStyle name="Normal 5 17" xfId="5938" xr:uid="{00000000-0005-0000-0000-000072B90000}"/>
    <cellStyle name="Normal 5 18" xfId="21593" xr:uid="{00000000-0005-0000-0000-000073B90000}"/>
    <cellStyle name="Normal 5 18 2" xfId="47582" xr:uid="{00000000-0005-0000-0000-000074B90000}"/>
    <cellStyle name="Normal 5 19" xfId="26747" xr:uid="{00000000-0005-0000-0000-000075B90000}"/>
    <cellStyle name="Normal 5 2" xfId="168" xr:uid="{00000000-0005-0000-0000-000076B90000}"/>
    <cellStyle name="Normal 5 2 10" xfId="6016" xr:uid="{00000000-0005-0000-0000-000077B90000}"/>
    <cellStyle name="Normal 5 2 10 2" xfId="32002" xr:uid="{00000000-0005-0000-0000-000078B90000}"/>
    <cellStyle name="Normal 5 2 11" xfId="13790" xr:uid="{00000000-0005-0000-0000-000079B90000}"/>
    <cellStyle name="Normal 5 2 11 2" xfId="39784" xr:uid="{00000000-0005-0000-0000-00007AB90000}"/>
    <cellStyle name="Normal 5 2 12" xfId="21573" xr:uid="{00000000-0005-0000-0000-00007BB90000}"/>
    <cellStyle name="Normal 5 2 12 2" xfId="47562" xr:uid="{00000000-0005-0000-0000-00007CB90000}"/>
    <cellStyle name="Normal 5 2 13" xfId="26727" xr:uid="{00000000-0005-0000-0000-00007DB90000}"/>
    <cellStyle name="Normal 5 2 14" xfId="52671" xr:uid="{D5CF4E1B-1EB4-4DB3-8E6A-5D80CD9B5D72}"/>
    <cellStyle name="Normal 5 2 2" xfId="833" xr:uid="{00000000-0005-0000-0000-00007EB90000}"/>
    <cellStyle name="Normal 5 2 2 2" xfId="6159" xr:uid="{00000000-0005-0000-0000-00007FB90000}"/>
    <cellStyle name="Normal 5 2 2 2 2" xfId="32142" xr:uid="{00000000-0005-0000-0000-000080B90000}"/>
    <cellStyle name="Normal 5 2 2 3" xfId="13936" xr:uid="{00000000-0005-0000-0000-000081B90000}"/>
    <cellStyle name="Normal 5 2 2 3 2" xfId="39930" xr:uid="{00000000-0005-0000-0000-000082B90000}"/>
    <cellStyle name="Normal 5 2 2 4" xfId="21687" xr:uid="{00000000-0005-0000-0000-000083B90000}"/>
    <cellStyle name="Normal 5 2 2 4 2" xfId="47676" xr:uid="{00000000-0005-0000-0000-000084B90000}"/>
    <cellStyle name="Normal 5 2 2 5" xfId="26841" xr:uid="{00000000-0005-0000-0000-000085B90000}"/>
    <cellStyle name="Normal 5 2 3" xfId="1981" xr:uid="{00000000-0005-0000-0000-000086B90000}"/>
    <cellStyle name="Normal 5 2 3 2" xfId="7284" xr:uid="{00000000-0005-0000-0000-000087B90000}"/>
    <cellStyle name="Normal 5 2 3 2 2" xfId="33276" xr:uid="{00000000-0005-0000-0000-000088B90000}"/>
    <cellStyle name="Normal 5 2 3 3" xfId="15070" xr:uid="{00000000-0005-0000-0000-000089B90000}"/>
    <cellStyle name="Normal 5 2 3 3 2" xfId="41064" xr:uid="{00000000-0005-0000-0000-00008AB90000}"/>
    <cellStyle name="Normal 5 2 3 4" xfId="22821" xr:uid="{00000000-0005-0000-0000-00008BB90000}"/>
    <cellStyle name="Normal 5 2 3 4 2" xfId="48810" xr:uid="{00000000-0005-0000-0000-00008CB90000}"/>
    <cellStyle name="Normal 5 2 3 5" xfId="27975" xr:uid="{00000000-0005-0000-0000-00008DB90000}"/>
    <cellStyle name="Normal 5 2 4" xfId="3185" xr:uid="{00000000-0005-0000-0000-00008EB90000}"/>
    <cellStyle name="Normal 5 2 4 2" xfId="8483" xr:uid="{00000000-0005-0000-0000-00008FB90000}"/>
    <cellStyle name="Normal 5 2 4 2 2" xfId="34480" xr:uid="{00000000-0005-0000-0000-000090B90000}"/>
    <cellStyle name="Normal 5 2 4 3" xfId="16274" xr:uid="{00000000-0005-0000-0000-000091B90000}"/>
    <cellStyle name="Normal 5 2 4 3 2" xfId="42268" xr:uid="{00000000-0005-0000-0000-000092B90000}"/>
    <cellStyle name="Normal 5 2 4 4" xfId="24025" xr:uid="{00000000-0005-0000-0000-000093B90000}"/>
    <cellStyle name="Normal 5 2 4 4 2" xfId="50014" xr:uid="{00000000-0005-0000-0000-000094B90000}"/>
    <cellStyle name="Normal 5 2 4 5" xfId="29179" xr:uid="{00000000-0005-0000-0000-000095B90000}"/>
    <cellStyle name="Normal 5 2 5" xfId="3296" xr:uid="{00000000-0005-0000-0000-000096B90000}"/>
    <cellStyle name="Normal 5 2 5 2" xfId="8596" xr:uid="{00000000-0005-0000-0000-000097B90000}"/>
    <cellStyle name="Normal 5 2 5 2 2" xfId="34594" xr:uid="{00000000-0005-0000-0000-000098B90000}"/>
    <cellStyle name="Normal 5 2 5 3" xfId="16388" xr:uid="{00000000-0005-0000-0000-000099B90000}"/>
    <cellStyle name="Normal 5 2 5 3 2" xfId="42382" xr:uid="{00000000-0005-0000-0000-00009AB90000}"/>
    <cellStyle name="Normal 5 2 5 4" xfId="24139" xr:uid="{00000000-0005-0000-0000-00009BB90000}"/>
    <cellStyle name="Normal 5 2 5 4 2" xfId="50128" xr:uid="{00000000-0005-0000-0000-00009CB90000}"/>
    <cellStyle name="Normal 5 2 5 5" xfId="29293" xr:uid="{00000000-0005-0000-0000-00009DB90000}"/>
    <cellStyle name="Normal 5 2 6" xfId="3410" xr:uid="{00000000-0005-0000-0000-00009EB90000}"/>
    <cellStyle name="Normal 5 2 6 2" xfId="8709" xr:uid="{00000000-0005-0000-0000-00009FB90000}"/>
    <cellStyle name="Normal 5 2 6 2 2" xfId="34708" xr:uid="{00000000-0005-0000-0000-0000A0B90000}"/>
    <cellStyle name="Normal 5 2 6 3" xfId="16502" xr:uid="{00000000-0005-0000-0000-0000A1B90000}"/>
    <cellStyle name="Normal 5 2 6 3 2" xfId="42496" xr:uid="{00000000-0005-0000-0000-0000A2B90000}"/>
    <cellStyle name="Normal 5 2 6 4" xfId="24253" xr:uid="{00000000-0005-0000-0000-0000A3B90000}"/>
    <cellStyle name="Normal 5 2 6 4 2" xfId="50242" xr:uid="{00000000-0005-0000-0000-0000A4B90000}"/>
    <cellStyle name="Normal 5 2 6 5" xfId="29407" xr:uid="{00000000-0005-0000-0000-0000A5B90000}"/>
    <cellStyle name="Normal 5 2 7" xfId="3524" xr:uid="{00000000-0005-0000-0000-0000A6B90000}"/>
    <cellStyle name="Normal 5 2 7 2" xfId="8822" xr:uid="{00000000-0005-0000-0000-0000A7B90000}"/>
    <cellStyle name="Normal 5 2 7 2 2" xfId="34822" xr:uid="{00000000-0005-0000-0000-0000A8B90000}"/>
    <cellStyle name="Normal 5 2 7 3" xfId="16616" xr:uid="{00000000-0005-0000-0000-0000A9B90000}"/>
    <cellStyle name="Normal 5 2 7 3 2" xfId="42610" xr:uid="{00000000-0005-0000-0000-0000AAB90000}"/>
    <cellStyle name="Normal 5 2 7 4" xfId="24367" xr:uid="{00000000-0005-0000-0000-0000ABB90000}"/>
    <cellStyle name="Normal 5 2 7 4 2" xfId="50356" xr:uid="{00000000-0005-0000-0000-0000ACB90000}"/>
    <cellStyle name="Normal 5 2 7 5" xfId="29521" xr:uid="{00000000-0005-0000-0000-0000ADB90000}"/>
    <cellStyle name="Normal 5 2 8" xfId="4667" xr:uid="{00000000-0005-0000-0000-0000AEB90000}"/>
    <cellStyle name="Normal 5 2 8 2" xfId="9964" xr:uid="{00000000-0005-0000-0000-0000AFB90000}"/>
    <cellStyle name="Normal 5 2 8 2 2" xfId="35965" xr:uid="{00000000-0005-0000-0000-0000B0B90000}"/>
    <cellStyle name="Normal 5 2 8 3" xfId="17759" xr:uid="{00000000-0005-0000-0000-0000B1B90000}"/>
    <cellStyle name="Normal 5 2 8 3 2" xfId="43753" xr:uid="{00000000-0005-0000-0000-0000B2B90000}"/>
    <cellStyle name="Normal 5 2 8 4" xfId="25510" xr:uid="{00000000-0005-0000-0000-0000B3B90000}"/>
    <cellStyle name="Normal 5 2 8 4 2" xfId="51499" xr:uid="{00000000-0005-0000-0000-0000B4B90000}"/>
    <cellStyle name="Normal 5 2 8 5" xfId="30664" xr:uid="{00000000-0005-0000-0000-0000B5B90000}"/>
    <cellStyle name="Normal 5 2 9" xfId="5882" xr:uid="{00000000-0005-0000-0000-0000B6B90000}"/>
    <cellStyle name="Normal 5 2 9 2" xfId="31880" xr:uid="{00000000-0005-0000-0000-0000B7B90000}"/>
    <cellStyle name="Normal 5 20" xfId="52634" xr:uid="{00000000-0005-0000-0000-0000B8B90000}"/>
    <cellStyle name="Normal 5 3" xfId="169" xr:uid="{00000000-0005-0000-0000-0000B9B90000}"/>
    <cellStyle name="Normal 5 3 10" xfId="6017" xr:uid="{00000000-0005-0000-0000-0000BAB90000}"/>
    <cellStyle name="Normal 5 3 10 2" xfId="32003" xr:uid="{00000000-0005-0000-0000-0000BBB90000}"/>
    <cellStyle name="Normal 5 3 11" xfId="13791" xr:uid="{00000000-0005-0000-0000-0000BCB90000}"/>
    <cellStyle name="Normal 5 3 11 2" xfId="39785" xr:uid="{00000000-0005-0000-0000-0000BDB90000}"/>
    <cellStyle name="Normal 5 3 12" xfId="21574" xr:uid="{00000000-0005-0000-0000-0000BEB90000}"/>
    <cellStyle name="Normal 5 3 12 2" xfId="47563" xr:uid="{00000000-0005-0000-0000-0000BFB90000}"/>
    <cellStyle name="Normal 5 3 13" xfId="26728" xr:uid="{00000000-0005-0000-0000-0000C0B90000}"/>
    <cellStyle name="Normal 5 3 14" xfId="52670" xr:uid="{7649B630-998F-4FF5-AADC-E84CFCB1C65B}"/>
    <cellStyle name="Normal 5 3 2" xfId="834" xr:uid="{00000000-0005-0000-0000-0000C1B90000}"/>
    <cellStyle name="Normal 5 3 2 2" xfId="6160" xr:uid="{00000000-0005-0000-0000-0000C2B90000}"/>
    <cellStyle name="Normal 5 3 2 2 2" xfId="32143" xr:uid="{00000000-0005-0000-0000-0000C3B90000}"/>
    <cellStyle name="Normal 5 3 2 3" xfId="13937" xr:uid="{00000000-0005-0000-0000-0000C4B90000}"/>
    <cellStyle name="Normal 5 3 2 3 2" xfId="39931" xr:uid="{00000000-0005-0000-0000-0000C5B90000}"/>
    <cellStyle name="Normal 5 3 2 4" xfId="21688" xr:uid="{00000000-0005-0000-0000-0000C6B90000}"/>
    <cellStyle name="Normal 5 3 2 4 2" xfId="47677" xr:uid="{00000000-0005-0000-0000-0000C7B90000}"/>
    <cellStyle name="Normal 5 3 2 5" xfId="26842" xr:uid="{00000000-0005-0000-0000-0000C8B90000}"/>
    <cellStyle name="Normal 5 3 3" xfId="2537" xr:uid="{00000000-0005-0000-0000-0000C9B90000}"/>
    <cellStyle name="Normal 5 3 3 2" xfId="7836" xr:uid="{00000000-0005-0000-0000-0000CAB90000}"/>
    <cellStyle name="Normal 5 3 3 2 2" xfId="33832" xr:uid="{00000000-0005-0000-0000-0000CBB90000}"/>
    <cellStyle name="Normal 5 3 3 3" xfId="15626" xr:uid="{00000000-0005-0000-0000-0000CCB90000}"/>
    <cellStyle name="Normal 5 3 3 3 2" xfId="41620" xr:uid="{00000000-0005-0000-0000-0000CDB90000}"/>
    <cellStyle name="Normal 5 3 3 4" xfId="23377" xr:uid="{00000000-0005-0000-0000-0000CEB90000}"/>
    <cellStyle name="Normal 5 3 3 4 2" xfId="49366" xr:uid="{00000000-0005-0000-0000-0000CFB90000}"/>
    <cellStyle name="Normal 5 3 3 5" xfId="28531" xr:uid="{00000000-0005-0000-0000-0000D0B90000}"/>
    <cellStyle name="Normal 5 3 4" xfId="3186" xr:uid="{00000000-0005-0000-0000-0000D1B90000}"/>
    <cellStyle name="Normal 5 3 4 2" xfId="8484" xr:uid="{00000000-0005-0000-0000-0000D2B90000}"/>
    <cellStyle name="Normal 5 3 4 2 2" xfId="34481" xr:uid="{00000000-0005-0000-0000-0000D3B90000}"/>
    <cellStyle name="Normal 5 3 4 3" xfId="16275" xr:uid="{00000000-0005-0000-0000-0000D4B90000}"/>
    <cellStyle name="Normal 5 3 4 3 2" xfId="42269" xr:uid="{00000000-0005-0000-0000-0000D5B90000}"/>
    <cellStyle name="Normal 5 3 4 4" xfId="24026" xr:uid="{00000000-0005-0000-0000-0000D6B90000}"/>
    <cellStyle name="Normal 5 3 4 4 2" xfId="50015" xr:uid="{00000000-0005-0000-0000-0000D7B90000}"/>
    <cellStyle name="Normal 5 3 4 5" xfId="29180" xr:uid="{00000000-0005-0000-0000-0000D8B90000}"/>
    <cellStyle name="Normal 5 3 5" xfId="3297" xr:uid="{00000000-0005-0000-0000-0000D9B90000}"/>
    <cellStyle name="Normal 5 3 5 2" xfId="8597" xr:uid="{00000000-0005-0000-0000-0000DAB90000}"/>
    <cellStyle name="Normal 5 3 5 2 2" xfId="34595" xr:uid="{00000000-0005-0000-0000-0000DBB90000}"/>
    <cellStyle name="Normal 5 3 5 3" xfId="16389" xr:uid="{00000000-0005-0000-0000-0000DCB90000}"/>
    <cellStyle name="Normal 5 3 5 3 2" xfId="42383" xr:uid="{00000000-0005-0000-0000-0000DDB90000}"/>
    <cellStyle name="Normal 5 3 5 4" xfId="24140" xr:uid="{00000000-0005-0000-0000-0000DEB90000}"/>
    <cellStyle name="Normal 5 3 5 4 2" xfId="50129" xr:uid="{00000000-0005-0000-0000-0000DFB90000}"/>
    <cellStyle name="Normal 5 3 5 5" xfId="29294" xr:uid="{00000000-0005-0000-0000-0000E0B90000}"/>
    <cellStyle name="Normal 5 3 6" xfId="3411" xr:uid="{00000000-0005-0000-0000-0000E1B90000}"/>
    <cellStyle name="Normal 5 3 6 2" xfId="8710" xr:uid="{00000000-0005-0000-0000-0000E2B90000}"/>
    <cellStyle name="Normal 5 3 6 2 2" xfId="34709" xr:uid="{00000000-0005-0000-0000-0000E3B90000}"/>
    <cellStyle name="Normal 5 3 6 3" xfId="16503" xr:uid="{00000000-0005-0000-0000-0000E4B90000}"/>
    <cellStyle name="Normal 5 3 6 3 2" xfId="42497" xr:uid="{00000000-0005-0000-0000-0000E5B90000}"/>
    <cellStyle name="Normal 5 3 6 4" xfId="24254" xr:uid="{00000000-0005-0000-0000-0000E6B90000}"/>
    <cellStyle name="Normal 5 3 6 4 2" xfId="50243" xr:uid="{00000000-0005-0000-0000-0000E7B90000}"/>
    <cellStyle name="Normal 5 3 6 5" xfId="29408" xr:uid="{00000000-0005-0000-0000-0000E8B90000}"/>
    <cellStyle name="Normal 5 3 7" xfId="3525" xr:uid="{00000000-0005-0000-0000-0000E9B90000}"/>
    <cellStyle name="Normal 5 3 7 2" xfId="8823" xr:uid="{00000000-0005-0000-0000-0000EAB90000}"/>
    <cellStyle name="Normal 5 3 7 2 2" xfId="34823" xr:uid="{00000000-0005-0000-0000-0000EBB90000}"/>
    <cellStyle name="Normal 5 3 7 3" xfId="16617" xr:uid="{00000000-0005-0000-0000-0000ECB90000}"/>
    <cellStyle name="Normal 5 3 7 3 2" xfId="42611" xr:uid="{00000000-0005-0000-0000-0000EDB90000}"/>
    <cellStyle name="Normal 5 3 7 4" xfId="24368" xr:uid="{00000000-0005-0000-0000-0000EEB90000}"/>
    <cellStyle name="Normal 5 3 7 4 2" xfId="50357" xr:uid="{00000000-0005-0000-0000-0000EFB90000}"/>
    <cellStyle name="Normal 5 3 7 5" xfId="29522" xr:uid="{00000000-0005-0000-0000-0000F0B90000}"/>
    <cellStyle name="Normal 5 3 8" xfId="5223" xr:uid="{00000000-0005-0000-0000-0000F1B90000}"/>
    <cellStyle name="Normal 5 3 8 2" xfId="10520" xr:uid="{00000000-0005-0000-0000-0000F2B90000}"/>
    <cellStyle name="Normal 5 3 8 2 2" xfId="36521" xr:uid="{00000000-0005-0000-0000-0000F3B90000}"/>
    <cellStyle name="Normal 5 3 8 3" xfId="18315" xr:uid="{00000000-0005-0000-0000-0000F4B90000}"/>
    <cellStyle name="Normal 5 3 8 3 2" xfId="44309" xr:uid="{00000000-0005-0000-0000-0000F5B90000}"/>
    <cellStyle name="Normal 5 3 8 4" xfId="26066" xr:uid="{00000000-0005-0000-0000-0000F6B90000}"/>
    <cellStyle name="Normal 5 3 8 4 2" xfId="52055" xr:uid="{00000000-0005-0000-0000-0000F7B90000}"/>
    <cellStyle name="Normal 5 3 8 5" xfId="31220" xr:uid="{00000000-0005-0000-0000-0000F8B90000}"/>
    <cellStyle name="Normal 5 3 9" xfId="5883" xr:uid="{00000000-0005-0000-0000-0000F9B90000}"/>
    <cellStyle name="Normal 5 3 9 2" xfId="31881" xr:uid="{00000000-0005-0000-0000-0000FAB90000}"/>
    <cellStyle name="Normal 5 4" xfId="170" xr:uid="{00000000-0005-0000-0000-0000FBB90000}"/>
    <cellStyle name="Normal 5 4 10" xfId="6018" xr:uid="{00000000-0005-0000-0000-0000FCB90000}"/>
    <cellStyle name="Normal 5 4 10 2" xfId="32004" xr:uid="{00000000-0005-0000-0000-0000FDB90000}"/>
    <cellStyle name="Normal 5 4 11" xfId="13792" xr:uid="{00000000-0005-0000-0000-0000FEB90000}"/>
    <cellStyle name="Normal 5 4 11 2" xfId="39786" xr:uid="{00000000-0005-0000-0000-0000FFB90000}"/>
    <cellStyle name="Normal 5 4 12" xfId="21575" xr:uid="{00000000-0005-0000-0000-000000BA0000}"/>
    <cellStyle name="Normal 5 4 12 2" xfId="47564" xr:uid="{00000000-0005-0000-0000-000001BA0000}"/>
    <cellStyle name="Normal 5 4 13" xfId="26729" xr:uid="{00000000-0005-0000-0000-000002BA0000}"/>
    <cellStyle name="Normal 5 4 2" xfId="835" xr:uid="{00000000-0005-0000-0000-000003BA0000}"/>
    <cellStyle name="Normal 5 4 2 2" xfId="6161" xr:uid="{00000000-0005-0000-0000-000004BA0000}"/>
    <cellStyle name="Normal 5 4 2 2 2" xfId="32144" xr:uid="{00000000-0005-0000-0000-000005BA0000}"/>
    <cellStyle name="Normal 5 4 2 3" xfId="13938" xr:uid="{00000000-0005-0000-0000-000006BA0000}"/>
    <cellStyle name="Normal 5 4 2 3 2" xfId="39932" xr:uid="{00000000-0005-0000-0000-000007BA0000}"/>
    <cellStyle name="Normal 5 4 2 4" xfId="21689" xr:uid="{00000000-0005-0000-0000-000008BA0000}"/>
    <cellStyle name="Normal 5 4 2 4 2" xfId="47678" xr:uid="{00000000-0005-0000-0000-000009BA0000}"/>
    <cellStyle name="Normal 5 4 2 5" xfId="26843" xr:uid="{00000000-0005-0000-0000-00000ABA0000}"/>
    <cellStyle name="Normal 5 4 3" xfId="3093" xr:uid="{00000000-0005-0000-0000-00000BBA0000}"/>
    <cellStyle name="Normal 5 4 3 2" xfId="8392" xr:uid="{00000000-0005-0000-0000-00000CBA0000}"/>
    <cellStyle name="Normal 5 4 3 2 2" xfId="34388" xr:uid="{00000000-0005-0000-0000-00000DBA0000}"/>
    <cellStyle name="Normal 5 4 3 3" xfId="16182" xr:uid="{00000000-0005-0000-0000-00000EBA0000}"/>
    <cellStyle name="Normal 5 4 3 3 2" xfId="42176" xr:uid="{00000000-0005-0000-0000-00000FBA0000}"/>
    <cellStyle name="Normal 5 4 3 4" xfId="23933" xr:uid="{00000000-0005-0000-0000-000010BA0000}"/>
    <cellStyle name="Normal 5 4 3 4 2" xfId="49922" xr:uid="{00000000-0005-0000-0000-000011BA0000}"/>
    <cellStyle name="Normal 5 4 3 5" xfId="29087" xr:uid="{00000000-0005-0000-0000-000012BA0000}"/>
    <cellStyle name="Normal 5 4 4" xfId="3187" xr:uid="{00000000-0005-0000-0000-000013BA0000}"/>
    <cellStyle name="Normal 5 4 4 2" xfId="8485" xr:uid="{00000000-0005-0000-0000-000014BA0000}"/>
    <cellStyle name="Normal 5 4 4 2 2" xfId="34482" xr:uid="{00000000-0005-0000-0000-000015BA0000}"/>
    <cellStyle name="Normal 5 4 4 3" xfId="16276" xr:uid="{00000000-0005-0000-0000-000016BA0000}"/>
    <cellStyle name="Normal 5 4 4 3 2" xfId="42270" xr:uid="{00000000-0005-0000-0000-000017BA0000}"/>
    <cellStyle name="Normal 5 4 4 4" xfId="24027" xr:uid="{00000000-0005-0000-0000-000018BA0000}"/>
    <cellStyle name="Normal 5 4 4 4 2" xfId="50016" xr:uid="{00000000-0005-0000-0000-000019BA0000}"/>
    <cellStyle name="Normal 5 4 4 5" xfId="29181" xr:uid="{00000000-0005-0000-0000-00001ABA0000}"/>
    <cellStyle name="Normal 5 4 5" xfId="3298" xr:uid="{00000000-0005-0000-0000-00001BBA0000}"/>
    <cellStyle name="Normal 5 4 5 2" xfId="8598" xr:uid="{00000000-0005-0000-0000-00001CBA0000}"/>
    <cellStyle name="Normal 5 4 5 2 2" xfId="34596" xr:uid="{00000000-0005-0000-0000-00001DBA0000}"/>
    <cellStyle name="Normal 5 4 5 3" xfId="16390" xr:uid="{00000000-0005-0000-0000-00001EBA0000}"/>
    <cellStyle name="Normal 5 4 5 3 2" xfId="42384" xr:uid="{00000000-0005-0000-0000-00001FBA0000}"/>
    <cellStyle name="Normal 5 4 5 4" xfId="24141" xr:uid="{00000000-0005-0000-0000-000020BA0000}"/>
    <cellStyle name="Normal 5 4 5 4 2" xfId="50130" xr:uid="{00000000-0005-0000-0000-000021BA0000}"/>
    <cellStyle name="Normal 5 4 5 5" xfId="29295" xr:uid="{00000000-0005-0000-0000-000022BA0000}"/>
    <cellStyle name="Normal 5 4 6" xfId="3412" xr:uid="{00000000-0005-0000-0000-000023BA0000}"/>
    <cellStyle name="Normal 5 4 6 2" xfId="8711" xr:uid="{00000000-0005-0000-0000-000024BA0000}"/>
    <cellStyle name="Normal 5 4 6 2 2" xfId="34710" xr:uid="{00000000-0005-0000-0000-000025BA0000}"/>
    <cellStyle name="Normal 5 4 6 3" xfId="16504" xr:uid="{00000000-0005-0000-0000-000026BA0000}"/>
    <cellStyle name="Normal 5 4 6 3 2" xfId="42498" xr:uid="{00000000-0005-0000-0000-000027BA0000}"/>
    <cellStyle name="Normal 5 4 6 4" xfId="24255" xr:uid="{00000000-0005-0000-0000-000028BA0000}"/>
    <cellStyle name="Normal 5 4 6 4 2" xfId="50244" xr:uid="{00000000-0005-0000-0000-000029BA0000}"/>
    <cellStyle name="Normal 5 4 6 5" xfId="29409" xr:uid="{00000000-0005-0000-0000-00002ABA0000}"/>
    <cellStyle name="Normal 5 4 7" xfId="3526" xr:uid="{00000000-0005-0000-0000-00002BBA0000}"/>
    <cellStyle name="Normal 5 4 7 2" xfId="8824" xr:uid="{00000000-0005-0000-0000-00002CBA0000}"/>
    <cellStyle name="Normal 5 4 7 2 2" xfId="34824" xr:uid="{00000000-0005-0000-0000-00002DBA0000}"/>
    <cellStyle name="Normal 5 4 7 3" xfId="16618" xr:uid="{00000000-0005-0000-0000-00002EBA0000}"/>
    <cellStyle name="Normal 5 4 7 3 2" xfId="42612" xr:uid="{00000000-0005-0000-0000-00002FBA0000}"/>
    <cellStyle name="Normal 5 4 7 4" xfId="24369" xr:uid="{00000000-0005-0000-0000-000030BA0000}"/>
    <cellStyle name="Normal 5 4 7 4 2" xfId="50358" xr:uid="{00000000-0005-0000-0000-000031BA0000}"/>
    <cellStyle name="Normal 5 4 7 5" xfId="29523" xr:uid="{00000000-0005-0000-0000-000032BA0000}"/>
    <cellStyle name="Normal 5 4 8" xfId="5779" xr:uid="{00000000-0005-0000-0000-000033BA0000}"/>
    <cellStyle name="Normal 5 4 8 2" xfId="11076" xr:uid="{00000000-0005-0000-0000-000034BA0000}"/>
    <cellStyle name="Normal 5 4 8 2 2" xfId="37077" xr:uid="{00000000-0005-0000-0000-000035BA0000}"/>
    <cellStyle name="Normal 5 4 8 3" xfId="18871" xr:uid="{00000000-0005-0000-0000-000036BA0000}"/>
    <cellStyle name="Normal 5 4 8 3 2" xfId="44865" xr:uid="{00000000-0005-0000-0000-000037BA0000}"/>
    <cellStyle name="Normal 5 4 8 4" xfId="26622" xr:uid="{00000000-0005-0000-0000-000038BA0000}"/>
    <cellStyle name="Normal 5 4 8 4 2" xfId="52611" xr:uid="{00000000-0005-0000-0000-000039BA0000}"/>
    <cellStyle name="Normal 5 4 8 5" xfId="31776" xr:uid="{00000000-0005-0000-0000-00003ABA0000}"/>
    <cellStyle name="Normal 5 4 9" xfId="5884" xr:uid="{00000000-0005-0000-0000-00003BBA0000}"/>
    <cellStyle name="Normal 5 4 9 2" xfId="31882" xr:uid="{00000000-0005-0000-0000-00003CBA0000}"/>
    <cellStyle name="Normal 5 5" xfId="171" xr:uid="{00000000-0005-0000-0000-00003DBA0000}"/>
    <cellStyle name="Normal 5 5 10" xfId="13793" xr:uid="{00000000-0005-0000-0000-00003EBA0000}"/>
    <cellStyle name="Normal 5 5 10 2" xfId="39787" xr:uid="{00000000-0005-0000-0000-00003FBA0000}"/>
    <cellStyle name="Normal 5 5 11" xfId="21576" xr:uid="{00000000-0005-0000-0000-000040BA0000}"/>
    <cellStyle name="Normal 5 5 11 2" xfId="47565" xr:uid="{00000000-0005-0000-0000-000041BA0000}"/>
    <cellStyle name="Normal 5 5 12" xfId="26730" xr:uid="{00000000-0005-0000-0000-000042BA0000}"/>
    <cellStyle name="Normal 5 5 2" xfId="836" xr:uid="{00000000-0005-0000-0000-000043BA0000}"/>
    <cellStyle name="Normal 5 5 2 2" xfId="6162" xr:uid="{00000000-0005-0000-0000-000044BA0000}"/>
    <cellStyle name="Normal 5 5 2 2 2" xfId="32145" xr:uid="{00000000-0005-0000-0000-000045BA0000}"/>
    <cellStyle name="Normal 5 5 2 3" xfId="13939" xr:uid="{00000000-0005-0000-0000-000046BA0000}"/>
    <cellStyle name="Normal 5 5 2 3 2" xfId="39933" xr:uid="{00000000-0005-0000-0000-000047BA0000}"/>
    <cellStyle name="Normal 5 5 2 4" xfId="21690" xr:uid="{00000000-0005-0000-0000-000048BA0000}"/>
    <cellStyle name="Normal 5 5 2 4 2" xfId="47679" xr:uid="{00000000-0005-0000-0000-000049BA0000}"/>
    <cellStyle name="Normal 5 5 2 5" xfId="26844" xr:uid="{00000000-0005-0000-0000-00004ABA0000}"/>
    <cellStyle name="Normal 5 5 3" xfId="3188" xr:uid="{00000000-0005-0000-0000-00004BBA0000}"/>
    <cellStyle name="Normal 5 5 3 2" xfId="8486" xr:uid="{00000000-0005-0000-0000-00004CBA0000}"/>
    <cellStyle name="Normal 5 5 3 2 2" xfId="34483" xr:uid="{00000000-0005-0000-0000-00004DBA0000}"/>
    <cellStyle name="Normal 5 5 3 3" xfId="16277" xr:uid="{00000000-0005-0000-0000-00004EBA0000}"/>
    <cellStyle name="Normal 5 5 3 3 2" xfId="42271" xr:uid="{00000000-0005-0000-0000-00004FBA0000}"/>
    <cellStyle name="Normal 5 5 3 4" xfId="24028" xr:uid="{00000000-0005-0000-0000-000050BA0000}"/>
    <cellStyle name="Normal 5 5 3 4 2" xfId="50017" xr:uid="{00000000-0005-0000-0000-000051BA0000}"/>
    <cellStyle name="Normal 5 5 3 5" xfId="29182" xr:uid="{00000000-0005-0000-0000-000052BA0000}"/>
    <cellStyle name="Normal 5 5 4" xfId="3299" xr:uid="{00000000-0005-0000-0000-000053BA0000}"/>
    <cellStyle name="Normal 5 5 4 2" xfId="8599" xr:uid="{00000000-0005-0000-0000-000054BA0000}"/>
    <cellStyle name="Normal 5 5 4 2 2" xfId="34597" xr:uid="{00000000-0005-0000-0000-000055BA0000}"/>
    <cellStyle name="Normal 5 5 4 3" xfId="16391" xr:uid="{00000000-0005-0000-0000-000056BA0000}"/>
    <cellStyle name="Normal 5 5 4 3 2" xfId="42385" xr:uid="{00000000-0005-0000-0000-000057BA0000}"/>
    <cellStyle name="Normal 5 5 4 4" xfId="24142" xr:uid="{00000000-0005-0000-0000-000058BA0000}"/>
    <cellStyle name="Normal 5 5 4 4 2" xfId="50131" xr:uid="{00000000-0005-0000-0000-000059BA0000}"/>
    <cellStyle name="Normal 5 5 4 5" xfId="29296" xr:uid="{00000000-0005-0000-0000-00005ABA0000}"/>
    <cellStyle name="Normal 5 5 5" xfId="3413" xr:uid="{00000000-0005-0000-0000-00005BBA0000}"/>
    <cellStyle name="Normal 5 5 5 2" xfId="8712" xr:uid="{00000000-0005-0000-0000-00005CBA0000}"/>
    <cellStyle name="Normal 5 5 5 2 2" xfId="34711" xr:uid="{00000000-0005-0000-0000-00005DBA0000}"/>
    <cellStyle name="Normal 5 5 5 3" xfId="16505" xr:uid="{00000000-0005-0000-0000-00005EBA0000}"/>
    <cellStyle name="Normal 5 5 5 3 2" xfId="42499" xr:uid="{00000000-0005-0000-0000-00005FBA0000}"/>
    <cellStyle name="Normal 5 5 5 4" xfId="24256" xr:uid="{00000000-0005-0000-0000-000060BA0000}"/>
    <cellStyle name="Normal 5 5 5 4 2" xfId="50245" xr:uid="{00000000-0005-0000-0000-000061BA0000}"/>
    <cellStyle name="Normal 5 5 5 5" xfId="29410" xr:uid="{00000000-0005-0000-0000-000062BA0000}"/>
    <cellStyle name="Normal 5 5 6" xfId="3527" xr:uid="{00000000-0005-0000-0000-000063BA0000}"/>
    <cellStyle name="Normal 5 5 6 2" xfId="8825" xr:uid="{00000000-0005-0000-0000-000064BA0000}"/>
    <cellStyle name="Normal 5 5 6 2 2" xfId="34825" xr:uid="{00000000-0005-0000-0000-000065BA0000}"/>
    <cellStyle name="Normal 5 5 6 3" xfId="16619" xr:uid="{00000000-0005-0000-0000-000066BA0000}"/>
    <cellStyle name="Normal 5 5 6 3 2" xfId="42613" xr:uid="{00000000-0005-0000-0000-000067BA0000}"/>
    <cellStyle name="Normal 5 5 6 4" xfId="24370" xr:uid="{00000000-0005-0000-0000-000068BA0000}"/>
    <cellStyle name="Normal 5 5 6 4 2" xfId="50359" xr:uid="{00000000-0005-0000-0000-000069BA0000}"/>
    <cellStyle name="Normal 5 5 6 5" xfId="29524" xr:uid="{00000000-0005-0000-0000-00006ABA0000}"/>
    <cellStyle name="Normal 5 5 7" xfId="5789" xr:uid="{00000000-0005-0000-0000-00006BBA0000}"/>
    <cellStyle name="Normal 5 5 7 2" xfId="11085" xr:uid="{00000000-0005-0000-0000-00006CBA0000}"/>
    <cellStyle name="Normal 5 5 7 2 2" xfId="37088" xr:uid="{00000000-0005-0000-0000-00006DBA0000}"/>
    <cellStyle name="Normal 5 5 7 3" xfId="18882" xr:uid="{00000000-0005-0000-0000-00006EBA0000}"/>
    <cellStyle name="Normal 5 5 7 3 2" xfId="44876" xr:uid="{00000000-0005-0000-0000-00006FBA0000}"/>
    <cellStyle name="Normal 5 5 7 4" xfId="26633" xr:uid="{00000000-0005-0000-0000-000070BA0000}"/>
    <cellStyle name="Normal 5 5 7 4 2" xfId="52622" xr:uid="{00000000-0005-0000-0000-000071BA0000}"/>
    <cellStyle name="Normal 5 5 7 5" xfId="31787" xr:uid="{00000000-0005-0000-0000-000072BA0000}"/>
    <cellStyle name="Normal 5 5 8" xfId="5885" xr:uid="{00000000-0005-0000-0000-000073BA0000}"/>
    <cellStyle name="Normal 5 5 8 2" xfId="31883" xr:uid="{00000000-0005-0000-0000-000074BA0000}"/>
    <cellStyle name="Normal 5 5 9" xfId="6019" xr:uid="{00000000-0005-0000-0000-000075BA0000}"/>
    <cellStyle name="Normal 5 5 9 2" xfId="32005" xr:uid="{00000000-0005-0000-0000-000076BA0000}"/>
    <cellStyle name="Normal 5 6" xfId="204" xr:uid="{00000000-0005-0000-0000-000077BA0000}"/>
    <cellStyle name="Normal 5 6 2" xfId="853" xr:uid="{00000000-0005-0000-0000-000078BA0000}"/>
    <cellStyle name="Normal 5 6 2 2" xfId="13956" xr:uid="{00000000-0005-0000-0000-000079BA0000}"/>
    <cellStyle name="Normal 5 6 2 2 2" xfId="39950" xr:uid="{00000000-0005-0000-0000-00007ABA0000}"/>
    <cellStyle name="Normal 5 6 2 3" xfId="32162" xr:uid="{00000000-0005-0000-0000-00007BBA0000}"/>
    <cellStyle name="Normal 5 6 3" xfId="6037" xr:uid="{00000000-0005-0000-0000-00007CBA0000}"/>
    <cellStyle name="Normal 5 6 4" xfId="21707" xr:uid="{00000000-0005-0000-0000-00007DBA0000}"/>
    <cellStyle name="Normal 5 6 4 2" xfId="47696" xr:uid="{00000000-0005-0000-0000-00007EBA0000}"/>
    <cellStyle name="Normal 5 6 5" xfId="26861" xr:uid="{00000000-0005-0000-0000-00007FBA0000}"/>
    <cellStyle name="Normal 5 7" xfId="567" xr:uid="{00000000-0005-0000-0000-000080BA0000}"/>
    <cellStyle name="Normal 5 7 2" xfId="1424" xr:uid="{00000000-0005-0000-0000-000081BA0000}"/>
    <cellStyle name="Normal 5 7 2 2" xfId="14514" xr:uid="{00000000-0005-0000-0000-000082BA0000}"/>
    <cellStyle name="Normal 5 7 2 2 2" xfId="40508" xr:uid="{00000000-0005-0000-0000-000083BA0000}"/>
    <cellStyle name="Normal 5 7 2 3" xfId="32720" xr:uid="{00000000-0005-0000-0000-000084BA0000}"/>
    <cellStyle name="Normal 5 7 3" xfId="6060" xr:uid="{00000000-0005-0000-0000-000085BA0000}"/>
    <cellStyle name="Normal 5 7 4" xfId="22265" xr:uid="{00000000-0005-0000-0000-000086BA0000}"/>
    <cellStyle name="Normal 5 7 4 2" xfId="48254" xr:uid="{00000000-0005-0000-0000-000087BA0000}"/>
    <cellStyle name="Normal 5 7 5" xfId="27419" xr:uid="{00000000-0005-0000-0000-000088BA0000}"/>
    <cellStyle name="Normal 5 8" xfId="3205" xr:uid="{00000000-0005-0000-0000-000089BA0000}"/>
    <cellStyle name="Normal 5 8 2" xfId="8503" xr:uid="{00000000-0005-0000-0000-00008ABA0000}"/>
    <cellStyle name="Normal 5 8 2 2" xfId="34500" xr:uid="{00000000-0005-0000-0000-00008BBA0000}"/>
    <cellStyle name="Normal 5 8 3" xfId="16294" xr:uid="{00000000-0005-0000-0000-00008CBA0000}"/>
    <cellStyle name="Normal 5 8 3 2" xfId="42288" xr:uid="{00000000-0005-0000-0000-00008DBA0000}"/>
    <cellStyle name="Normal 5 8 4" xfId="24045" xr:uid="{00000000-0005-0000-0000-00008EBA0000}"/>
    <cellStyle name="Normal 5 8 4 2" xfId="50034" xr:uid="{00000000-0005-0000-0000-00008FBA0000}"/>
    <cellStyle name="Normal 5 8 5" xfId="29199" xr:uid="{00000000-0005-0000-0000-000090BA0000}"/>
    <cellStyle name="Normal 5 9" xfId="3316" xr:uid="{00000000-0005-0000-0000-000091BA0000}"/>
    <cellStyle name="Normal 5 9 2" xfId="8616" xr:uid="{00000000-0005-0000-0000-000092BA0000}"/>
    <cellStyle name="Normal 5 9 2 2" xfId="34614" xr:uid="{00000000-0005-0000-0000-000093BA0000}"/>
    <cellStyle name="Normal 5 9 3" xfId="16408" xr:uid="{00000000-0005-0000-0000-000094BA0000}"/>
    <cellStyle name="Normal 5 9 3 2" xfId="42402" xr:uid="{00000000-0005-0000-0000-000095BA0000}"/>
    <cellStyle name="Normal 5 9 4" xfId="24159" xr:uid="{00000000-0005-0000-0000-000096BA0000}"/>
    <cellStyle name="Normal 5 9 4 2" xfId="50148" xr:uid="{00000000-0005-0000-0000-000097BA0000}"/>
    <cellStyle name="Normal 5 9 5" xfId="29313" xr:uid="{00000000-0005-0000-0000-000098BA0000}"/>
    <cellStyle name="Normal 50" xfId="568" xr:uid="{00000000-0005-0000-0000-000099BA0000}"/>
    <cellStyle name="Normal 50 2" xfId="13832" xr:uid="{00000000-0005-0000-0000-00009ABA0000}"/>
    <cellStyle name="Normal 50 2 2" xfId="39826" xr:uid="{00000000-0005-0000-0000-00009BBA0000}"/>
    <cellStyle name="Normal 50 3" xfId="32043" xr:uid="{00000000-0005-0000-0000-00009CBA0000}"/>
    <cellStyle name="Normal 51" xfId="569" xr:uid="{00000000-0005-0000-0000-00009DBA0000}"/>
    <cellStyle name="Normal 51 2" xfId="13833" xr:uid="{00000000-0005-0000-0000-00009EBA0000}"/>
    <cellStyle name="Normal 51 2 2" xfId="39827" xr:uid="{00000000-0005-0000-0000-00009FBA0000}"/>
    <cellStyle name="Normal 51 3" xfId="32044" xr:uid="{00000000-0005-0000-0000-0000A0BA0000}"/>
    <cellStyle name="Normal 52" xfId="570" xr:uid="{00000000-0005-0000-0000-0000A1BA0000}"/>
    <cellStyle name="Normal 52 2" xfId="13834" xr:uid="{00000000-0005-0000-0000-0000A2BA0000}"/>
    <cellStyle name="Normal 52 2 2" xfId="39828" xr:uid="{00000000-0005-0000-0000-0000A3BA0000}"/>
    <cellStyle name="Normal 52 3" xfId="32045" xr:uid="{00000000-0005-0000-0000-0000A4BA0000}"/>
    <cellStyle name="Normal 53" xfId="571" xr:uid="{00000000-0005-0000-0000-0000A5BA0000}"/>
    <cellStyle name="Normal 53 2" xfId="13835" xr:uid="{00000000-0005-0000-0000-0000A6BA0000}"/>
    <cellStyle name="Normal 53 2 2" xfId="39829" xr:uid="{00000000-0005-0000-0000-0000A7BA0000}"/>
    <cellStyle name="Normal 53 3" xfId="32046" xr:uid="{00000000-0005-0000-0000-0000A8BA0000}"/>
    <cellStyle name="Normal 53 4" xfId="52640" xr:uid="{00000000-0005-0000-0000-0000A9BA0000}"/>
    <cellStyle name="Normal 54" xfId="730" xr:uid="{00000000-0005-0000-0000-0000AABA0000}"/>
    <cellStyle name="Normal 54 2" xfId="13841" xr:uid="{00000000-0005-0000-0000-0000ABBA0000}"/>
    <cellStyle name="Normal 54 2 2" xfId="39835" xr:uid="{00000000-0005-0000-0000-0000ACBA0000}"/>
    <cellStyle name="Normal 54 3" xfId="32049" xr:uid="{00000000-0005-0000-0000-0000ADBA0000}"/>
    <cellStyle name="Normal 54 4" xfId="52644" xr:uid="{00000000-0005-0000-0000-0000AEBA0000}"/>
    <cellStyle name="Normal 55" xfId="206" xr:uid="{00000000-0005-0000-0000-0000AFBA0000}"/>
    <cellStyle name="Normal 55 2" xfId="13810" xr:uid="{00000000-0005-0000-0000-0000B0BA0000}"/>
    <cellStyle name="Normal 55 2 2" xfId="39804" xr:uid="{00000000-0005-0000-0000-0000B1BA0000}"/>
    <cellStyle name="Normal 55 3" xfId="32022" xr:uid="{00000000-0005-0000-0000-0000B2BA0000}"/>
    <cellStyle name="Normal 55 4" xfId="52639" xr:uid="{00000000-0005-0000-0000-0000B3BA0000}"/>
    <cellStyle name="Normal 56" xfId="731" xr:uid="{00000000-0005-0000-0000-0000B4BA0000}"/>
    <cellStyle name="Normal 56 2" xfId="52661" xr:uid="{67665788-42A5-49ED-A7D5-87EE1C13489F}"/>
    <cellStyle name="Normal 57" xfId="732" xr:uid="{00000000-0005-0000-0000-0000B5BA0000}"/>
    <cellStyle name="Normal 57 2" xfId="52643" xr:uid="{00000000-0005-0000-0000-0000B6BA0000}"/>
    <cellStyle name="Normal 58" xfId="733" xr:uid="{00000000-0005-0000-0000-0000B7BA0000}"/>
    <cellStyle name="Normal 58 2" xfId="52641" xr:uid="{00000000-0005-0000-0000-0000B8BA0000}"/>
    <cellStyle name="Normal 59" xfId="738" xr:uid="{00000000-0005-0000-0000-0000B9BA0000}"/>
    <cellStyle name="Normal 59 2" xfId="52642" xr:uid="{00000000-0005-0000-0000-0000BABA0000}"/>
    <cellStyle name="Normal 6" xfId="172" xr:uid="{00000000-0005-0000-0000-0000BBBA0000}"/>
    <cellStyle name="Normal 6 10" xfId="13794" xr:uid="{00000000-0005-0000-0000-0000BCBA0000}"/>
    <cellStyle name="Normal 6 10 2" xfId="39788" xr:uid="{00000000-0005-0000-0000-0000BDBA0000}"/>
    <cellStyle name="Normal 6 11" xfId="21577" xr:uid="{00000000-0005-0000-0000-0000BEBA0000}"/>
    <cellStyle name="Normal 6 11 2" xfId="47566" xr:uid="{00000000-0005-0000-0000-0000BFBA0000}"/>
    <cellStyle name="Normal 6 12" xfId="26731" xr:uid="{00000000-0005-0000-0000-0000C0BA0000}"/>
    <cellStyle name="Normal 6 13" xfId="52636" xr:uid="{00000000-0005-0000-0000-0000C1BA0000}"/>
    <cellStyle name="Normal 6 2" xfId="573" xr:uid="{00000000-0005-0000-0000-0000C2BA0000}"/>
    <cellStyle name="Normal 6 2 2" xfId="837" xr:uid="{00000000-0005-0000-0000-0000C3BA0000}"/>
    <cellStyle name="Normal 6 2 2 2" xfId="13940" xr:uid="{00000000-0005-0000-0000-0000C4BA0000}"/>
    <cellStyle name="Normal 6 2 2 2 2" xfId="39934" xr:uid="{00000000-0005-0000-0000-0000C5BA0000}"/>
    <cellStyle name="Normal 6 2 2 3" xfId="32146" xr:uid="{00000000-0005-0000-0000-0000C6BA0000}"/>
    <cellStyle name="Normal 6 2 3" xfId="6062" xr:uid="{00000000-0005-0000-0000-0000C7BA0000}"/>
    <cellStyle name="Normal 6 2 3 2" xfId="32047" xr:uid="{00000000-0005-0000-0000-0000C8BA0000}"/>
    <cellStyle name="Normal 6 2 4" xfId="13836" xr:uid="{00000000-0005-0000-0000-0000C9BA0000}"/>
    <cellStyle name="Normal 6 2 4 2" xfId="39830" xr:uid="{00000000-0005-0000-0000-0000CABA0000}"/>
    <cellStyle name="Normal 6 2 5" xfId="21691" xr:uid="{00000000-0005-0000-0000-0000CBBA0000}"/>
    <cellStyle name="Normal 6 2 5 2" xfId="47680" xr:uid="{00000000-0005-0000-0000-0000CCBA0000}"/>
    <cellStyle name="Normal 6 2 6" xfId="26845" xr:uid="{00000000-0005-0000-0000-0000CDBA0000}"/>
    <cellStyle name="Normal 6 2 7" xfId="52649" xr:uid="{00000000-0005-0000-0000-0000CEBA0000}"/>
    <cellStyle name="Normal 6 3" xfId="572" xr:uid="{00000000-0005-0000-0000-0000CFBA0000}"/>
    <cellStyle name="Normal 6 3 2" xfId="1427" xr:uid="{00000000-0005-0000-0000-0000D0BA0000}"/>
    <cellStyle name="Normal 6 3 3" xfId="6061" xr:uid="{00000000-0005-0000-0000-0000D1BA0000}"/>
    <cellStyle name="Normal 6 4" xfId="3189" xr:uid="{00000000-0005-0000-0000-0000D2BA0000}"/>
    <cellStyle name="Normal 6 4 2" xfId="8487" xr:uid="{00000000-0005-0000-0000-0000D3BA0000}"/>
    <cellStyle name="Normal 6 4 2 2" xfId="34484" xr:uid="{00000000-0005-0000-0000-0000D4BA0000}"/>
    <cellStyle name="Normal 6 4 3" xfId="16278" xr:uid="{00000000-0005-0000-0000-0000D5BA0000}"/>
    <cellStyle name="Normal 6 4 3 2" xfId="42272" xr:uid="{00000000-0005-0000-0000-0000D6BA0000}"/>
    <cellStyle name="Normal 6 4 4" xfId="24029" xr:uid="{00000000-0005-0000-0000-0000D7BA0000}"/>
    <cellStyle name="Normal 6 4 4 2" xfId="50018" xr:uid="{00000000-0005-0000-0000-0000D8BA0000}"/>
    <cellStyle name="Normal 6 4 5" xfId="29183" xr:uid="{00000000-0005-0000-0000-0000D9BA0000}"/>
    <cellStyle name="Normal 6 5" xfId="3300" xr:uid="{00000000-0005-0000-0000-0000DABA0000}"/>
    <cellStyle name="Normal 6 5 2" xfId="8600" xr:uid="{00000000-0005-0000-0000-0000DBBA0000}"/>
    <cellStyle name="Normal 6 5 2 2" xfId="34598" xr:uid="{00000000-0005-0000-0000-0000DCBA0000}"/>
    <cellStyle name="Normal 6 5 3" xfId="16392" xr:uid="{00000000-0005-0000-0000-0000DDBA0000}"/>
    <cellStyle name="Normal 6 5 3 2" xfId="42386" xr:uid="{00000000-0005-0000-0000-0000DEBA0000}"/>
    <cellStyle name="Normal 6 5 4" xfId="24143" xr:uid="{00000000-0005-0000-0000-0000DFBA0000}"/>
    <cellStyle name="Normal 6 5 4 2" xfId="50132" xr:uid="{00000000-0005-0000-0000-0000E0BA0000}"/>
    <cellStyle name="Normal 6 5 5" xfId="29297" xr:uid="{00000000-0005-0000-0000-0000E1BA0000}"/>
    <cellStyle name="Normal 6 6" xfId="3414" xr:uid="{00000000-0005-0000-0000-0000E2BA0000}"/>
    <cellStyle name="Normal 6 6 2" xfId="8713" xr:uid="{00000000-0005-0000-0000-0000E3BA0000}"/>
    <cellStyle name="Normal 6 6 2 2" xfId="34712" xr:uid="{00000000-0005-0000-0000-0000E4BA0000}"/>
    <cellStyle name="Normal 6 6 3" xfId="16506" xr:uid="{00000000-0005-0000-0000-0000E5BA0000}"/>
    <cellStyle name="Normal 6 6 3 2" xfId="42500" xr:uid="{00000000-0005-0000-0000-0000E6BA0000}"/>
    <cellStyle name="Normal 6 6 4" xfId="24257" xr:uid="{00000000-0005-0000-0000-0000E7BA0000}"/>
    <cellStyle name="Normal 6 6 4 2" xfId="50246" xr:uid="{00000000-0005-0000-0000-0000E8BA0000}"/>
    <cellStyle name="Normal 6 6 5" xfId="29411" xr:uid="{00000000-0005-0000-0000-0000E9BA0000}"/>
    <cellStyle name="Normal 6 7" xfId="3528" xr:uid="{00000000-0005-0000-0000-0000EABA0000}"/>
    <cellStyle name="Normal 6 7 2" xfId="8826" xr:uid="{00000000-0005-0000-0000-0000EBBA0000}"/>
    <cellStyle name="Normal 6 7 2 2" xfId="34826" xr:uid="{00000000-0005-0000-0000-0000ECBA0000}"/>
    <cellStyle name="Normal 6 7 3" xfId="16620" xr:uid="{00000000-0005-0000-0000-0000EDBA0000}"/>
    <cellStyle name="Normal 6 7 3 2" xfId="42614" xr:uid="{00000000-0005-0000-0000-0000EEBA0000}"/>
    <cellStyle name="Normal 6 7 4" xfId="24371" xr:uid="{00000000-0005-0000-0000-0000EFBA0000}"/>
    <cellStyle name="Normal 6 7 4 2" xfId="50360" xr:uid="{00000000-0005-0000-0000-0000F0BA0000}"/>
    <cellStyle name="Normal 6 7 5" xfId="29525" xr:uid="{00000000-0005-0000-0000-0000F1BA0000}"/>
    <cellStyle name="Normal 6 8" xfId="5886" xr:uid="{00000000-0005-0000-0000-0000F2BA0000}"/>
    <cellStyle name="Normal 6 8 2" xfId="31884" xr:uid="{00000000-0005-0000-0000-0000F3BA0000}"/>
    <cellStyle name="Normal 6 9" xfId="6020" xr:uid="{00000000-0005-0000-0000-0000F4BA0000}"/>
    <cellStyle name="Normal 6 9 2" xfId="32006" xr:uid="{00000000-0005-0000-0000-0000F5BA0000}"/>
    <cellStyle name="Normal 60" xfId="859" xr:uid="{00000000-0005-0000-0000-0000F6BA0000}"/>
    <cellStyle name="Normal 60 2" xfId="6068" xr:uid="{00000000-0005-0000-0000-0000F7BA0000}"/>
    <cellStyle name="Normal 61" xfId="860" xr:uid="{00000000-0005-0000-0000-0000F8BA0000}"/>
    <cellStyle name="Normal 61 2" xfId="11089" xr:uid="{00000000-0005-0000-0000-0000F9BA0000}"/>
    <cellStyle name="Normal 62" xfId="865" xr:uid="{00000000-0005-0000-0000-0000FABA0000}"/>
    <cellStyle name="Normal 62 2" xfId="11090" xr:uid="{00000000-0005-0000-0000-0000FBBA0000}"/>
    <cellStyle name="Normal 63" xfId="866" xr:uid="{00000000-0005-0000-0000-0000FCBA0000}"/>
    <cellStyle name="Normal 63 2" xfId="13681" xr:uid="{00000000-0005-0000-0000-0000FDBA0000}"/>
    <cellStyle name="Normal 64" xfId="5907" xr:uid="{00000000-0005-0000-0000-0000FEBA0000}"/>
    <cellStyle name="Normal 64 2" xfId="13682" xr:uid="{00000000-0005-0000-0000-0000FFBA0000}"/>
    <cellStyle name="Normal 65" xfId="13683" xr:uid="{00000000-0005-0000-0000-000000BB0000}"/>
    <cellStyle name="Normal 66" xfId="13684" xr:uid="{00000000-0005-0000-0000-000001BB0000}"/>
    <cellStyle name="Normal 67" xfId="13685" xr:uid="{00000000-0005-0000-0000-000002BB0000}"/>
    <cellStyle name="Normal 68" xfId="13686" xr:uid="{00000000-0005-0000-0000-000003BB0000}"/>
    <cellStyle name="Normal 69" xfId="13687" xr:uid="{00000000-0005-0000-0000-000004BB0000}"/>
    <cellStyle name="Normal 7" xfId="205" xr:uid="{00000000-0005-0000-0000-000005BB0000}"/>
    <cellStyle name="Normal 7 10" xfId="21596" xr:uid="{00000000-0005-0000-0000-000006BB0000}"/>
    <cellStyle name="Normal 7 10 2" xfId="47585" xr:uid="{00000000-0005-0000-0000-000007BB0000}"/>
    <cellStyle name="Normal 7 11" xfId="26750" xr:uid="{00000000-0005-0000-0000-000008BB0000}"/>
    <cellStyle name="Normal 7 12" xfId="52637" xr:uid="{00000000-0005-0000-0000-000009BB0000}"/>
    <cellStyle name="Normal 7 2" xfId="574" xr:uid="{00000000-0005-0000-0000-00000ABB0000}"/>
    <cellStyle name="Normal 7 2 2" xfId="856" xr:uid="{00000000-0005-0000-0000-00000BBB0000}"/>
    <cellStyle name="Normal 7 2 2 2" xfId="11082" xr:uid="{00000000-0005-0000-0000-00000CBB0000}"/>
    <cellStyle name="Normal 7 2 2 2 2" xfId="37083" xr:uid="{00000000-0005-0000-0000-00000DBB0000}"/>
    <cellStyle name="Normal 7 2 2 3" xfId="18877" xr:uid="{00000000-0005-0000-0000-00000EBB0000}"/>
    <cellStyle name="Normal 7 2 2 3 2" xfId="44871" xr:uid="{00000000-0005-0000-0000-00000FBB0000}"/>
    <cellStyle name="Normal 7 2 2 4" xfId="26628" xr:uid="{00000000-0005-0000-0000-000010BB0000}"/>
    <cellStyle name="Normal 7 2 2 4 2" xfId="52617" xr:uid="{00000000-0005-0000-0000-000011BB0000}"/>
    <cellStyle name="Normal 7 2 2 5" xfId="31782" xr:uid="{00000000-0005-0000-0000-000012BB0000}"/>
    <cellStyle name="Normal 7 2 3" xfId="6179" xr:uid="{00000000-0005-0000-0000-000013BB0000}"/>
    <cellStyle name="Normal 7 2 3 2" xfId="32165" xr:uid="{00000000-0005-0000-0000-000014BB0000}"/>
    <cellStyle name="Normal 7 2 4" xfId="13959" xr:uid="{00000000-0005-0000-0000-000015BB0000}"/>
    <cellStyle name="Normal 7 2 4 2" xfId="39953" xr:uid="{00000000-0005-0000-0000-000016BB0000}"/>
    <cellStyle name="Normal 7 2 5" xfId="21710" xr:uid="{00000000-0005-0000-0000-000017BB0000}"/>
    <cellStyle name="Normal 7 2 5 2" xfId="47699" xr:uid="{00000000-0005-0000-0000-000018BB0000}"/>
    <cellStyle name="Normal 7 2 6" xfId="26864" xr:uid="{00000000-0005-0000-0000-000019BB0000}"/>
    <cellStyle name="Normal 7 3" xfId="741" xr:uid="{00000000-0005-0000-0000-00001ABB0000}"/>
    <cellStyle name="Normal 7 3 2" xfId="5790" xr:uid="{00000000-0005-0000-0000-00001BBB0000}"/>
    <cellStyle name="Normal 7 3 2 2" xfId="11086" xr:uid="{00000000-0005-0000-0000-00001CBB0000}"/>
    <cellStyle name="Normal 7 3 2 2 2" xfId="37089" xr:uid="{00000000-0005-0000-0000-00001DBB0000}"/>
    <cellStyle name="Normal 7 3 2 3" xfId="18883" xr:uid="{00000000-0005-0000-0000-00001EBB0000}"/>
    <cellStyle name="Normal 7 3 2 3 2" xfId="44877" xr:uid="{00000000-0005-0000-0000-00001FBB0000}"/>
    <cellStyle name="Normal 7 3 2 4" xfId="26634" xr:uid="{00000000-0005-0000-0000-000020BB0000}"/>
    <cellStyle name="Normal 7 3 2 4 2" xfId="52623" xr:uid="{00000000-0005-0000-0000-000021BB0000}"/>
    <cellStyle name="Normal 7 3 2 5" xfId="31788" xr:uid="{00000000-0005-0000-0000-000022BB0000}"/>
    <cellStyle name="Normal 7 3 3" xfId="8506" xr:uid="{00000000-0005-0000-0000-000023BB0000}"/>
    <cellStyle name="Normal 7 3 3 2" xfId="34503" xr:uid="{00000000-0005-0000-0000-000024BB0000}"/>
    <cellStyle name="Normal 7 3 4" xfId="16297" xr:uid="{00000000-0005-0000-0000-000025BB0000}"/>
    <cellStyle name="Normal 7 3 4 2" xfId="42291" xr:uid="{00000000-0005-0000-0000-000026BB0000}"/>
    <cellStyle name="Normal 7 3 5" xfId="24048" xr:uid="{00000000-0005-0000-0000-000027BB0000}"/>
    <cellStyle name="Normal 7 3 5 2" xfId="50037" xr:uid="{00000000-0005-0000-0000-000028BB0000}"/>
    <cellStyle name="Normal 7 3 6" xfId="29202" xr:uid="{00000000-0005-0000-0000-000029BB0000}"/>
    <cellStyle name="Normal 7 4" xfId="3319" xr:uid="{00000000-0005-0000-0000-00002ABB0000}"/>
    <cellStyle name="Normal 7 4 2" xfId="8619" xr:uid="{00000000-0005-0000-0000-00002BBB0000}"/>
    <cellStyle name="Normal 7 4 2 2" xfId="34617" xr:uid="{00000000-0005-0000-0000-00002CBB0000}"/>
    <cellStyle name="Normal 7 4 3" xfId="16411" xr:uid="{00000000-0005-0000-0000-00002DBB0000}"/>
    <cellStyle name="Normal 7 4 3 2" xfId="42405" xr:uid="{00000000-0005-0000-0000-00002EBB0000}"/>
    <cellStyle name="Normal 7 4 4" xfId="24162" xr:uid="{00000000-0005-0000-0000-00002FBB0000}"/>
    <cellStyle name="Normal 7 4 4 2" xfId="50151" xr:uid="{00000000-0005-0000-0000-000030BB0000}"/>
    <cellStyle name="Normal 7 4 5" xfId="29316" xr:uid="{00000000-0005-0000-0000-000031BB0000}"/>
    <cellStyle name="Normal 7 5" xfId="3433" xr:uid="{00000000-0005-0000-0000-000032BB0000}"/>
    <cellStyle name="Normal 7 5 2" xfId="8732" xr:uid="{00000000-0005-0000-0000-000033BB0000}"/>
    <cellStyle name="Normal 7 5 2 2" xfId="34731" xr:uid="{00000000-0005-0000-0000-000034BB0000}"/>
    <cellStyle name="Normal 7 5 3" xfId="16525" xr:uid="{00000000-0005-0000-0000-000035BB0000}"/>
    <cellStyle name="Normal 7 5 3 2" xfId="42519" xr:uid="{00000000-0005-0000-0000-000036BB0000}"/>
    <cellStyle name="Normal 7 5 4" xfId="24276" xr:uid="{00000000-0005-0000-0000-000037BB0000}"/>
    <cellStyle name="Normal 7 5 4 2" xfId="50265" xr:uid="{00000000-0005-0000-0000-000038BB0000}"/>
    <cellStyle name="Normal 7 5 5" xfId="29430" xr:uid="{00000000-0005-0000-0000-000039BB0000}"/>
    <cellStyle name="Normal 7 6" xfId="3547" xr:uid="{00000000-0005-0000-0000-00003ABB0000}"/>
    <cellStyle name="Normal 7 6 2" xfId="8845" xr:uid="{00000000-0005-0000-0000-00003BBB0000}"/>
    <cellStyle name="Normal 7 6 2 2" xfId="34845" xr:uid="{00000000-0005-0000-0000-00003CBB0000}"/>
    <cellStyle name="Normal 7 6 3" xfId="16639" xr:uid="{00000000-0005-0000-0000-00003DBB0000}"/>
    <cellStyle name="Normal 7 6 3 2" xfId="42633" xr:uid="{00000000-0005-0000-0000-00003EBB0000}"/>
    <cellStyle name="Normal 7 6 4" xfId="24390" xr:uid="{00000000-0005-0000-0000-00003FBB0000}"/>
    <cellStyle name="Normal 7 6 4 2" xfId="50379" xr:uid="{00000000-0005-0000-0000-000040BB0000}"/>
    <cellStyle name="Normal 7 6 5" xfId="29544" xr:uid="{00000000-0005-0000-0000-000041BB0000}"/>
    <cellStyle name="Normal 7 7" xfId="5782" xr:uid="{00000000-0005-0000-0000-000042BB0000}"/>
    <cellStyle name="Normal 7 7 2" xfId="11079" xr:uid="{00000000-0005-0000-0000-000043BB0000}"/>
    <cellStyle name="Normal 7 7 2 2" xfId="37080" xr:uid="{00000000-0005-0000-0000-000044BB0000}"/>
    <cellStyle name="Normal 7 7 3" xfId="18874" xr:uid="{00000000-0005-0000-0000-000045BB0000}"/>
    <cellStyle name="Normal 7 7 3 2" xfId="44868" xr:uid="{00000000-0005-0000-0000-000046BB0000}"/>
    <cellStyle name="Normal 7 7 4" xfId="26625" xr:uid="{00000000-0005-0000-0000-000047BB0000}"/>
    <cellStyle name="Normal 7 7 4 2" xfId="52614" xr:uid="{00000000-0005-0000-0000-000048BB0000}"/>
    <cellStyle name="Normal 7 7 5" xfId="31779" xr:uid="{00000000-0005-0000-0000-000049BB0000}"/>
    <cellStyle name="Normal 7 8" xfId="5905" xr:uid="{00000000-0005-0000-0000-00004ABB0000}"/>
    <cellStyle name="Normal 7 8 2" xfId="6071" xr:uid="{00000000-0005-0000-0000-00004BBB0000}"/>
    <cellStyle name="Normal 7 8 2 2" xfId="32052" xr:uid="{00000000-0005-0000-0000-00004CBB0000}"/>
    <cellStyle name="Normal 7 8 3" xfId="13846" xr:uid="{00000000-0005-0000-0000-00004DBB0000}"/>
    <cellStyle name="Normal 7 8 3 2" xfId="39840" xr:uid="{00000000-0005-0000-0000-00004EBB0000}"/>
    <cellStyle name="Normal 7 8 4" xfId="31903" xr:uid="{00000000-0005-0000-0000-00004FBB0000}"/>
    <cellStyle name="Normal 7 9" xfId="6063" xr:uid="{00000000-0005-0000-0000-000050BB0000}"/>
    <cellStyle name="Normal 70" xfId="5918" xr:uid="{00000000-0005-0000-0000-000051BB0000}"/>
    <cellStyle name="Normal 70 2" xfId="31906" xr:uid="{00000000-0005-0000-0000-000052BB0000}"/>
    <cellStyle name="Normal 71" xfId="5924" xr:uid="{00000000-0005-0000-0000-000053BB0000}"/>
    <cellStyle name="Normal 71 2" xfId="31911" xr:uid="{00000000-0005-0000-0000-000054BB0000}"/>
    <cellStyle name="Normal 72" xfId="13690" xr:uid="{00000000-0005-0000-0000-000055BB0000}"/>
    <cellStyle name="Normal 72 2" xfId="39684" xr:uid="{00000000-0005-0000-0000-000056BB0000}"/>
    <cellStyle name="Normal 73" xfId="13696" xr:uid="{00000000-0005-0000-0000-000057BB0000}"/>
    <cellStyle name="Normal 73 2" xfId="39690" xr:uid="{00000000-0005-0000-0000-000058BB0000}"/>
    <cellStyle name="Normal 74" xfId="13695" xr:uid="{00000000-0005-0000-0000-000059BB0000}"/>
    <cellStyle name="Normal 74 2" xfId="39689" xr:uid="{00000000-0005-0000-0000-00005ABB0000}"/>
    <cellStyle name="Normal 75" xfId="13697" xr:uid="{00000000-0005-0000-0000-00005BBB0000}"/>
    <cellStyle name="Normal 75 2" xfId="39691" xr:uid="{00000000-0005-0000-0000-00005CBB0000}"/>
    <cellStyle name="Normal 76" xfId="13840" xr:uid="{00000000-0005-0000-0000-00005DBB0000}"/>
    <cellStyle name="Normal 76 2" xfId="39834" xr:uid="{00000000-0005-0000-0000-00005EBB0000}"/>
    <cellStyle name="Normal 77" xfId="13811" xr:uid="{00000000-0005-0000-0000-00005FBB0000}"/>
    <cellStyle name="Normal 77 2" xfId="39805" xr:uid="{00000000-0005-0000-0000-000060BB0000}"/>
    <cellStyle name="Normal 78" xfId="21476" xr:uid="{00000000-0005-0000-0000-000061BB0000}"/>
    <cellStyle name="Normal 78 2" xfId="47470" xr:uid="{00000000-0005-0000-0000-000062BB0000}"/>
    <cellStyle name="Normal 79" xfId="21479" xr:uid="{00000000-0005-0000-0000-000063BB0000}"/>
    <cellStyle name="Normal 8" xfId="173" xr:uid="{00000000-0005-0000-0000-000064BB0000}"/>
    <cellStyle name="Normal 8 10" xfId="6021" xr:uid="{00000000-0005-0000-0000-000065BB0000}"/>
    <cellStyle name="Normal 8 10 2" xfId="32007" xr:uid="{00000000-0005-0000-0000-000066BB0000}"/>
    <cellStyle name="Normal 8 11" xfId="13795" xr:uid="{00000000-0005-0000-0000-000067BB0000}"/>
    <cellStyle name="Normal 8 11 2" xfId="39789" xr:uid="{00000000-0005-0000-0000-000068BB0000}"/>
    <cellStyle name="Normal 8 12" xfId="21578" xr:uid="{00000000-0005-0000-0000-000069BB0000}"/>
    <cellStyle name="Normal 8 12 2" xfId="47567" xr:uid="{00000000-0005-0000-0000-00006ABB0000}"/>
    <cellStyle name="Normal 8 13" xfId="26732" xr:uid="{00000000-0005-0000-0000-00006BBB0000}"/>
    <cellStyle name="Normal 8 14" xfId="52672" xr:uid="{3229F47E-75B9-4DEA-A743-E8407FC8819C}"/>
    <cellStyle name="Normal 8 2" xfId="575" xr:uid="{00000000-0005-0000-0000-00006CBB0000}"/>
    <cellStyle name="Normal 8 2 2" xfId="838" xr:uid="{00000000-0005-0000-0000-00006DBB0000}"/>
    <cellStyle name="Normal 8 2 2 2" xfId="13941" xr:uid="{00000000-0005-0000-0000-00006EBB0000}"/>
    <cellStyle name="Normal 8 2 2 2 2" xfId="39935" xr:uid="{00000000-0005-0000-0000-00006FBB0000}"/>
    <cellStyle name="Normal 8 2 2 3" xfId="32147" xr:uid="{00000000-0005-0000-0000-000070BB0000}"/>
    <cellStyle name="Normal 8 2 3" xfId="6064" xr:uid="{00000000-0005-0000-0000-000071BB0000}"/>
    <cellStyle name="Normal 8 2 4" xfId="21692" xr:uid="{00000000-0005-0000-0000-000072BB0000}"/>
    <cellStyle name="Normal 8 2 4 2" xfId="47681" xr:uid="{00000000-0005-0000-0000-000073BB0000}"/>
    <cellStyle name="Normal 8 2 5" xfId="26846" xr:uid="{00000000-0005-0000-0000-000074BB0000}"/>
    <cellStyle name="Normal 8 3" xfId="3190" xr:uid="{00000000-0005-0000-0000-000075BB0000}"/>
    <cellStyle name="Normal 8 3 2" xfId="8488" xr:uid="{00000000-0005-0000-0000-000076BB0000}"/>
    <cellStyle name="Normal 8 3 2 2" xfId="34485" xr:uid="{00000000-0005-0000-0000-000077BB0000}"/>
    <cellStyle name="Normal 8 3 3" xfId="16279" xr:uid="{00000000-0005-0000-0000-000078BB0000}"/>
    <cellStyle name="Normal 8 3 3 2" xfId="42273" xr:uid="{00000000-0005-0000-0000-000079BB0000}"/>
    <cellStyle name="Normal 8 3 4" xfId="24030" xr:uid="{00000000-0005-0000-0000-00007ABB0000}"/>
    <cellStyle name="Normal 8 3 4 2" xfId="50019" xr:uid="{00000000-0005-0000-0000-00007BBB0000}"/>
    <cellStyle name="Normal 8 3 5" xfId="29184" xr:uid="{00000000-0005-0000-0000-00007CBB0000}"/>
    <cellStyle name="Normal 8 4" xfId="3301" xr:uid="{00000000-0005-0000-0000-00007DBB0000}"/>
    <cellStyle name="Normal 8 4 2" xfId="8601" xr:uid="{00000000-0005-0000-0000-00007EBB0000}"/>
    <cellStyle name="Normal 8 4 2 2" xfId="34599" xr:uid="{00000000-0005-0000-0000-00007FBB0000}"/>
    <cellStyle name="Normal 8 4 3" xfId="16393" xr:uid="{00000000-0005-0000-0000-000080BB0000}"/>
    <cellStyle name="Normal 8 4 3 2" xfId="42387" xr:uid="{00000000-0005-0000-0000-000081BB0000}"/>
    <cellStyle name="Normal 8 4 4" xfId="24144" xr:uid="{00000000-0005-0000-0000-000082BB0000}"/>
    <cellStyle name="Normal 8 4 4 2" xfId="50133" xr:uid="{00000000-0005-0000-0000-000083BB0000}"/>
    <cellStyle name="Normal 8 4 5" xfId="29298" xr:uid="{00000000-0005-0000-0000-000084BB0000}"/>
    <cellStyle name="Normal 8 5" xfId="3415" xr:uid="{00000000-0005-0000-0000-000085BB0000}"/>
    <cellStyle name="Normal 8 5 2" xfId="8714" xr:uid="{00000000-0005-0000-0000-000086BB0000}"/>
    <cellStyle name="Normal 8 5 2 2" xfId="34713" xr:uid="{00000000-0005-0000-0000-000087BB0000}"/>
    <cellStyle name="Normal 8 5 3" xfId="16507" xr:uid="{00000000-0005-0000-0000-000088BB0000}"/>
    <cellStyle name="Normal 8 5 3 2" xfId="42501" xr:uid="{00000000-0005-0000-0000-000089BB0000}"/>
    <cellStyle name="Normal 8 5 4" xfId="24258" xr:uid="{00000000-0005-0000-0000-00008ABB0000}"/>
    <cellStyle name="Normal 8 5 4 2" xfId="50247" xr:uid="{00000000-0005-0000-0000-00008BBB0000}"/>
    <cellStyle name="Normal 8 5 5" xfId="29412" xr:uid="{00000000-0005-0000-0000-00008CBB0000}"/>
    <cellStyle name="Normal 8 6" xfId="3529" xr:uid="{00000000-0005-0000-0000-00008DBB0000}"/>
    <cellStyle name="Normal 8 6 2" xfId="8827" xr:uid="{00000000-0005-0000-0000-00008EBB0000}"/>
    <cellStyle name="Normal 8 6 2 2" xfId="34827" xr:uid="{00000000-0005-0000-0000-00008FBB0000}"/>
    <cellStyle name="Normal 8 6 3" xfId="16621" xr:uid="{00000000-0005-0000-0000-000090BB0000}"/>
    <cellStyle name="Normal 8 6 3 2" xfId="42615" xr:uid="{00000000-0005-0000-0000-000091BB0000}"/>
    <cellStyle name="Normal 8 6 4" xfId="24372" xr:uid="{00000000-0005-0000-0000-000092BB0000}"/>
    <cellStyle name="Normal 8 6 4 2" xfId="50361" xr:uid="{00000000-0005-0000-0000-000093BB0000}"/>
    <cellStyle name="Normal 8 6 5" xfId="29526" xr:uid="{00000000-0005-0000-0000-000094BB0000}"/>
    <cellStyle name="Normal 8 7" xfId="5786" xr:uid="{00000000-0005-0000-0000-000095BB0000}"/>
    <cellStyle name="Normal 8 7 2" xfId="11084" xr:uid="{00000000-0005-0000-0000-000096BB0000}"/>
    <cellStyle name="Normal 8 7 2 2" xfId="37085" xr:uid="{00000000-0005-0000-0000-000097BB0000}"/>
    <cellStyle name="Normal 8 7 3" xfId="18879" xr:uid="{00000000-0005-0000-0000-000098BB0000}"/>
    <cellStyle name="Normal 8 7 3 2" xfId="44873" xr:uid="{00000000-0005-0000-0000-000099BB0000}"/>
    <cellStyle name="Normal 8 7 4" xfId="26630" xr:uid="{00000000-0005-0000-0000-00009ABB0000}"/>
    <cellStyle name="Normal 8 7 4 2" xfId="52619" xr:uid="{00000000-0005-0000-0000-00009BBB0000}"/>
    <cellStyle name="Normal 8 7 5" xfId="31784" xr:uid="{00000000-0005-0000-0000-00009CBB0000}"/>
    <cellStyle name="Normal 8 8" xfId="5887" xr:uid="{00000000-0005-0000-0000-00009DBB0000}"/>
    <cellStyle name="Normal 8 8 2" xfId="31885" xr:uid="{00000000-0005-0000-0000-00009EBB0000}"/>
    <cellStyle name="Normal 8 9" xfId="5915" xr:uid="{00000000-0005-0000-0000-00009FBB0000}"/>
    <cellStyle name="Normal 80" xfId="21481" xr:uid="{00000000-0005-0000-0000-0000A0BB0000}"/>
    <cellStyle name="Normal 81" xfId="21482" xr:uid="{00000000-0005-0000-0000-0000A1BB0000}"/>
    <cellStyle name="Normal 82" xfId="21478" xr:uid="{00000000-0005-0000-0000-0000A2BB0000}"/>
    <cellStyle name="Normal 82 2" xfId="52665" xr:uid="{6769B127-744D-43CA-8694-2216A8B91F03}"/>
    <cellStyle name="Normal 83" xfId="21483" xr:uid="{00000000-0005-0000-0000-0000A3BB0000}"/>
    <cellStyle name="Normal 83 2" xfId="52666" xr:uid="{537946A5-24CB-4493-867B-4063D8C8D815}"/>
    <cellStyle name="Normal 84" xfId="26637" xr:uid="{00000000-0005-0000-0000-0000A4BB0000}"/>
    <cellStyle name="Normal 85" xfId="52626" xr:uid="{00000000-0005-0000-0000-0000A5BB0000}"/>
    <cellStyle name="Normal 86" xfId="52627" xr:uid="{00000000-0005-0000-0000-0000A6BB0000}"/>
    <cellStyle name="Normal 87" xfId="52628" xr:uid="{00000000-0005-0000-0000-0000A7BB0000}"/>
    <cellStyle name="Normal 88" xfId="5912" xr:uid="{00000000-0005-0000-0000-0000A8BB0000}"/>
    <cellStyle name="Normal 9" xfId="576" xr:uid="{00000000-0005-0000-0000-0000A9BB0000}"/>
    <cellStyle name="Normal 9 10" xfId="21597" xr:uid="{00000000-0005-0000-0000-0000AABB0000}"/>
    <cellStyle name="Normal 9 10 2" xfId="47586" xr:uid="{00000000-0005-0000-0000-0000ABBB0000}"/>
    <cellStyle name="Normal 9 11" xfId="26751" xr:uid="{00000000-0005-0000-0000-0000ACBB0000}"/>
    <cellStyle name="Normal 9 12" xfId="52650" xr:uid="{00000000-0005-0000-0000-0000ADBB0000}"/>
    <cellStyle name="Normal 9 2" xfId="858" xr:uid="{00000000-0005-0000-0000-0000AEBB0000}"/>
    <cellStyle name="Normal 9 2 2" xfId="1423" xr:uid="{00000000-0005-0000-0000-0000AFBB0000}"/>
    <cellStyle name="Normal 9 2 3" xfId="6180" xr:uid="{00000000-0005-0000-0000-0000B0BB0000}"/>
    <cellStyle name="Normal 9 2 3 2" xfId="32166" xr:uid="{00000000-0005-0000-0000-0000B1BB0000}"/>
    <cellStyle name="Normal 9 2 4" xfId="13960" xr:uid="{00000000-0005-0000-0000-0000B2BB0000}"/>
    <cellStyle name="Normal 9 2 4 2" xfId="39954" xr:uid="{00000000-0005-0000-0000-0000B3BB0000}"/>
    <cellStyle name="Normal 9 2 5" xfId="21711" xr:uid="{00000000-0005-0000-0000-0000B4BB0000}"/>
    <cellStyle name="Normal 9 2 5 2" xfId="47700" xr:uid="{00000000-0005-0000-0000-0000B5BB0000}"/>
    <cellStyle name="Normal 9 2 6" xfId="26865" xr:uid="{00000000-0005-0000-0000-0000B6BB0000}"/>
    <cellStyle name="Normal 9 3" xfId="743" xr:uid="{00000000-0005-0000-0000-0000B7BB0000}"/>
    <cellStyle name="Normal 9 3 2" xfId="1145" xr:uid="{00000000-0005-0000-0000-0000B8BB0000}"/>
    <cellStyle name="Normal 9 4" xfId="3206" xr:uid="{00000000-0005-0000-0000-0000B9BB0000}"/>
    <cellStyle name="Normal 9 4 2" xfId="8507" xr:uid="{00000000-0005-0000-0000-0000BABB0000}"/>
    <cellStyle name="Normal 9 4 2 2" xfId="34504" xr:uid="{00000000-0005-0000-0000-0000BBBB0000}"/>
    <cellStyle name="Normal 9 4 3" xfId="16298" xr:uid="{00000000-0005-0000-0000-0000BCBB0000}"/>
    <cellStyle name="Normal 9 4 3 2" xfId="42292" xr:uid="{00000000-0005-0000-0000-0000BDBB0000}"/>
    <cellStyle name="Normal 9 4 4" xfId="24049" xr:uid="{00000000-0005-0000-0000-0000BEBB0000}"/>
    <cellStyle name="Normal 9 4 4 2" xfId="50038" xr:uid="{00000000-0005-0000-0000-0000BFBB0000}"/>
    <cellStyle name="Normal 9 4 5" xfId="29203" xr:uid="{00000000-0005-0000-0000-0000C0BB0000}"/>
    <cellStyle name="Normal 9 5" xfId="3320" xr:uid="{00000000-0005-0000-0000-0000C1BB0000}"/>
    <cellStyle name="Normal 9 5 2" xfId="8620" xr:uid="{00000000-0005-0000-0000-0000C2BB0000}"/>
    <cellStyle name="Normal 9 5 2 2" xfId="34618" xr:uid="{00000000-0005-0000-0000-0000C3BB0000}"/>
    <cellStyle name="Normal 9 5 3" xfId="16412" xr:uid="{00000000-0005-0000-0000-0000C4BB0000}"/>
    <cellStyle name="Normal 9 5 3 2" xfId="42406" xr:uid="{00000000-0005-0000-0000-0000C5BB0000}"/>
    <cellStyle name="Normal 9 5 4" xfId="24163" xr:uid="{00000000-0005-0000-0000-0000C6BB0000}"/>
    <cellStyle name="Normal 9 5 4 2" xfId="50152" xr:uid="{00000000-0005-0000-0000-0000C7BB0000}"/>
    <cellStyle name="Normal 9 5 5" xfId="29317" xr:uid="{00000000-0005-0000-0000-0000C8BB0000}"/>
    <cellStyle name="Normal 9 6" xfId="3434" xr:uid="{00000000-0005-0000-0000-0000C9BB0000}"/>
    <cellStyle name="Normal 9 6 2" xfId="8733" xr:uid="{00000000-0005-0000-0000-0000CABB0000}"/>
    <cellStyle name="Normal 9 6 2 2" xfId="34732" xr:uid="{00000000-0005-0000-0000-0000CBBB0000}"/>
    <cellStyle name="Normal 9 6 3" xfId="16526" xr:uid="{00000000-0005-0000-0000-0000CCBB0000}"/>
    <cellStyle name="Normal 9 6 3 2" xfId="42520" xr:uid="{00000000-0005-0000-0000-0000CDBB0000}"/>
    <cellStyle name="Normal 9 6 4" xfId="24277" xr:uid="{00000000-0005-0000-0000-0000CEBB0000}"/>
    <cellStyle name="Normal 9 6 4 2" xfId="50266" xr:uid="{00000000-0005-0000-0000-0000CFBB0000}"/>
    <cellStyle name="Normal 9 6 5" xfId="29431" xr:uid="{00000000-0005-0000-0000-0000D0BB0000}"/>
    <cellStyle name="Normal 9 7" xfId="3548" xr:uid="{00000000-0005-0000-0000-0000D1BB0000}"/>
    <cellStyle name="Normal 9 7 2" xfId="8846" xr:uid="{00000000-0005-0000-0000-0000D2BB0000}"/>
    <cellStyle name="Normal 9 7 2 2" xfId="34846" xr:uid="{00000000-0005-0000-0000-0000D3BB0000}"/>
    <cellStyle name="Normal 9 7 3" xfId="16640" xr:uid="{00000000-0005-0000-0000-0000D4BB0000}"/>
    <cellStyle name="Normal 9 7 3 2" xfId="42634" xr:uid="{00000000-0005-0000-0000-0000D5BB0000}"/>
    <cellStyle name="Normal 9 7 4" xfId="24391" xr:uid="{00000000-0005-0000-0000-0000D6BB0000}"/>
    <cellStyle name="Normal 9 7 4 2" xfId="50380" xr:uid="{00000000-0005-0000-0000-0000D7BB0000}"/>
    <cellStyle name="Normal 9 7 5" xfId="29545" xr:uid="{00000000-0005-0000-0000-0000D8BB0000}"/>
    <cellStyle name="Normal 9 8" xfId="5906" xr:uid="{00000000-0005-0000-0000-0000D9BB0000}"/>
    <cellStyle name="Normal 9 8 2" xfId="6072" xr:uid="{00000000-0005-0000-0000-0000DABB0000}"/>
    <cellStyle name="Normal 9 8 2 2" xfId="32053" xr:uid="{00000000-0005-0000-0000-0000DBBB0000}"/>
    <cellStyle name="Normal 9 8 3" xfId="13847" xr:uid="{00000000-0005-0000-0000-0000DCBB0000}"/>
    <cellStyle name="Normal 9 8 3 2" xfId="39841" xr:uid="{00000000-0005-0000-0000-0000DDBB0000}"/>
    <cellStyle name="Normal 9 8 4" xfId="31904" xr:uid="{00000000-0005-0000-0000-0000DEBB0000}"/>
    <cellStyle name="Normal 9 9" xfId="6065" xr:uid="{00000000-0005-0000-0000-0000DFBB0000}"/>
    <cellStyle name="Normal Table" xfId="577" xr:uid="{00000000-0005-0000-0000-0000E0BB0000}"/>
    <cellStyle name="Normal Table 2" xfId="578" xr:uid="{00000000-0005-0000-0000-0000E1BB0000}"/>
    <cellStyle name="Normal Table_IC_Act" xfId="579" xr:uid="{00000000-0005-0000-0000-0000E2BB0000}"/>
    <cellStyle name="Normál_10mell99" xfId="580" xr:uid="{00000000-0005-0000-0000-0000E3BB0000}"/>
    <cellStyle name="normálne_HDP-OD~1" xfId="581" xr:uid="{00000000-0005-0000-0000-0000E4BB0000}"/>
    <cellStyle name="normální_agricult_1" xfId="582" xr:uid="{00000000-0005-0000-0000-0000E5BB0000}"/>
    <cellStyle name="Normalno 2" xfId="583" xr:uid="{00000000-0005-0000-0000-0000E6BB0000}"/>
    <cellStyle name="Normßl - Style1" xfId="584" xr:uid="{00000000-0005-0000-0000-0000E7BB0000}"/>
    <cellStyle name="Note 10" xfId="977" xr:uid="{00000000-0005-0000-0000-0000E8BB0000}"/>
    <cellStyle name="Note 10 10" xfId="14069" xr:uid="{00000000-0005-0000-0000-0000E9BB0000}"/>
    <cellStyle name="Note 10 10 2" xfId="40063" xr:uid="{00000000-0005-0000-0000-0000EABB0000}"/>
    <cellStyle name="Note 10 11" xfId="21820" xr:uid="{00000000-0005-0000-0000-0000EBBB0000}"/>
    <cellStyle name="Note 10 11 2" xfId="47809" xr:uid="{00000000-0005-0000-0000-0000ECBB0000}"/>
    <cellStyle name="Note 10 12" xfId="26974" xr:uid="{00000000-0005-0000-0000-0000EDBB0000}"/>
    <cellStyle name="Note 10 2" xfId="1255" xr:uid="{00000000-0005-0000-0000-0000EEBB0000}"/>
    <cellStyle name="Note 10 2 10" xfId="22097" xr:uid="{00000000-0005-0000-0000-0000EFBB0000}"/>
    <cellStyle name="Note 10 2 10 2" xfId="48086" xr:uid="{00000000-0005-0000-0000-0000F0BB0000}"/>
    <cellStyle name="Note 10 2 11" xfId="27251" xr:uid="{00000000-0005-0000-0000-0000F1BB0000}"/>
    <cellStyle name="Note 10 2 2" xfId="1813" xr:uid="{00000000-0005-0000-0000-0000F2BB0000}"/>
    <cellStyle name="Note 10 2 2 2" xfId="4499" xr:uid="{00000000-0005-0000-0000-0000F3BB0000}"/>
    <cellStyle name="Note 10 2 2 2 2" xfId="9796" xr:uid="{00000000-0005-0000-0000-0000F4BB0000}"/>
    <cellStyle name="Note 10 2 2 2 2 2" xfId="35797" xr:uid="{00000000-0005-0000-0000-0000F5BB0000}"/>
    <cellStyle name="Note 10 2 2 2 3" xfId="17591" xr:uid="{00000000-0005-0000-0000-0000F6BB0000}"/>
    <cellStyle name="Note 10 2 2 2 3 2" xfId="43585" xr:uid="{00000000-0005-0000-0000-0000F7BB0000}"/>
    <cellStyle name="Note 10 2 2 2 4" xfId="25342" xr:uid="{00000000-0005-0000-0000-0000F8BB0000}"/>
    <cellStyle name="Note 10 2 2 2 4 2" xfId="51331" xr:uid="{00000000-0005-0000-0000-0000F9BB0000}"/>
    <cellStyle name="Note 10 2 2 2 5" xfId="30496" xr:uid="{00000000-0005-0000-0000-0000FABB0000}"/>
    <cellStyle name="Note 10 2 2 3" xfId="12438" xr:uid="{00000000-0005-0000-0000-0000FBBB0000}"/>
    <cellStyle name="Note 10 2 2 3 2" xfId="20233" xr:uid="{00000000-0005-0000-0000-0000FCBB0000}"/>
    <cellStyle name="Note 10 2 2 3 2 2" xfId="46227" xr:uid="{00000000-0005-0000-0000-0000FDBB0000}"/>
    <cellStyle name="Note 10 2 2 3 3" xfId="38439" xr:uid="{00000000-0005-0000-0000-0000FEBB0000}"/>
    <cellStyle name="Note 10 2 2 4" xfId="7116" xr:uid="{00000000-0005-0000-0000-0000FFBB0000}"/>
    <cellStyle name="Note 10 2 2 4 2" xfId="33108" xr:uid="{00000000-0005-0000-0000-000000BC0000}"/>
    <cellStyle name="Note 10 2 2 5" xfId="14902" xr:uid="{00000000-0005-0000-0000-000001BC0000}"/>
    <cellStyle name="Note 10 2 2 5 2" xfId="40896" xr:uid="{00000000-0005-0000-0000-000002BC0000}"/>
    <cellStyle name="Note 10 2 2 6" xfId="22653" xr:uid="{00000000-0005-0000-0000-000003BC0000}"/>
    <cellStyle name="Note 10 2 2 6 2" xfId="48642" xr:uid="{00000000-0005-0000-0000-000004BC0000}"/>
    <cellStyle name="Note 10 2 2 7" xfId="27807" xr:uid="{00000000-0005-0000-0000-000005BC0000}"/>
    <cellStyle name="Note 10 2 3" xfId="2369" xr:uid="{00000000-0005-0000-0000-000006BC0000}"/>
    <cellStyle name="Note 10 2 3 2" xfId="5055" xr:uid="{00000000-0005-0000-0000-000007BC0000}"/>
    <cellStyle name="Note 10 2 3 2 2" xfId="10352" xr:uid="{00000000-0005-0000-0000-000008BC0000}"/>
    <cellStyle name="Note 10 2 3 2 2 2" xfId="36353" xr:uid="{00000000-0005-0000-0000-000009BC0000}"/>
    <cellStyle name="Note 10 2 3 2 3" xfId="18147" xr:uid="{00000000-0005-0000-0000-00000ABC0000}"/>
    <cellStyle name="Note 10 2 3 2 3 2" xfId="44141" xr:uid="{00000000-0005-0000-0000-00000BBC0000}"/>
    <cellStyle name="Note 10 2 3 2 4" xfId="25898" xr:uid="{00000000-0005-0000-0000-00000CBC0000}"/>
    <cellStyle name="Note 10 2 3 2 4 2" xfId="51887" xr:uid="{00000000-0005-0000-0000-00000DBC0000}"/>
    <cellStyle name="Note 10 2 3 2 5" xfId="31052" xr:uid="{00000000-0005-0000-0000-00000EBC0000}"/>
    <cellStyle name="Note 10 2 3 3" xfId="12973" xr:uid="{00000000-0005-0000-0000-00000FBC0000}"/>
    <cellStyle name="Note 10 2 3 3 2" xfId="20768" xr:uid="{00000000-0005-0000-0000-000010BC0000}"/>
    <cellStyle name="Note 10 2 3 3 2 2" xfId="46762" xr:uid="{00000000-0005-0000-0000-000011BC0000}"/>
    <cellStyle name="Note 10 2 3 3 3" xfId="38974" xr:uid="{00000000-0005-0000-0000-000012BC0000}"/>
    <cellStyle name="Note 10 2 3 4" xfId="7668" xr:uid="{00000000-0005-0000-0000-000013BC0000}"/>
    <cellStyle name="Note 10 2 3 4 2" xfId="33664" xr:uid="{00000000-0005-0000-0000-000014BC0000}"/>
    <cellStyle name="Note 10 2 3 5" xfId="15458" xr:uid="{00000000-0005-0000-0000-000015BC0000}"/>
    <cellStyle name="Note 10 2 3 5 2" xfId="41452" xr:uid="{00000000-0005-0000-0000-000016BC0000}"/>
    <cellStyle name="Note 10 2 3 6" xfId="23209" xr:uid="{00000000-0005-0000-0000-000017BC0000}"/>
    <cellStyle name="Note 10 2 3 6 2" xfId="49198" xr:uid="{00000000-0005-0000-0000-000018BC0000}"/>
    <cellStyle name="Note 10 2 3 7" xfId="28363" xr:uid="{00000000-0005-0000-0000-000019BC0000}"/>
    <cellStyle name="Note 10 2 4" xfId="2925" xr:uid="{00000000-0005-0000-0000-00001ABC0000}"/>
    <cellStyle name="Note 10 2 4 2" xfId="5611" xr:uid="{00000000-0005-0000-0000-00001BBC0000}"/>
    <cellStyle name="Note 10 2 4 2 2" xfId="10908" xr:uid="{00000000-0005-0000-0000-00001CBC0000}"/>
    <cellStyle name="Note 10 2 4 2 2 2" xfId="36909" xr:uid="{00000000-0005-0000-0000-00001DBC0000}"/>
    <cellStyle name="Note 10 2 4 2 3" xfId="18703" xr:uid="{00000000-0005-0000-0000-00001EBC0000}"/>
    <cellStyle name="Note 10 2 4 2 3 2" xfId="44697" xr:uid="{00000000-0005-0000-0000-00001FBC0000}"/>
    <cellStyle name="Note 10 2 4 2 4" xfId="26454" xr:uid="{00000000-0005-0000-0000-000020BC0000}"/>
    <cellStyle name="Note 10 2 4 2 4 2" xfId="52443" xr:uid="{00000000-0005-0000-0000-000021BC0000}"/>
    <cellStyle name="Note 10 2 4 2 5" xfId="31608" xr:uid="{00000000-0005-0000-0000-000022BC0000}"/>
    <cellStyle name="Note 10 2 4 3" xfId="13512" xr:uid="{00000000-0005-0000-0000-000023BC0000}"/>
    <cellStyle name="Note 10 2 4 3 2" xfId="21307" xr:uid="{00000000-0005-0000-0000-000024BC0000}"/>
    <cellStyle name="Note 10 2 4 3 2 2" xfId="47301" xr:uid="{00000000-0005-0000-0000-000025BC0000}"/>
    <cellStyle name="Note 10 2 4 3 3" xfId="39513" xr:uid="{00000000-0005-0000-0000-000026BC0000}"/>
    <cellStyle name="Note 10 2 4 4" xfId="8224" xr:uid="{00000000-0005-0000-0000-000027BC0000}"/>
    <cellStyle name="Note 10 2 4 4 2" xfId="34220" xr:uid="{00000000-0005-0000-0000-000028BC0000}"/>
    <cellStyle name="Note 10 2 4 5" xfId="16014" xr:uid="{00000000-0005-0000-0000-000029BC0000}"/>
    <cellStyle name="Note 10 2 4 5 2" xfId="42008" xr:uid="{00000000-0005-0000-0000-00002ABC0000}"/>
    <cellStyle name="Note 10 2 4 6" xfId="23765" xr:uid="{00000000-0005-0000-0000-00002BBC0000}"/>
    <cellStyle name="Note 10 2 4 6 2" xfId="49754" xr:uid="{00000000-0005-0000-0000-00002CBC0000}"/>
    <cellStyle name="Note 10 2 4 7" xfId="28919" xr:uid="{00000000-0005-0000-0000-00002DBC0000}"/>
    <cellStyle name="Note 10 2 5" xfId="3943" xr:uid="{00000000-0005-0000-0000-00002EBC0000}"/>
    <cellStyle name="Note 10 2 5 2" xfId="9241" xr:uid="{00000000-0005-0000-0000-00002FBC0000}"/>
    <cellStyle name="Note 10 2 5 2 2" xfId="35241" xr:uid="{00000000-0005-0000-0000-000030BC0000}"/>
    <cellStyle name="Note 10 2 5 3" xfId="17035" xr:uid="{00000000-0005-0000-0000-000031BC0000}"/>
    <cellStyle name="Note 10 2 5 3 2" xfId="43029" xr:uid="{00000000-0005-0000-0000-000032BC0000}"/>
    <cellStyle name="Note 10 2 5 4" xfId="24786" xr:uid="{00000000-0005-0000-0000-000033BC0000}"/>
    <cellStyle name="Note 10 2 5 4 2" xfId="50775" xr:uid="{00000000-0005-0000-0000-000034BC0000}"/>
    <cellStyle name="Note 10 2 5 5" xfId="29940" xr:uid="{00000000-0005-0000-0000-000035BC0000}"/>
    <cellStyle name="Note 10 2 6" xfId="11413" xr:uid="{00000000-0005-0000-0000-000036BC0000}"/>
    <cellStyle name="Note 10 2 6 2" xfId="19208" xr:uid="{00000000-0005-0000-0000-000037BC0000}"/>
    <cellStyle name="Note 10 2 6 2 2" xfId="45202" xr:uid="{00000000-0005-0000-0000-000038BC0000}"/>
    <cellStyle name="Note 10 2 6 3" xfId="37414" xr:uid="{00000000-0005-0000-0000-000039BC0000}"/>
    <cellStyle name="Note 10 2 7" xfId="11919" xr:uid="{00000000-0005-0000-0000-00003ABC0000}"/>
    <cellStyle name="Note 10 2 7 2" xfId="19714" xr:uid="{00000000-0005-0000-0000-00003BBC0000}"/>
    <cellStyle name="Note 10 2 7 2 2" xfId="45708" xr:uid="{00000000-0005-0000-0000-00003CBC0000}"/>
    <cellStyle name="Note 10 2 7 3" xfId="37920" xr:uid="{00000000-0005-0000-0000-00003DBC0000}"/>
    <cellStyle name="Note 10 2 8" xfId="6565" xr:uid="{00000000-0005-0000-0000-00003EBC0000}"/>
    <cellStyle name="Note 10 2 8 2" xfId="32552" xr:uid="{00000000-0005-0000-0000-00003FBC0000}"/>
    <cellStyle name="Note 10 2 9" xfId="14346" xr:uid="{00000000-0005-0000-0000-000040BC0000}"/>
    <cellStyle name="Note 10 2 9 2" xfId="40340" xr:uid="{00000000-0005-0000-0000-000041BC0000}"/>
    <cellStyle name="Note 10 3" xfId="1536" xr:uid="{00000000-0005-0000-0000-000042BC0000}"/>
    <cellStyle name="Note 10 3 2" xfId="4222" xr:uid="{00000000-0005-0000-0000-000043BC0000}"/>
    <cellStyle name="Note 10 3 2 2" xfId="9519" xr:uid="{00000000-0005-0000-0000-000044BC0000}"/>
    <cellStyle name="Note 10 3 2 2 2" xfId="35520" xr:uid="{00000000-0005-0000-0000-000045BC0000}"/>
    <cellStyle name="Note 10 3 2 3" xfId="17314" xr:uid="{00000000-0005-0000-0000-000046BC0000}"/>
    <cellStyle name="Note 10 3 2 3 2" xfId="43308" xr:uid="{00000000-0005-0000-0000-000047BC0000}"/>
    <cellStyle name="Note 10 3 2 4" xfId="25065" xr:uid="{00000000-0005-0000-0000-000048BC0000}"/>
    <cellStyle name="Note 10 3 2 4 2" xfId="51054" xr:uid="{00000000-0005-0000-0000-000049BC0000}"/>
    <cellStyle name="Note 10 3 2 5" xfId="30219" xr:uid="{00000000-0005-0000-0000-00004ABC0000}"/>
    <cellStyle name="Note 10 3 3" xfId="12179" xr:uid="{00000000-0005-0000-0000-00004BBC0000}"/>
    <cellStyle name="Note 10 3 3 2" xfId="19974" xr:uid="{00000000-0005-0000-0000-00004CBC0000}"/>
    <cellStyle name="Note 10 3 3 2 2" xfId="45968" xr:uid="{00000000-0005-0000-0000-00004DBC0000}"/>
    <cellStyle name="Note 10 3 3 3" xfId="38180" xr:uid="{00000000-0005-0000-0000-00004EBC0000}"/>
    <cellStyle name="Note 10 3 4" xfId="6841" xr:uid="{00000000-0005-0000-0000-00004FBC0000}"/>
    <cellStyle name="Note 10 3 4 2" xfId="32831" xr:uid="{00000000-0005-0000-0000-000050BC0000}"/>
    <cellStyle name="Note 10 3 5" xfId="14625" xr:uid="{00000000-0005-0000-0000-000051BC0000}"/>
    <cellStyle name="Note 10 3 5 2" xfId="40619" xr:uid="{00000000-0005-0000-0000-000052BC0000}"/>
    <cellStyle name="Note 10 3 6" xfId="22376" xr:uid="{00000000-0005-0000-0000-000053BC0000}"/>
    <cellStyle name="Note 10 3 6 2" xfId="48365" xr:uid="{00000000-0005-0000-0000-000054BC0000}"/>
    <cellStyle name="Note 10 3 7" xfId="27530" xr:uid="{00000000-0005-0000-0000-000055BC0000}"/>
    <cellStyle name="Note 10 4" xfId="2092" xr:uid="{00000000-0005-0000-0000-000056BC0000}"/>
    <cellStyle name="Note 10 4 2" xfId="4778" xr:uid="{00000000-0005-0000-0000-000057BC0000}"/>
    <cellStyle name="Note 10 4 2 2" xfId="10075" xr:uid="{00000000-0005-0000-0000-000058BC0000}"/>
    <cellStyle name="Note 10 4 2 2 2" xfId="36076" xr:uid="{00000000-0005-0000-0000-000059BC0000}"/>
    <cellStyle name="Note 10 4 2 3" xfId="17870" xr:uid="{00000000-0005-0000-0000-00005ABC0000}"/>
    <cellStyle name="Note 10 4 2 3 2" xfId="43864" xr:uid="{00000000-0005-0000-0000-00005BBC0000}"/>
    <cellStyle name="Note 10 4 2 4" xfId="25621" xr:uid="{00000000-0005-0000-0000-00005CBC0000}"/>
    <cellStyle name="Note 10 4 2 4 2" xfId="51610" xr:uid="{00000000-0005-0000-0000-00005DBC0000}"/>
    <cellStyle name="Note 10 4 2 5" xfId="30775" xr:uid="{00000000-0005-0000-0000-00005EBC0000}"/>
    <cellStyle name="Note 10 4 3" xfId="12698" xr:uid="{00000000-0005-0000-0000-00005FBC0000}"/>
    <cellStyle name="Note 10 4 3 2" xfId="20493" xr:uid="{00000000-0005-0000-0000-000060BC0000}"/>
    <cellStyle name="Note 10 4 3 2 2" xfId="46487" xr:uid="{00000000-0005-0000-0000-000061BC0000}"/>
    <cellStyle name="Note 10 4 3 3" xfId="38699" xr:uid="{00000000-0005-0000-0000-000062BC0000}"/>
    <cellStyle name="Note 10 4 4" xfId="7393" xr:uid="{00000000-0005-0000-0000-000063BC0000}"/>
    <cellStyle name="Note 10 4 4 2" xfId="33387" xr:uid="{00000000-0005-0000-0000-000064BC0000}"/>
    <cellStyle name="Note 10 4 5" xfId="15181" xr:uid="{00000000-0005-0000-0000-000065BC0000}"/>
    <cellStyle name="Note 10 4 5 2" xfId="41175" xr:uid="{00000000-0005-0000-0000-000066BC0000}"/>
    <cellStyle name="Note 10 4 6" xfId="22932" xr:uid="{00000000-0005-0000-0000-000067BC0000}"/>
    <cellStyle name="Note 10 4 6 2" xfId="48921" xr:uid="{00000000-0005-0000-0000-000068BC0000}"/>
    <cellStyle name="Note 10 4 7" xfId="28086" xr:uid="{00000000-0005-0000-0000-000069BC0000}"/>
    <cellStyle name="Note 10 5" xfId="2648" xr:uid="{00000000-0005-0000-0000-00006ABC0000}"/>
    <cellStyle name="Note 10 5 2" xfId="5334" xr:uid="{00000000-0005-0000-0000-00006BBC0000}"/>
    <cellStyle name="Note 10 5 2 2" xfId="10631" xr:uid="{00000000-0005-0000-0000-00006CBC0000}"/>
    <cellStyle name="Note 10 5 2 2 2" xfId="36632" xr:uid="{00000000-0005-0000-0000-00006DBC0000}"/>
    <cellStyle name="Note 10 5 2 3" xfId="18426" xr:uid="{00000000-0005-0000-0000-00006EBC0000}"/>
    <cellStyle name="Note 10 5 2 3 2" xfId="44420" xr:uid="{00000000-0005-0000-0000-00006FBC0000}"/>
    <cellStyle name="Note 10 5 2 4" xfId="26177" xr:uid="{00000000-0005-0000-0000-000070BC0000}"/>
    <cellStyle name="Note 10 5 2 4 2" xfId="52166" xr:uid="{00000000-0005-0000-0000-000071BC0000}"/>
    <cellStyle name="Note 10 5 2 5" xfId="31331" xr:uid="{00000000-0005-0000-0000-000072BC0000}"/>
    <cellStyle name="Note 10 5 3" xfId="13235" xr:uid="{00000000-0005-0000-0000-000073BC0000}"/>
    <cellStyle name="Note 10 5 3 2" xfId="21030" xr:uid="{00000000-0005-0000-0000-000074BC0000}"/>
    <cellStyle name="Note 10 5 3 2 2" xfId="47024" xr:uid="{00000000-0005-0000-0000-000075BC0000}"/>
    <cellStyle name="Note 10 5 3 3" xfId="39236" xr:uid="{00000000-0005-0000-0000-000076BC0000}"/>
    <cellStyle name="Note 10 5 4" xfId="7947" xr:uid="{00000000-0005-0000-0000-000077BC0000}"/>
    <cellStyle name="Note 10 5 4 2" xfId="33943" xr:uid="{00000000-0005-0000-0000-000078BC0000}"/>
    <cellStyle name="Note 10 5 5" xfId="15737" xr:uid="{00000000-0005-0000-0000-000079BC0000}"/>
    <cellStyle name="Note 10 5 5 2" xfId="41731" xr:uid="{00000000-0005-0000-0000-00007ABC0000}"/>
    <cellStyle name="Note 10 5 6" xfId="23488" xr:uid="{00000000-0005-0000-0000-00007BBC0000}"/>
    <cellStyle name="Note 10 5 6 2" xfId="49477" xr:uid="{00000000-0005-0000-0000-00007CBC0000}"/>
    <cellStyle name="Note 10 5 7" xfId="28642" xr:uid="{00000000-0005-0000-0000-00007DBC0000}"/>
    <cellStyle name="Note 10 6" xfId="3666" xr:uid="{00000000-0005-0000-0000-00007EBC0000}"/>
    <cellStyle name="Note 10 6 2" xfId="8964" xr:uid="{00000000-0005-0000-0000-00007FBC0000}"/>
    <cellStyle name="Note 10 6 2 2" xfId="34964" xr:uid="{00000000-0005-0000-0000-000080BC0000}"/>
    <cellStyle name="Note 10 6 3" xfId="16758" xr:uid="{00000000-0005-0000-0000-000081BC0000}"/>
    <cellStyle name="Note 10 6 3 2" xfId="42752" xr:uid="{00000000-0005-0000-0000-000082BC0000}"/>
    <cellStyle name="Note 10 6 4" xfId="24509" xr:uid="{00000000-0005-0000-0000-000083BC0000}"/>
    <cellStyle name="Note 10 6 4 2" xfId="50498" xr:uid="{00000000-0005-0000-0000-000084BC0000}"/>
    <cellStyle name="Note 10 6 5" xfId="29663" xr:uid="{00000000-0005-0000-0000-000085BC0000}"/>
    <cellStyle name="Note 10 7" xfId="11158" xr:uid="{00000000-0005-0000-0000-000086BC0000}"/>
    <cellStyle name="Note 10 7 2" xfId="18953" xr:uid="{00000000-0005-0000-0000-000087BC0000}"/>
    <cellStyle name="Note 10 7 2 2" xfId="44947" xr:uid="{00000000-0005-0000-0000-000088BC0000}"/>
    <cellStyle name="Note 10 7 3" xfId="37159" xr:uid="{00000000-0005-0000-0000-000089BC0000}"/>
    <cellStyle name="Note 10 8" xfId="11658" xr:uid="{00000000-0005-0000-0000-00008ABC0000}"/>
    <cellStyle name="Note 10 8 2" xfId="19453" xr:uid="{00000000-0005-0000-0000-00008BBC0000}"/>
    <cellStyle name="Note 10 8 2 2" xfId="45447" xr:uid="{00000000-0005-0000-0000-00008CBC0000}"/>
    <cellStyle name="Note 10 8 3" xfId="37659" xr:uid="{00000000-0005-0000-0000-00008DBC0000}"/>
    <cellStyle name="Note 10 9" xfId="6288" xr:uid="{00000000-0005-0000-0000-00008EBC0000}"/>
    <cellStyle name="Note 10 9 2" xfId="32275" xr:uid="{00000000-0005-0000-0000-00008FBC0000}"/>
    <cellStyle name="Note 11" xfId="976" xr:uid="{00000000-0005-0000-0000-000090BC0000}"/>
    <cellStyle name="Note 11 10" xfId="14068" xr:uid="{00000000-0005-0000-0000-000091BC0000}"/>
    <cellStyle name="Note 11 10 2" xfId="40062" xr:uid="{00000000-0005-0000-0000-000092BC0000}"/>
    <cellStyle name="Note 11 11" xfId="21819" xr:uid="{00000000-0005-0000-0000-000093BC0000}"/>
    <cellStyle name="Note 11 11 2" xfId="47808" xr:uid="{00000000-0005-0000-0000-000094BC0000}"/>
    <cellStyle name="Note 11 12" xfId="26973" xr:uid="{00000000-0005-0000-0000-000095BC0000}"/>
    <cellStyle name="Note 11 2" xfId="1254" xr:uid="{00000000-0005-0000-0000-000096BC0000}"/>
    <cellStyle name="Note 11 2 10" xfId="22096" xr:uid="{00000000-0005-0000-0000-000097BC0000}"/>
    <cellStyle name="Note 11 2 10 2" xfId="48085" xr:uid="{00000000-0005-0000-0000-000098BC0000}"/>
    <cellStyle name="Note 11 2 11" xfId="27250" xr:uid="{00000000-0005-0000-0000-000099BC0000}"/>
    <cellStyle name="Note 11 2 2" xfId="1812" xr:uid="{00000000-0005-0000-0000-00009ABC0000}"/>
    <cellStyle name="Note 11 2 2 2" xfId="4498" xr:uid="{00000000-0005-0000-0000-00009BBC0000}"/>
    <cellStyle name="Note 11 2 2 2 2" xfId="9795" xr:uid="{00000000-0005-0000-0000-00009CBC0000}"/>
    <cellStyle name="Note 11 2 2 2 2 2" xfId="35796" xr:uid="{00000000-0005-0000-0000-00009DBC0000}"/>
    <cellStyle name="Note 11 2 2 2 3" xfId="17590" xr:uid="{00000000-0005-0000-0000-00009EBC0000}"/>
    <cellStyle name="Note 11 2 2 2 3 2" xfId="43584" xr:uid="{00000000-0005-0000-0000-00009FBC0000}"/>
    <cellStyle name="Note 11 2 2 2 4" xfId="25341" xr:uid="{00000000-0005-0000-0000-0000A0BC0000}"/>
    <cellStyle name="Note 11 2 2 2 4 2" xfId="51330" xr:uid="{00000000-0005-0000-0000-0000A1BC0000}"/>
    <cellStyle name="Note 11 2 2 2 5" xfId="30495" xr:uid="{00000000-0005-0000-0000-0000A2BC0000}"/>
    <cellStyle name="Note 11 2 2 3" xfId="12437" xr:uid="{00000000-0005-0000-0000-0000A3BC0000}"/>
    <cellStyle name="Note 11 2 2 3 2" xfId="20232" xr:uid="{00000000-0005-0000-0000-0000A4BC0000}"/>
    <cellStyle name="Note 11 2 2 3 2 2" xfId="46226" xr:uid="{00000000-0005-0000-0000-0000A5BC0000}"/>
    <cellStyle name="Note 11 2 2 3 3" xfId="38438" xr:uid="{00000000-0005-0000-0000-0000A6BC0000}"/>
    <cellStyle name="Note 11 2 2 4" xfId="7115" xr:uid="{00000000-0005-0000-0000-0000A7BC0000}"/>
    <cellStyle name="Note 11 2 2 4 2" xfId="33107" xr:uid="{00000000-0005-0000-0000-0000A8BC0000}"/>
    <cellStyle name="Note 11 2 2 5" xfId="14901" xr:uid="{00000000-0005-0000-0000-0000A9BC0000}"/>
    <cellStyle name="Note 11 2 2 5 2" xfId="40895" xr:uid="{00000000-0005-0000-0000-0000AABC0000}"/>
    <cellStyle name="Note 11 2 2 6" xfId="22652" xr:uid="{00000000-0005-0000-0000-0000ABBC0000}"/>
    <cellStyle name="Note 11 2 2 6 2" xfId="48641" xr:uid="{00000000-0005-0000-0000-0000ACBC0000}"/>
    <cellStyle name="Note 11 2 2 7" xfId="27806" xr:uid="{00000000-0005-0000-0000-0000ADBC0000}"/>
    <cellStyle name="Note 11 2 3" xfId="2368" xr:uid="{00000000-0005-0000-0000-0000AEBC0000}"/>
    <cellStyle name="Note 11 2 3 2" xfId="5054" xr:uid="{00000000-0005-0000-0000-0000AFBC0000}"/>
    <cellStyle name="Note 11 2 3 2 2" xfId="10351" xr:uid="{00000000-0005-0000-0000-0000B0BC0000}"/>
    <cellStyle name="Note 11 2 3 2 2 2" xfId="36352" xr:uid="{00000000-0005-0000-0000-0000B1BC0000}"/>
    <cellStyle name="Note 11 2 3 2 3" xfId="18146" xr:uid="{00000000-0005-0000-0000-0000B2BC0000}"/>
    <cellStyle name="Note 11 2 3 2 3 2" xfId="44140" xr:uid="{00000000-0005-0000-0000-0000B3BC0000}"/>
    <cellStyle name="Note 11 2 3 2 4" xfId="25897" xr:uid="{00000000-0005-0000-0000-0000B4BC0000}"/>
    <cellStyle name="Note 11 2 3 2 4 2" xfId="51886" xr:uid="{00000000-0005-0000-0000-0000B5BC0000}"/>
    <cellStyle name="Note 11 2 3 2 5" xfId="31051" xr:uid="{00000000-0005-0000-0000-0000B6BC0000}"/>
    <cellStyle name="Note 11 2 3 3" xfId="12972" xr:uid="{00000000-0005-0000-0000-0000B7BC0000}"/>
    <cellStyle name="Note 11 2 3 3 2" xfId="20767" xr:uid="{00000000-0005-0000-0000-0000B8BC0000}"/>
    <cellStyle name="Note 11 2 3 3 2 2" xfId="46761" xr:uid="{00000000-0005-0000-0000-0000B9BC0000}"/>
    <cellStyle name="Note 11 2 3 3 3" xfId="38973" xr:uid="{00000000-0005-0000-0000-0000BABC0000}"/>
    <cellStyle name="Note 11 2 3 4" xfId="7667" xr:uid="{00000000-0005-0000-0000-0000BBBC0000}"/>
    <cellStyle name="Note 11 2 3 4 2" xfId="33663" xr:uid="{00000000-0005-0000-0000-0000BCBC0000}"/>
    <cellStyle name="Note 11 2 3 5" xfId="15457" xr:uid="{00000000-0005-0000-0000-0000BDBC0000}"/>
    <cellStyle name="Note 11 2 3 5 2" xfId="41451" xr:uid="{00000000-0005-0000-0000-0000BEBC0000}"/>
    <cellStyle name="Note 11 2 3 6" xfId="23208" xr:uid="{00000000-0005-0000-0000-0000BFBC0000}"/>
    <cellStyle name="Note 11 2 3 6 2" xfId="49197" xr:uid="{00000000-0005-0000-0000-0000C0BC0000}"/>
    <cellStyle name="Note 11 2 3 7" xfId="28362" xr:uid="{00000000-0005-0000-0000-0000C1BC0000}"/>
    <cellStyle name="Note 11 2 4" xfId="2924" xr:uid="{00000000-0005-0000-0000-0000C2BC0000}"/>
    <cellStyle name="Note 11 2 4 2" xfId="5610" xr:uid="{00000000-0005-0000-0000-0000C3BC0000}"/>
    <cellStyle name="Note 11 2 4 2 2" xfId="10907" xr:uid="{00000000-0005-0000-0000-0000C4BC0000}"/>
    <cellStyle name="Note 11 2 4 2 2 2" xfId="36908" xr:uid="{00000000-0005-0000-0000-0000C5BC0000}"/>
    <cellStyle name="Note 11 2 4 2 3" xfId="18702" xr:uid="{00000000-0005-0000-0000-0000C6BC0000}"/>
    <cellStyle name="Note 11 2 4 2 3 2" xfId="44696" xr:uid="{00000000-0005-0000-0000-0000C7BC0000}"/>
    <cellStyle name="Note 11 2 4 2 4" xfId="26453" xr:uid="{00000000-0005-0000-0000-0000C8BC0000}"/>
    <cellStyle name="Note 11 2 4 2 4 2" xfId="52442" xr:uid="{00000000-0005-0000-0000-0000C9BC0000}"/>
    <cellStyle name="Note 11 2 4 2 5" xfId="31607" xr:uid="{00000000-0005-0000-0000-0000CABC0000}"/>
    <cellStyle name="Note 11 2 4 3" xfId="13511" xr:uid="{00000000-0005-0000-0000-0000CBBC0000}"/>
    <cellStyle name="Note 11 2 4 3 2" xfId="21306" xr:uid="{00000000-0005-0000-0000-0000CCBC0000}"/>
    <cellStyle name="Note 11 2 4 3 2 2" xfId="47300" xr:uid="{00000000-0005-0000-0000-0000CDBC0000}"/>
    <cellStyle name="Note 11 2 4 3 3" xfId="39512" xr:uid="{00000000-0005-0000-0000-0000CEBC0000}"/>
    <cellStyle name="Note 11 2 4 4" xfId="8223" xr:uid="{00000000-0005-0000-0000-0000CFBC0000}"/>
    <cellStyle name="Note 11 2 4 4 2" xfId="34219" xr:uid="{00000000-0005-0000-0000-0000D0BC0000}"/>
    <cellStyle name="Note 11 2 4 5" xfId="16013" xr:uid="{00000000-0005-0000-0000-0000D1BC0000}"/>
    <cellStyle name="Note 11 2 4 5 2" xfId="42007" xr:uid="{00000000-0005-0000-0000-0000D2BC0000}"/>
    <cellStyle name="Note 11 2 4 6" xfId="23764" xr:uid="{00000000-0005-0000-0000-0000D3BC0000}"/>
    <cellStyle name="Note 11 2 4 6 2" xfId="49753" xr:uid="{00000000-0005-0000-0000-0000D4BC0000}"/>
    <cellStyle name="Note 11 2 4 7" xfId="28918" xr:uid="{00000000-0005-0000-0000-0000D5BC0000}"/>
    <cellStyle name="Note 11 2 5" xfId="3942" xr:uid="{00000000-0005-0000-0000-0000D6BC0000}"/>
    <cellStyle name="Note 11 2 5 2" xfId="9240" xr:uid="{00000000-0005-0000-0000-0000D7BC0000}"/>
    <cellStyle name="Note 11 2 5 2 2" xfId="35240" xr:uid="{00000000-0005-0000-0000-0000D8BC0000}"/>
    <cellStyle name="Note 11 2 5 3" xfId="17034" xr:uid="{00000000-0005-0000-0000-0000D9BC0000}"/>
    <cellStyle name="Note 11 2 5 3 2" xfId="43028" xr:uid="{00000000-0005-0000-0000-0000DABC0000}"/>
    <cellStyle name="Note 11 2 5 4" xfId="24785" xr:uid="{00000000-0005-0000-0000-0000DBBC0000}"/>
    <cellStyle name="Note 11 2 5 4 2" xfId="50774" xr:uid="{00000000-0005-0000-0000-0000DCBC0000}"/>
    <cellStyle name="Note 11 2 5 5" xfId="29939" xr:uid="{00000000-0005-0000-0000-0000DDBC0000}"/>
    <cellStyle name="Note 11 2 6" xfId="11412" xr:uid="{00000000-0005-0000-0000-0000DEBC0000}"/>
    <cellStyle name="Note 11 2 6 2" xfId="19207" xr:uid="{00000000-0005-0000-0000-0000DFBC0000}"/>
    <cellStyle name="Note 11 2 6 2 2" xfId="45201" xr:uid="{00000000-0005-0000-0000-0000E0BC0000}"/>
    <cellStyle name="Note 11 2 6 3" xfId="37413" xr:uid="{00000000-0005-0000-0000-0000E1BC0000}"/>
    <cellStyle name="Note 11 2 7" xfId="11918" xr:uid="{00000000-0005-0000-0000-0000E2BC0000}"/>
    <cellStyle name="Note 11 2 7 2" xfId="19713" xr:uid="{00000000-0005-0000-0000-0000E3BC0000}"/>
    <cellStyle name="Note 11 2 7 2 2" xfId="45707" xr:uid="{00000000-0005-0000-0000-0000E4BC0000}"/>
    <cellStyle name="Note 11 2 7 3" xfId="37919" xr:uid="{00000000-0005-0000-0000-0000E5BC0000}"/>
    <cellStyle name="Note 11 2 8" xfId="6564" xr:uid="{00000000-0005-0000-0000-0000E6BC0000}"/>
    <cellStyle name="Note 11 2 8 2" xfId="32551" xr:uid="{00000000-0005-0000-0000-0000E7BC0000}"/>
    <cellStyle name="Note 11 2 9" xfId="14345" xr:uid="{00000000-0005-0000-0000-0000E8BC0000}"/>
    <cellStyle name="Note 11 2 9 2" xfId="40339" xr:uid="{00000000-0005-0000-0000-0000E9BC0000}"/>
    <cellStyle name="Note 11 3" xfId="1535" xr:uid="{00000000-0005-0000-0000-0000EABC0000}"/>
    <cellStyle name="Note 11 3 2" xfId="4221" xr:uid="{00000000-0005-0000-0000-0000EBBC0000}"/>
    <cellStyle name="Note 11 3 2 2" xfId="9518" xr:uid="{00000000-0005-0000-0000-0000ECBC0000}"/>
    <cellStyle name="Note 11 3 2 2 2" xfId="35519" xr:uid="{00000000-0005-0000-0000-0000EDBC0000}"/>
    <cellStyle name="Note 11 3 2 3" xfId="17313" xr:uid="{00000000-0005-0000-0000-0000EEBC0000}"/>
    <cellStyle name="Note 11 3 2 3 2" xfId="43307" xr:uid="{00000000-0005-0000-0000-0000EFBC0000}"/>
    <cellStyle name="Note 11 3 2 4" xfId="25064" xr:uid="{00000000-0005-0000-0000-0000F0BC0000}"/>
    <cellStyle name="Note 11 3 2 4 2" xfId="51053" xr:uid="{00000000-0005-0000-0000-0000F1BC0000}"/>
    <cellStyle name="Note 11 3 2 5" xfId="30218" xr:uid="{00000000-0005-0000-0000-0000F2BC0000}"/>
    <cellStyle name="Note 11 3 3" xfId="12178" xr:uid="{00000000-0005-0000-0000-0000F3BC0000}"/>
    <cellStyle name="Note 11 3 3 2" xfId="19973" xr:uid="{00000000-0005-0000-0000-0000F4BC0000}"/>
    <cellStyle name="Note 11 3 3 2 2" xfId="45967" xr:uid="{00000000-0005-0000-0000-0000F5BC0000}"/>
    <cellStyle name="Note 11 3 3 3" xfId="38179" xr:uid="{00000000-0005-0000-0000-0000F6BC0000}"/>
    <cellStyle name="Note 11 3 4" xfId="6840" xr:uid="{00000000-0005-0000-0000-0000F7BC0000}"/>
    <cellStyle name="Note 11 3 4 2" xfId="32830" xr:uid="{00000000-0005-0000-0000-0000F8BC0000}"/>
    <cellStyle name="Note 11 3 5" xfId="14624" xr:uid="{00000000-0005-0000-0000-0000F9BC0000}"/>
    <cellStyle name="Note 11 3 5 2" xfId="40618" xr:uid="{00000000-0005-0000-0000-0000FABC0000}"/>
    <cellStyle name="Note 11 3 6" xfId="22375" xr:uid="{00000000-0005-0000-0000-0000FBBC0000}"/>
    <cellStyle name="Note 11 3 6 2" xfId="48364" xr:uid="{00000000-0005-0000-0000-0000FCBC0000}"/>
    <cellStyle name="Note 11 3 7" xfId="27529" xr:uid="{00000000-0005-0000-0000-0000FDBC0000}"/>
    <cellStyle name="Note 11 4" xfId="2091" xr:uid="{00000000-0005-0000-0000-0000FEBC0000}"/>
    <cellStyle name="Note 11 4 2" xfId="4777" xr:uid="{00000000-0005-0000-0000-0000FFBC0000}"/>
    <cellStyle name="Note 11 4 2 2" xfId="10074" xr:uid="{00000000-0005-0000-0000-000000BD0000}"/>
    <cellStyle name="Note 11 4 2 2 2" xfId="36075" xr:uid="{00000000-0005-0000-0000-000001BD0000}"/>
    <cellStyle name="Note 11 4 2 3" xfId="17869" xr:uid="{00000000-0005-0000-0000-000002BD0000}"/>
    <cellStyle name="Note 11 4 2 3 2" xfId="43863" xr:uid="{00000000-0005-0000-0000-000003BD0000}"/>
    <cellStyle name="Note 11 4 2 4" xfId="25620" xr:uid="{00000000-0005-0000-0000-000004BD0000}"/>
    <cellStyle name="Note 11 4 2 4 2" xfId="51609" xr:uid="{00000000-0005-0000-0000-000005BD0000}"/>
    <cellStyle name="Note 11 4 2 5" xfId="30774" xr:uid="{00000000-0005-0000-0000-000006BD0000}"/>
    <cellStyle name="Note 11 4 3" xfId="12697" xr:uid="{00000000-0005-0000-0000-000007BD0000}"/>
    <cellStyle name="Note 11 4 3 2" xfId="20492" xr:uid="{00000000-0005-0000-0000-000008BD0000}"/>
    <cellStyle name="Note 11 4 3 2 2" xfId="46486" xr:uid="{00000000-0005-0000-0000-000009BD0000}"/>
    <cellStyle name="Note 11 4 3 3" xfId="38698" xr:uid="{00000000-0005-0000-0000-00000ABD0000}"/>
    <cellStyle name="Note 11 4 4" xfId="7392" xr:uid="{00000000-0005-0000-0000-00000BBD0000}"/>
    <cellStyle name="Note 11 4 4 2" xfId="33386" xr:uid="{00000000-0005-0000-0000-00000CBD0000}"/>
    <cellStyle name="Note 11 4 5" xfId="15180" xr:uid="{00000000-0005-0000-0000-00000DBD0000}"/>
    <cellStyle name="Note 11 4 5 2" xfId="41174" xr:uid="{00000000-0005-0000-0000-00000EBD0000}"/>
    <cellStyle name="Note 11 4 6" xfId="22931" xr:uid="{00000000-0005-0000-0000-00000FBD0000}"/>
    <cellStyle name="Note 11 4 6 2" xfId="48920" xr:uid="{00000000-0005-0000-0000-000010BD0000}"/>
    <cellStyle name="Note 11 4 7" xfId="28085" xr:uid="{00000000-0005-0000-0000-000011BD0000}"/>
    <cellStyle name="Note 11 5" xfId="2647" xr:uid="{00000000-0005-0000-0000-000012BD0000}"/>
    <cellStyle name="Note 11 5 2" xfId="5333" xr:uid="{00000000-0005-0000-0000-000013BD0000}"/>
    <cellStyle name="Note 11 5 2 2" xfId="10630" xr:uid="{00000000-0005-0000-0000-000014BD0000}"/>
    <cellStyle name="Note 11 5 2 2 2" xfId="36631" xr:uid="{00000000-0005-0000-0000-000015BD0000}"/>
    <cellStyle name="Note 11 5 2 3" xfId="18425" xr:uid="{00000000-0005-0000-0000-000016BD0000}"/>
    <cellStyle name="Note 11 5 2 3 2" xfId="44419" xr:uid="{00000000-0005-0000-0000-000017BD0000}"/>
    <cellStyle name="Note 11 5 2 4" xfId="26176" xr:uid="{00000000-0005-0000-0000-000018BD0000}"/>
    <cellStyle name="Note 11 5 2 4 2" xfId="52165" xr:uid="{00000000-0005-0000-0000-000019BD0000}"/>
    <cellStyle name="Note 11 5 2 5" xfId="31330" xr:uid="{00000000-0005-0000-0000-00001ABD0000}"/>
    <cellStyle name="Note 11 5 3" xfId="13234" xr:uid="{00000000-0005-0000-0000-00001BBD0000}"/>
    <cellStyle name="Note 11 5 3 2" xfId="21029" xr:uid="{00000000-0005-0000-0000-00001CBD0000}"/>
    <cellStyle name="Note 11 5 3 2 2" xfId="47023" xr:uid="{00000000-0005-0000-0000-00001DBD0000}"/>
    <cellStyle name="Note 11 5 3 3" xfId="39235" xr:uid="{00000000-0005-0000-0000-00001EBD0000}"/>
    <cellStyle name="Note 11 5 4" xfId="7946" xr:uid="{00000000-0005-0000-0000-00001FBD0000}"/>
    <cellStyle name="Note 11 5 4 2" xfId="33942" xr:uid="{00000000-0005-0000-0000-000020BD0000}"/>
    <cellStyle name="Note 11 5 5" xfId="15736" xr:uid="{00000000-0005-0000-0000-000021BD0000}"/>
    <cellStyle name="Note 11 5 5 2" xfId="41730" xr:uid="{00000000-0005-0000-0000-000022BD0000}"/>
    <cellStyle name="Note 11 5 6" xfId="23487" xr:uid="{00000000-0005-0000-0000-000023BD0000}"/>
    <cellStyle name="Note 11 5 6 2" xfId="49476" xr:uid="{00000000-0005-0000-0000-000024BD0000}"/>
    <cellStyle name="Note 11 5 7" xfId="28641" xr:uid="{00000000-0005-0000-0000-000025BD0000}"/>
    <cellStyle name="Note 11 6" xfId="3665" xr:uid="{00000000-0005-0000-0000-000026BD0000}"/>
    <cellStyle name="Note 11 6 2" xfId="8963" xr:uid="{00000000-0005-0000-0000-000027BD0000}"/>
    <cellStyle name="Note 11 6 2 2" xfId="34963" xr:uid="{00000000-0005-0000-0000-000028BD0000}"/>
    <cellStyle name="Note 11 6 3" xfId="16757" xr:uid="{00000000-0005-0000-0000-000029BD0000}"/>
    <cellStyle name="Note 11 6 3 2" xfId="42751" xr:uid="{00000000-0005-0000-0000-00002ABD0000}"/>
    <cellStyle name="Note 11 6 4" xfId="24508" xr:uid="{00000000-0005-0000-0000-00002BBD0000}"/>
    <cellStyle name="Note 11 6 4 2" xfId="50497" xr:uid="{00000000-0005-0000-0000-00002CBD0000}"/>
    <cellStyle name="Note 11 6 5" xfId="29662" xr:uid="{00000000-0005-0000-0000-00002DBD0000}"/>
    <cellStyle name="Note 11 7" xfId="11157" xr:uid="{00000000-0005-0000-0000-00002EBD0000}"/>
    <cellStyle name="Note 11 7 2" xfId="18952" xr:uid="{00000000-0005-0000-0000-00002FBD0000}"/>
    <cellStyle name="Note 11 7 2 2" xfId="44946" xr:uid="{00000000-0005-0000-0000-000030BD0000}"/>
    <cellStyle name="Note 11 7 3" xfId="37158" xr:uid="{00000000-0005-0000-0000-000031BD0000}"/>
    <cellStyle name="Note 11 8" xfId="11657" xr:uid="{00000000-0005-0000-0000-000032BD0000}"/>
    <cellStyle name="Note 11 8 2" xfId="19452" xr:uid="{00000000-0005-0000-0000-000033BD0000}"/>
    <cellStyle name="Note 11 8 2 2" xfId="45446" xr:uid="{00000000-0005-0000-0000-000034BD0000}"/>
    <cellStyle name="Note 11 8 3" xfId="37658" xr:uid="{00000000-0005-0000-0000-000035BD0000}"/>
    <cellStyle name="Note 11 9" xfId="6287" xr:uid="{00000000-0005-0000-0000-000036BD0000}"/>
    <cellStyle name="Note 11 9 2" xfId="32274" xr:uid="{00000000-0005-0000-0000-000037BD0000}"/>
    <cellStyle name="Note 12" xfId="1002" xr:uid="{00000000-0005-0000-0000-000038BD0000}"/>
    <cellStyle name="Note 12 10" xfId="14094" xr:uid="{00000000-0005-0000-0000-000039BD0000}"/>
    <cellStyle name="Note 12 10 2" xfId="40088" xr:uid="{00000000-0005-0000-0000-00003ABD0000}"/>
    <cellStyle name="Note 12 11" xfId="21845" xr:uid="{00000000-0005-0000-0000-00003BBD0000}"/>
    <cellStyle name="Note 12 11 2" xfId="47834" xr:uid="{00000000-0005-0000-0000-00003CBD0000}"/>
    <cellStyle name="Note 12 12" xfId="26999" xr:uid="{00000000-0005-0000-0000-00003DBD0000}"/>
    <cellStyle name="Note 12 2" xfId="1280" xr:uid="{00000000-0005-0000-0000-00003EBD0000}"/>
    <cellStyle name="Note 12 2 10" xfId="22122" xr:uid="{00000000-0005-0000-0000-00003FBD0000}"/>
    <cellStyle name="Note 12 2 10 2" xfId="48111" xr:uid="{00000000-0005-0000-0000-000040BD0000}"/>
    <cellStyle name="Note 12 2 11" xfId="27276" xr:uid="{00000000-0005-0000-0000-000041BD0000}"/>
    <cellStyle name="Note 12 2 2" xfId="1838" xr:uid="{00000000-0005-0000-0000-000042BD0000}"/>
    <cellStyle name="Note 12 2 2 2" xfId="4524" xr:uid="{00000000-0005-0000-0000-000043BD0000}"/>
    <cellStyle name="Note 12 2 2 2 2" xfId="9821" xr:uid="{00000000-0005-0000-0000-000044BD0000}"/>
    <cellStyle name="Note 12 2 2 2 2 2" xfId="35822" xr:uid="{00000000-0005-0000-0000-000045BD0000}"/>
    <cellStyle name="Note 12 2 2 2 3" xfId="17616" xr:uid="{00000000-0005-0000-0000-000046BD0000}"/>
    <cellStyle name="Note 12 2 2 2 3 2" xfId="43610" xr:uid="{00000000-0005-0000-0000-000047BD0000}"/>
    <cellStyle name="Note 12 2 2 2 4" xfId="25367" xr:uid="{00000000-0005-0000-0000-000048BD0000}"/>
    <cellStyle name="Note 12 2 2 2 4 2" xfId="51356" xr:uid="{00000000-0005-0000-0000-000049BD0000}"/>
    <cellStyle name="Note 12 2 2 2 5" xfId="30521" xr:uid="{00000000-0005-0000-0000-00004ABD0000}"/>
    <cellStyle name="Note 12 2 2 3" xfId="12463" xr:uid="{00000000-0005-0000-0000-00004BBD0000}"/>
    <cellStyle name="Note 12 2 2 3 2" xfId="20258" xr:uid="{00000000-0005-0000-0000-00004CBD0000}"/>
    <cellStyle name="Note 12 2 2 3 2 2" xfId="46252" xr:uid="{00000000-0005-0000-0000-00004DBD0000}"/>
    <cellStyle name="Note 12 2 2 3 3" xfId="38464" xr:uid="{00000000-0005-0000-0000-00004EBD0000}"/>
    <cellStyle name="Note 12 2 2 4" xfId="7141" xr:uid="{00000000-0005-0000-0000-00004FBD0000}"/>
    <cellStyle name="Note 12 2 2 4 2" xfId="33133" xr:uid="{00000000-0005-0000-0000-000050BD0000}"/>
    <cellStyle name="Note 12 2 2 5" xfId="14927" xr:uid="{00000000-0005-0000-0000-000051BD0000}"/>
    <cellStyle name="Note 12 2 2 5 2" xfId="40921" xr:uid="{00000000-0005-0000-0000-000052BD0000}"/>
    <cellStyle name="Note 12 2 2 6" xfId="22678" xr:uid="{00000000-0005-0000-0000-000053BD0000}"/>
    <cellStyle name="Note 12 2 2 6 2" xfId="48667" xr:uid="{00000000-0005-0000-0000-000054BD0000}"/>
    <cellStyle name="Note 12 2 2 7" xfId="27832" xr:uid="{00000000-0005-0000-0000-000055BD0000}"/>
    <cellStyle name="Note 12 2 3" xfId="2394" xr:uid="{00000000-0005-0000-0000-000056BD0000}"/>
    <cellStyle name="Note 12 2 3 2" xfId="5080" xr:uid="{00000000-0005-0000-0000-000057BD0000}"/>
    <cellStyle name="Note 12 2 3 2 2" xfId="10377" xr:uid="{00000000-0005-0000-0000-000058BD0000}"/>
    <cellStyle name="Note 12 2 3 2 2 2" xfId="36378" xr:uid="{00000000-0005-0000-0000-000059BD0000}"/>
    <cellStyle name="Note 12 2 3 2 3" xfId="18172" xr:uid="{00000000-0005-0000-0000-00005ABD0000}"/>
    <cellStyle name="Note 12 2 3 2 3 2" xfId="44166" xr:uid="{00000000-0005-0000-0000-00005BBD0000}"/>
    <cellStyle name="Note 12 2 3 2 4" xfId="25923" xr:uid="{00000000-0005-0000-0000-00005CBD0000}"/>
    <cellStyle name="Note 12 2 3 2 4 2" xfId="51912" xr:uid="{00000000-0005-0000-0000-00005DBD0000}"/>
    <cellStyle name="Note 12 2 3 2 5" xfId="31077" xr:uid="{00000000-0005-0000-0000-00005EBD0000}"/>
    <cellStyle name="Note 12 2 3 3" xfId="12998" xr:uid="{00000000-0005-0000-0000-00005FBD0000}"/>
    <cellStyle name="Note 12 2 3 3 2" xfId="20793" xr:uid="{00000000-0005-0000-0000-000060BD0000}"/>
    <cellStyle name="Note 12 2 3 3 2 2" xfId="46787" xr:uid="{00000000-0005-0000-0000-000061BD0000}"/>
    <cellStyle name="Note 12 2 3 3 3" xfId="38999" xr:uid="{00000000-0005-0000-0000-000062BD0000}"/>
    <cellStyle name="Note 12 2 3 4" xfId="7693" xr:uid="{00000000-0005-0000-0000-000063BD0000}"/>
    <cellStyle name="Note 12 2 3 4 2" xfId="33689" xr:uid="{00000000-0005-0000-0000-000064BD0000}"/>
    <cellStyle name="Note 12 2 3 5" xfId="15483" xr:uid="{00000000-0005-0000-0000-000065BD0000}"/>
    <cellStyle name="Note 12 2 3 5 2" xfId="41477" xr:uid="{00000000-0005-0000-0000-000066BD0000}"/>
    <cellStyle name="Note 12 2 3 6" xfId="23234" xr:uid="{00000000-0005-0000-0000-000067BD0000}"/>
    <cellStyle name="Note 12 2 3 6 2" xfId="49223" xr:uid="{00000000-0005-0000-0000-000068BD0000}"/>
    <cellStyle name="Note 12 2 3 7" xfId="28388" xr:uid="{00000000-0005-0000-0000-000069BD0000}"/>
    <cellStyle name="Note 12 2 4" xfId="2950" xr:uid="{00000000-0005-0000-0000-00006ABD0000}"/>
    <cellStyle name="Note 12 2 4 2" xfId="5636" xr:uid="{00000000-0005-0000-0000-00006BBD0000}"/>
    <cellStyle name="Note 12 2 4 2 2" xfId="10933" xr:uid="{00000000-0005-0000-0000-00006CBD0000}"/>
    <cellStyle name="Note 12 2 4 2 2 2" xfId="36934" xr:uid="{00000000-0005-0000-0000-00006DBD0000}"/>
    <cellStyle name="Note 12 2 4 2 3" xfId="18728" xr:uid="{00000000-0005-0000-0000-00006EBD0000}"/>
    <cellStyle name="Note 12 2 4 2 3 2" xfId="44722" xr:uid="{00000000-0005-0000-0000-00006FBD0000}"/>
    <cellStyle name="Note 12 2 4 2 4" xfId="26479" xr:uid="{00000000-0005-0000-0000-000070BD0000}"/>
    <cellStyle name="Note 12 2 4 2 4 2" xfId="52468" xr:uid="{00000000-0005-0000-0000-000071BD0000}"/>
    <cellStyle name="Note 12 2 4 2 5" xfId="31633" xr:uid="{00000000-0005-0000-0000-000072BD0000}"/>
    <cellStyle name="Note 12 2 4 3" xfId="13537" xr:uid="{00000000-0005-0000-0000-000073BD0000}"/>
    <cellStyle name="Note 12 2 4 3 2" xfId="21332" xr:uid="{00000000-0005-0000-0000-000074BD0000}"/>
    <cellStyle name="Note 12 2 4 3 2 2" xfId="47326" xr:uid="{00000000-0005-0000-0000-000075BD0000}"/>
    <cellStyle name="Note 12 2 4 3 3" xfId="39538" xr:uid="{00000000-0005-0000-0000-000076BD0000}"/>
    <cellStyle name="Note 12 2 4 4" xfId="8249" xr:uid="{00000000-0005-0000-0000-000077BD0000}"/>
    <cellStyle name="Note 12 2 4 4 2" xfId="34245" xr:uid="{00000000-0005-0000-0000-000078BD0000}"/>
    <cellStyle name="Note 12 2 4 5" xfId="16039" xr:uid="{00000000-0005-0000-0000-000079BD0000}"/>
    <cellStyle name="Note 12 2 4 5 2" xfId="42033" xr:uid="{00000000-0005-0000-0000-00007ABD0000}"/>
    <cellStyle name="Note 12 2 4 6" xfId="23790" xr:uid="{00000000-0005-0000-0000-00007BBD0000}"/>
    <cellStyle name="Note 12 2 4 6 2" xfId="49779" xr:uid="{00000000-0005-0000-0000-00007CBD0000}"/>
    <cellStyle name="Note 12 2 4 7" xfId="28944" xr:uid="{00000000-0005-0000-0000-00007DBD0000}"/>
    <cellStyle name="Note 12 2 5" xfId="3968" xr:uid="{00000000-0005-0000-0000-00007EBD0000}"/>
    <cellStyle name="Note 12 2 5 2" xfId="9266" xr:uid="{00000000-0005-0000-0000-00007FBD0000}"/>
    <cellStyle name="Note 12 2 5 2 2" xfId="35266" xr:uid="{00000000-0005-0000-0000-000080BD0000}"/>
    <cellStyle name="Note 12 2 5 3" xfId="17060" xr:uid="{00000000-0005-0000-0000-000081BD0000}"/>
    <cellStyle name="Note 12 2 5 3 2" xfId="43054" xr:uid="{00000000-0005-0000-0000-000082BD0000}"/>
    <cellStyle name="Note 12 2 5 4" xfId="24811" xr:uid="{00000000-0005-0000-0000-000083BD0000}"/>
    <cellStyle name="Note 12 2 5 4 2" xfId="50800" xr:uid="{00000000-0005-0000-0000-000084BD0000}"/>
    <cellStyle name="Note 12 2 5 5" xfId="29965" xr:uid="{00000000-0005-0000-0000-000085BD0000}"/>
    <cellStyle name="Note 12 2 6" xfId="11438" xr:uid="{00000000-0005-0000-0000-000086BD0000}"/>
    <cellStyle name="Note 12 2 6 2" xfId="19233" xr:uid="{00000000-0005-0000-0000-000087BD0000}"/>
    <cellStyle name="Note 12 2 6 2 2" xfId="45227" xr:uid="{00000000-0005-0000-0000-000088BD0000}"/>
    <cellStyle name="Note 12 2 6 3" xfId="37439" xr:uid="{00000000-0005-0000-0000-000089BD0000}"/>
    <cellStyle name="Note 12 2 7" xfId="11944" xr:uid="{00000000-0005-0000-0000-00008ABD0000}"/>
    <cellStyle name="Note 12 2 7 2" xfId="19739" xr:uid="{00000000-0005-0000-0000-00008BBD0000}"/>
    <cellStyle name="Note 12 2 7 2 2" xfId="45733" xr:uid="{00000000-0005-0000-0000-00008CBD0000}"/>
    <cellStyle name="Note 12 2 7 3" xfId="37945" xr:uid="{00000000-0005-0000-0000-00008DBD0000}"/>
    <cellStyle name="Note 12 2 8" xfId="6590" xr:uid="{00000000-0005-0000-0000-00008EBD0000}"/>
    <cellStyle name="Note 12 2 8 2" xfId="32577" xr:uid="{00000000-0005-0000-0000-00008FBD0000}"/>
    <cellStyle name="Note 12 2 9" xfId="14371" xr:uid="{00000000-0005-0000-0000-000090BD0000}"/>
    <cellStyle name="Note 12 2 9 2" xfId="40365" xr:uid="{00000000-0005-0000-0000-000091BD0000}"/>
    <cellStyle name="Note 12 3" xfId="1561" xr:uid="{00000000-0005-0000-0000-000092BD0000}"/>
    <cellStyle name="Note 12 3 2" xfId="4247" xr:uid="{00000000-0005-0000-0000-000093BD0000}"/>
    <cellStyle name="Note 12 3 2 2" xfId="9544" xr:uid="{00000000-0005-0000-0000-000094BD0000}"/>
    <cellStyle name="Note 12 3 2 2 2" xfId="35545" xr:uid="{00000000-0005-0000-0000-000095BD0000}"/>
    <cellStyle name="Note 12 3 2 3" xfId="17339" xr:uid="{00000000-0005-0000-0000-000096BD0000}"/>
    <cellStyle name="Note 12 3 2 3 2" xfId="43333" xr:uid="{00000000-0005-0000-0000-000097BD0000}"/>
    <cellStyle name="Note 12 3 2 4" xfId="25090" xr:uid="{00000000-0005-0000-0000-000098BD0000}"/>
    <cellStyle name="Note 12 3 2 4 2" xfId="51079" xr:uid="{00000000-0005-0000-0000-000099BD0000}"/>
    <cellStyle name="Note 12 3 2 5" xfId="30244" xr:uid="{00000000-0005-0000-0000-00009ABD0000}"/>
    <cellStyle name="Note 12 3 3" xfId="12204" xr:uid="{00000000-0005-0000-0000-00009BBD0000}"/>
    <cellStyle name="Note 12 3 3 2" xfId="19999" xr:uid="{00000000-0005-0000-0000-00009CBD0000}"/>
    <cellStyle name="Note 12 3 3 2 2" xfId="45993" xr:uid="{00000000-0005-0000-0000-00009DBD0000}"/>
    <cellStyle name="Note 12 3 3 3" xfId="38205" xr:uid="{00000000-0005-0000-0000-00009EBD0000}"/>
    <cellStyle name="Note 12 3 4" xfId="6866" xr:uid="{00000000-0005-0000-0000-00009FBD0000}"/>
    <cellStyle name="Note 12 3 4 2" xfId="32856" xr:uid="{00000000-0005-0000-0000-0000A0BD0000}"/>
    <cellStyle name="Note 12 3 5" xfId="14650" xr:uid="{00000000-0005-0000-0000-0000A1BD0000}"/>
    <cellStyle name="Note 12 3 5 2" xfId="40644" xr:uid="{00000000-0005-0000-0000-0000A2BD0000}"/>
    <cellStyle name="Note 12 3 6" xfId="22401" xr:uid="{00000000-0005-0000-0000-0000A3BD0000}"/>
    <cellStyle name="Note 12 3 6 2" xfId="48390" xr:uid="{00000000-0005-0000-0000-0000A4BD0000}"/>
    <cellStyle name="Note 12 3 7" xfId="27555" xr:uid="{00000000-0005-0000-0000-0000A5BD0000}"/>
    <cellStyle name="Note 12 4" xfId="2117" xr:uid="{00000000-0005-0000-0000-0000A6BD0000}"/>
    <cellStyle name="Note 12 4 2" xfId="4803" xr:uid="{00000000-0005-0000-0000-0000A7BD0000}"/>
    <cellStyle name="Note 12 4 2 2" xfId="10100" xr:uid="{00000000-0005-0000-0000-0000A8BD0000}"/>
    <cellStyle name="Note 12 4 2 2 2" xfId="36101" xr:uid="{00000000-0005-0000-0000-0000A9BD0000}"/>
    <cellStyle name="Note 12 4 2 3" xfId="17895" xr:uid="{00000000-0005-0000-0000-0000AABD0000}"/>
    <cellStyle name="Note 12 4 2 3 2" xfId="43889" xr:uid="{00000000-0005-0000-0000-0000ABBD0000}"/>
    <cellStyle name="Note 12 4 2 4" xfId="25646" xr:uid="{00000000-0005-0000-0000-0000ACBD0000}"/>
    <cellStyle name="Note 12 4 2 4 2" xfId="51635" xr:uid="{00000000-0005-0000-0000-0000ADBD0000}"/>
    <cellStyle name="Note 12 4 2 5" xfId="30800" xr:uid="{00000000-0005-0000-0000-0000AEBD0000}"/>
    <cellStyle name="Note 12 4 3" xfId="12723" xr:uid="{00000000-0005-0000-0000-0000AFBD0000}"/>
    <cellStyle name="Note 12 4 3 2" xfId="20518" xr:uid="{00000000-0005-0000-0000-0000B0BD0000}"/>
    <cellStyle name="Note 12 4 3 2 2" xfId="46512" xr:uid="{00000000-0005-0000-0000-0000B1BD0000}"/>
    <cellStyle name="Note 12 4 3 3" xfId="38724" xr:uid="{00000000-0005-0000-0000-0000B2BD0000}"/>
    <cellStyle name="Note 12 4 4" xfId="7418" xr:uid="{00000000-0005-0000-0000-0000B3BD0000}"/>
    <cellStyle name="Note 12 4 4 2" xfId="33412" xr:uid="{00000000-0005-0000-0000-0000B4BD0000}"/>
    <cellStyle name="Note 12 4 5" xfId="15206" xr:uid="{00000000-0005-0000-0000-0000B5BD0000}"/>
    <cellStyle name="Note 12 4 5 2" xfId="41200" xr:uid="{00000000-0005-0000-0000-0000B6BD0000}"/>
    <cellStyle name="Note 12 4 6" xfId="22957" xr:uid="{00000000-0005-0000-0000-0000B7BD0000}"/>
    <cellStyle name="Note 12 4 6 2" xfId="48946" xr:uid="{00000000-0005-0000-0000-0000B8BD0000}"/>
    <cellStyle name="Note 12 4 7" xfId="28111" xr:uid="{00000000-0005-0000-0000-0000B9BD0000}"/>
    <cellStyle name="Note 12 5" xfId="2673" xr:uid="{00000000-0005-0000-0000-0000BABD0000}"/>
    <cellStyle name="Note 12 5 2" xfId="5359" xr:uid="{00000000-0005-0000-0000-0000BBBD0000}"/>
    <cellStyle name="Note 12 5 2 2" xfId="10656" xr:uid="{00000000-0005-0000-0000-0000BCBD0000}"/>
    <cellStyle name="Note 12 5 2 2 2" xfId="36657" xr:uid="{00000000-0005-0000-0000-0000BDBD0000}"/>
    <cellStyle name="Note 12 5 2 3" xfId="18451" xr:uid="{00000000-0005-0000-0000-0000BEBD0000}"/>
    <cellStyle name="Note 12 5 2 3 2" xfId="44445" xr:uid="{00000000-0005-0000-0000-0000BFBD0000}"/>
    <cellStyle name="Note 12 5 2 4" xfId="26202" xr:uid="{00000000-0005-0000-0000-0000C0BD0000}"/>
    <cellStyle name="Note 12 5 2 4 2" xfId="52191" xr:uid="{00000000-0005-0000-0000-0000C1BD0000}"/>
    <cellStyle name="Note 12 5 2 5" xfId="31356" xr:uid="{00000000-0005-0000-0000-0000C2BD0000}"/>
    <cellStyle name="Note 12 5 3" xfId="13260" xr:uid="{00000000-0005-0000-0000-0000C3BD0000}"/>
    <cellStyle name="Note 12 5 3 2" xfId="21055" xr:uid="{00000000-0005-0000-0000-0000C4BD0000}"/>
    <cellStyle name="Note 12 5 3 2 2" xfId="47049" xr:uid="{00000000-0005-0000-0000-0000C5BD0000}"/>
    <cellStyle name="Note 12 5 3 3" xfId="39261" xr:uid="{00000000-0005-0000-0000-0000C6BD0000}"/>
    <cellStyle name="Note 12 5 4" xfId="7972" xr:uid="{00000000-0005-0000-0000-0000C7BD0000}"/>
    <cellStyle name="Note 12 5 4 2" xfId="33968" xr:uid="{00000000-0005-0000-0000-0000C8BD0000}"/>
    <cellStyle name="Note 12 5 5" xfId="15762" xr:uid="{00000000-0005-0000-0000-0000C9BD0000}"/>
    <cellStyle name="Note 12 5 5 2" xfId="41756" xr:uid="{00000000-0005-0000-0000-0000CABD0000}"/>
    <cellStyle name="Note 12 5 6" xfId="23513" xr:uid="{00000000-0005-0000-0000-0000CBBD0000}"/>
    <cellStyle name="Note 12 5 6 2" xfId="49502" xr:uid="{00000000-0005-0000-0000-0000CCBD0000}"/>
    <cellStyle name="Note 12 5 7" xfId="28667" xr:uid="{00000000-0005-0000-0000-0000CDBD0000}"/>
    <cellStyle name="Note 12 6" xfId="3691" xr:uid="{00000000-0005-0000-0000-0000CEBD0000}"/>
    <cellStyle name="Note 12 6 2" xfId="8989" xr:uid="{00000000-0005-0000-0000-0000CFBD0000}"/>
    <cellStyle name="Note 12 6 2 2" xfId="34989" xr:uid="{00000000-0005-0000-0000-0000D0BD0000}"/>
    <cellStyle name="Note 12 6 3" xfId="16783" xr:uid="{00000000-0005-0000-0000-0000D1BD0000}"/>
    <cellStyle name="Note 12 6 3 2" xfId="42777" xr:uid="{00000000-0005-0000-0000-0000D2BD0000}"/>
    <cellStyle name="Note 12 6 4" xfId="24534" xr:uid="{00000000-0005-0000-0000-0000D3BD0000}"/>
    <cellStyle name="Note 12 6 4 2" xfId="50523" xr:uid="{00000000-0005-0000-0000-0000D4BD0000}"/>
    <cellStyle name="Note 12 6 5" xfId="29688" xr:uid="{00000000-0005-0000-0000-0000D5BD0000}"/>
    <cellStyle name="Note 12 7" xfId="11183" xr:uid="{00000000-0005-0000-0000-0000D6BD0000}"/>
    <cellStyle name="Note 12 7 2" xfId="18978" xr:uid="{00000000-0005-0000-0000-0000D7BD0000}"/>
    <cellStyle name="Note 12 7 2 2" xfId="44972" xr:uid="{00000000-0005-0000-0000-0000D8BD0000}"/>
    <cellStyle name="Note 12 7 3" xfId="37184" xr:uid="{00000000-0005-0000-0000-0000D9BD0000}"/>
    <cellStyle name="Note 12 8" xfId="11683" xr:uid="{00000000-0005-0000-0000-0000DABD0000}"/>
    <cellStyle name="Note 12 8 2" xfId="19478" xr:uid="{00000000-0005-0000-0000-0000DBBD0000}"/>
    <cellStyle name="Note 12 8 2 2" xfId="45472" xr:uid="{00000000-0005-0000-0000-0000DCBD0000}"/>
    <cellStyle name="Note 12 8 3" xfId="37684" xr:uid="{00000000-0005-0000-0000-0000DDBD0000}"/>
    <cellStyle name="Note 12 9" xfId="6313" xr:uid="{00000000-0005-0000-0000-0000DEBD0000}"/>
    <cellStyle name="Note 12 9 2" xfId="32300" xr:uid="{00000000-0005-0000-0000-0000DFBD0000}"/>
    <cellStyle name="Note 13" xfId="1015" xr:uid="{00000000-0005-0000-0000-0000E0BD0000}"/>
    <cellStyle name="Note 13 10" xfId="14107" xr:uid="{00000000-0005-0000-0000-0000E1BD0000}"/>
    <cellStyle name="Note 13 10 2" xfId="40101" xr:uid="{00000000-0005-0000-0000-0000E2BD0000}"/>
    <cellStyle name="Note 13 11" xfId="21858" xr:uid="{00000000-0005-0000-0000-0000E3BD0000}"/>
    <cellStyle name="Note 13 11 2" xfId="47847" xr:uid="{00000000-0005-0000-0000-0000E4BD0000}"/>
    <cellStyle name="Note 13 12" xfId="27012" xr:uid="{00000000-0005-0000-0000-0000E5BD0000}"/>
    <cellStyle name="Note 13 2" xfId="1293" xr:uid="{00000000-0005-0000-0000-0000E6BD0000}"/>
    <cellStyle name="Note 13 2 10" xfId="22135" xr:uid="{00000000-0005-0000-0000-0000E7BD0000}"/>
    <cellStyle name="Note 13 2 10 2" xfId="48124" xr:uid="{00000000-0005-0000-0000-0000E8BD0000}"/>
    <cellStyle name="Note 13 2 11" xfId="27289" xr:uid="{00000000-0005-0000-0000-0000E9BD0000}"/>
    <cellStyle name="Note 13 2 2" xfId="1851" xr:uid="{00000000-0005-0000-0000-0000EABD0000}"/>
    <cellStyle name="Note 13 2 2 2" xfId="4537" xr:uid="{00000000-0005-0000-0000-0000EBBD0000}"/>
    <cellStyle name="Note 13 2 2 2 2" xfId="9834" xr:uid="{00000000-0005-0000-0000-0000ECBD0000}"/>
    <cellStyle name="Note 13 2 2 2 2 2" xfId="35835" xr:uid="{00000000-0005-0000-0000-0000EDBD0000}"/>
    <cellStyle name="Note 13 2 2 2 3" xfId="17629" xr:uid="{00000000-0005-0000-0000-0000EEBD0000}"/>
    <cellStyle name="Note 13 2 2 2 3 2" xfId="43623" xr:uid="{00000000-0005-0000-0000-0000EFBD0000}"/>
    <cellStyle name="Note 13 2 2 2 4" xfId="25380" xr:uid="{00000000-0005-0000-0000-0000F0BD0000}"/>
    <cellStyle name="Note 13 2 2 2 4 2" xfId="51369" xr:uid="{00000000-0005-0000-0000-0000F1BD0000}"/>
    <cellStyle name="Note 13 2 2 2 5" xfId="30534" xr:uid="{00000000-0005-0000-0000-0000F2BD0000}"/>
    <cellStyle name="Note 13 2 2 3" xfId="12476" xr:uid="{00000000-0005-0000-0000-0000F3BD0000}"/>
    <cellStyle name="Note 13 2 2 3 2" xfId="20271" xr:uid="{00000000-0005-0000-0000-0000F4BD0000}"/>
    <cellStyle name="Note 13 2 2 3 2 2" xfId="46265" xr:uid="{00000000-0005-0000-0000-0000F5BD0000}"/>
    <cellStyle name="Note 13 2 2 3 3" xfId="38477" xr:uid="{00000000-0005-0000-0000-0000F6BD0000}"/>
    <cellStyle name="Note 13 2 2 4" xfId="7154" xr:uid="{00000000-0005-0000-0000-0000F7BD0000}"/>
    <cellStyle name="Note 13 2 2 4 2" xfId="33146" xr:uid="{00000000-0005-0000-0000-0000F8BD0000}"/>
    <cellStyle name="Note 13 2 2 5" xfId="14940" xr:uid="{00000000-0005-0000-0000-0000F9BD0000}"/>
    <cellStyle name="Note 13 2 2 5 2" xfId="40934" xr:uid="{00000000-0005-0000-0000-0000FABD0000}"/>
    <cellStyle name="Note 13 2 2 6" xfId="22691" xr:uid="{00000000-0005-0000-0000-0000FBBD0000}"/>
    <cellStyle name="Note 13 2 2 6 2" xfId="48680" xr:uid="{00000000-0005-0000-0000-0000FCBD0000}"/>
    <cellStyle name="Note 13 2 2 7" xfId="27845" xr:uid="{00000000-0005-0000-0000-0000FDBD0000}"/>
    <cellStyle name="Note 13 2 3" xfId="2407" xr:uid="{00000000-0005-0000-0000-0000FEBD0000}"/>
    <cellStyle name="Note 13 2 3 2" xfId="5093" xr:uid="{00000000-0005-0000-0000-0000FFBD0000}"/>
    <cellStyle name="Note 13 2 3 2 2" xfId="10390" xr:uid="{00000000-0005-0000-0000-000000BE0000}"/>
    <cellStyle name="Note 13 2 3 2 2 2" xfId="36391" xr:uid="{00000000-0005-0000-0000-000001BE0000}"/>
    <cellStyle name="Note 13 2 3 2 3" xfId="18185" xr:uid="{00000000-0005-0000-0000-000002BE0000}"/>
    <cellStyle name="Note 13 2 3 2 3 2" xfId="44179" xr:uid="{00000000-0005-0000-0000-000003BE0000}"/>
    <cellStyle name="Note 13 2 3 2 4" xfId="25936" xr:uid="{00000000-0005-0000-0000-000004BE0000}"/>
    <cellStyle name="Note 13 2 3 2 4 2" xfId="51925" xr:uid="{00000000-0005-0000-0000-000005BE0000}"/>
    <cellStyle name="Note 13 2 3 2 5" xfId="31090" xr:uid="{00000000-0005-0000-0000-000006BE0000}"/>
    <cellStyle name="Note 13 2 3 3" xfId="13011" xr:uid="{00000000-0005-0000-0000-000007BE0000}"/>
    <cellStyle name="Note 13 2 3 3 2" xfId="20806" xr:uid="{00000000-0005-0000-0000-000008BE0000}"/>
    <cellStyle name="Note 13 2 3 3 2 2" xfId="46800" xr:uid="{00000000-0005-0000-0000-000009BE0000}"/>
    <cellStyle name="Note 13 2 3 3 3" xfId="39012" xr:uid="{00000000-0005-0000-0000-00000ABE0000}"/>
    <cellStyle name="Note 13 2 3 4" xfId="7706" xr:uid="{00000000-0005-0000-0000-00000BBE0000}"/>
    <cellStyle name="Note 13 2 3 4 2" xfId="33702" xr:uid="{00000000-0005-0000-0000-00000CBE0000}"/>
    <cellStyle name="Note 13 2 3 5" xfId="15496" xr:uid="{00000000-0005-0000-0000-00000DBE0000}"/>
    <cellStyle name="Note 13 2 3 5 2" xfId="41490" xr:uid="{00000000-0005-0000-0000-00000EBE0000}"/>
    <cellStyle name="Note 13 2 3 6" xfId="23247" xr:uid="{00000000-0005-0000-0000-00000FBE0000}"/>
    <cellStyle name="Note 13 2 3 6 2" xfId="49236" xr:uid="{00000000-0005-0000-0000-000010BE0000}"/>
    <cellStyle name="Note 13 2 3 7" xfId="28401" xr:uid="{00000000-0005-0000-0000-000011BE0000}"/>
    <cellStyle name="Note 13 2 4" xfId="2963" xr:uid="{00000000-0005-0000-0000-000012BE0000}"/>
    <cellStyle name="Note 13 2 4 2" xfId="5649" xr:uid="{00000000-0005-0000-0000-000013BE0000}"/>
    <cellStyle name="Note 13 2 4 2 2" xfId="10946" xr:uid="{00000000-0005-0000-0000-000014BE0000}"/>
    <cellStyle name="Note 13 2 4 2 2 2" xfId="36947" xr:uid="{00000000-0005-0000-0000-000015BE0000}"/>
    <cellStyle name="Note 13 2 4 2 3" xfId="18741" xr:uid="{00000000-0005-0000-0000-000016BE0000}"/>
    <cellStyle name="Note 13 2 4 2 3 2" xfId="44735" xr:uid="{00000000-0005-0000-0000-000017BE0000}"/>
    <cellStyle name="Note 13 2 4 2 4" xfId="26492" xr:uid="{00000000-0005-0000-0000-000018BE0000}"/>
    <cellStyle name="Note 13 2 4 2 4 2" xfId="52481" xr:uid="{00000000-0005-0000-0000-000019BE0000}"/>
    <cellStyle name="Note 13 2 4 2 5" xfId="31646" xr:uid="{00000000-0005-0000-0000-00001ABE0000}"/>
    <cellStyle name="Note 13 2 4 3" xfId="13550" xr:uid="{00000000-0005-0000-0000-00001BBE0000}"/>
    <cellStyle name="Note 13 2 4 3 2" xfId="21345" xr:uid="{00000000-0005-0000-0000-00001CBE0000}"/>
    <cellStyle name="Note 13 2 4 3 2 2" xfId="47339" xr:uid="{00000000-0005-0000-0000-00001DBE0000}"/>
    <cellStyle name="Note 13 2 4 3 3" xfId="39551" xr:uid="{00000000-0005-0000-0000-00001EBE0000}"/>
    <cellStyle name="Note 13 2 4 4" xfId="8262" xr:uid="{00000000-0005-0000-0000-00001FBE0000}"/>
    <cellStyle name="Note 13 2 4 4 2" xfId="34258" xr:uid="{00000000-0005-0000-0000-000020BE0000}"/>
    <cellStyle name="Note 13 2 4 5" xfId="16052" xr:uid="{00000000-0005-0000-0000-000021BE0000}"/>
    <cellStyle name="Note 13 2 4 5 2" xfId="42046" xr:uid="{00000000-0005-0000-0000-000022BE0000}"/>
    <cellStyle name="Note 13 2 4 6" xfId="23803" xr:uid="{00000000-0005-0000-0000-000023BE0000}"/>
    <cellStyle name="Note 13 2 4 6 2" xfId="49792" xr:uid="{00000000-0005-0000-0000-000024BE0000}"/>
    <cellStyle name="Note 13 2 4 7" xfId="28957" xr:uid="{00000000-0005-0000-0000-000025BE0000}"/>
    <cellStyle name="Note 13 2 5" xfId="3981" xr:uid="{00000000-0005-0000-0000-000026BE0000}"/>
    <cellStyle name="Note 13 2 5 2" xfId="9279" xr:uid="{00000000-0005-0000-0000-000027BE0000}"/>
    <cellStyle name="Note 13 2 5 2 2" xfId="35279" xr:uid="{00000000-0005-0000-0000-000028BE0000}"/>
    <cellStyle name="Note 13 2 5 3" xfId="17073" xr:uid="{00000000-0005-0000-0000-000029BE0000}"/>
    <cellStyle name="Note 13 2 5 3 2" xfId="43067" xr:uid="{00000000-0005-0000-0000-00002ABE0000}"/>
    <cellStyle name="Note 13 2 5 4" xfId="24824" xr:uid="{00000000-0005-0000-0000-00002BBE0000}"/>
    <cellStyle name="Note 13 2 5 4 2" xfId="50813" xr:uid="{00000000-0005-0000-0000-00002CBE0000}"/>
    <cellStyle name="Note 13 2 5 5" xfId="29978" xr:uid="{00000000-0005-0000-0000-00002DBE0000}"/>
    <cellStyle name="Note 13 2 6" xfId="11451" xr:uid="{00000000-0005-0000-0000-00002EBE0000}"/>
    <cellStyle name="Note 13 2 6 2" xfId="19246" xr:uid="{00000000-0005-0000-0000-00002FBE0000}"/>
    <cellStyle name="Note 13 2 6 2 2" xfId="45240" xr:uid="{00000000-0005-0000-0000-000030BE0000}"/>
    <cellStyle name="Note 13 2 6 3" xfId="37452" xr:uid="{00000000-0005-0000-0000-000031BE0000}"/>
    <cellStyle name="Note 13 2 7" xfId="11957" xr:uid="{00000000-0005-0000-0000-000032BE0000}"/>
    <cellStyle name="Note 13 2 7 2" xfId="19752" xr:uid="{00000000-0005-0000-0000-000033BE0000}"/>
    <cellStyle name="Note 13 2 7 2 2" xfId="45746" xr:uid="{00000000-0005-0000-0000-000034BE0000}"/>
    <cellStyle name="Note 13 2 7 3" xfId="37958" xr:uid="{00000000-0005-0000-0000-000035BE0000}"/>
    <cellStyle name="Note 13 2 8" xfId="6603" xr:uid="{00000000-0005-0000-0000-000036BE0000}"/>
    <cellStyle name="Note 13 2 8 2" xfId="32590" xr:uid="{00000000-0005-0000-0000-000037BE0000}"/>
    <cellStyle name="Note 13 2 9" xfId="14384" xr:uid="{00000000-0005-0000-0000-000038BE0000}"/>
    <cellStyle name="Note 13 2 9 2" xfId="40378" xr:uid="{00000000-0005-0000-0000-000039BE0000}"/>
    <cellStyle name="Note 13 3" xfId="1574" xr:uid="{00000000-0005-0000-0000-00003ABE0000}"/>
    <cellStyle name="Note 13 3 2" xfId="4260" xr:uid="{00000000-0005-0000-0000-00003BBE0000}"/>
    <cellStyle name="Note 13 3 2 2" xfId="9557" xr:uid="{00000000-0005-0000-0000-00003CBE0000}"/>
    <cellStyle name="Note 13 3 2 2 2" xfId="35558" xr:uid="{00000000-0005-0000-0000-00003DBE0000}"/>
    <cellStyle name="Note 13 3 2 3" xfId="17352" xr:uid="{00000000-0005-0000-0000-00003EBE0000}"/>
    <cellStyle name="Note 13 3 2 3 2" xfId="43346" xr:uid="{00000000-0005-0000-0000-00003FBE0000}"/>
    <cellStyle name="Note 13 3 2 4" xfId="25103" xr:uid="{00000000-0005-0000-0000-000040BE0000}"/>
    <cellStyle name="Note 13 3 2 4 2" xfId="51092" xr:uid="{00000000-0005-0000-0000-000041BE0000}"/>
    <cellStyle name="Note 13 3 2 5" xfId="30257" xr:uid="{00000000-0005-0000-0000-000042BE0000}"/>
    <cellStyle name="Note 13 3 3" xfId="12217" xr:uid="{00000000-0005-0000-0000-000043BE0000}"/>
    <cellStyle name="Note 13 3 3 2" xfId="20012" xr:uid="{00000000-0005-0000-0000-000044BE0000}"/>
    <cellStyle name="Note 13 3 3 2 2" xfId="46006" xr:uid="{00000000-0005-0000-0000-000045BE0000}"/>
    <cellStyle name="Note 13 3 3 3" xfId="38218" xr:uid="{00000000-0005-0000-0000-000046BE0000}"/>
    <cellStyle name="Note 13 3 4" xfId="6879" xr:uid="{00000000-0005-0000-0000-000047BE0000}"/>
    <cellStyle name="Note 13 3 4 2" xfId="32869" xr:uid="{00000000-0005-0000-0000-000048BE0000}"/>
    <cellStyle name="Note 13 3 5" xfId="14663" xr:uid="{00000000-0005-0000-0000-000049BE0000}"/>
    <cellStyle name="Note 13 3 5 2" xfId="40657" xr:uid="{00000000-0005-0000-0000-00004ABE0000}"/>
    <cellStyle name="Note 13 3 6" xfId="22414" xr:uid="{00000000-0005-0000-0000-00004BBE0000}"/>
    <cellStyle name="Note 13 3 6 2" xfId="48403" xr:uid="{00000000-0005-0000-0000-00004CBE0000}"/>
    <cellStyle name="Note 13 3 7" xfId="27568" xr:uid="{00000000-0005-0000-0000-00004DBE0000}"/>
    <cellStyle name="Note 13 4" xfId="2130" xr:uid="{00000000-0005-0000-0000-00004EBE0000}"/>
    <cellStyle name="Note 13 4 2" xfId="4816" xr:uid="{00000000-0005-0000-0000-00004FBE0000}"/>
    <cellStyle name="Note 13 4 2 2" xfId="10113" xr:uid="{00000000-0005-0000-0000-000050BE0000}"/>
    <cellStyle name="Note 13 4 2 2 2" xfId="36114" xr:uid="{00000000-0005-0000-0000-000051BE0000}"/>
    <cellStyle name="Note 13 4 2 3" xfId="17908" xr:uid="{00000000-0005-0000-0000-000052BE0000}"/>
    <cellStyle name="Note 13 4 2 3 2" xfId="43902" xr:uid="{00000000-0005-0000-0000-000053BE0000}"/>
    <cellStyle name="Note 13 4 2 4" xfId="25659" xr:uid="{00000000-0005-0000-0000-000054BE0000}"/>
    <cellStyle name="Note 13 4 2 4 2" xfId="51648" xr:uid="{00000000-0005-0000-0000-000055BE0000}"/>
    <cellStyle name="Note 13 4 2 5" xfId="30813" xr:uid="{00000000-0005-0000-0000-000056BE0000}"/>
    <cellStyle name="Note 13 4 3" xfId="12736" xr:uid="{00000000-0005-0000-0000-000057BE0000}"/>
    <cellStyle name="Note 13 4 3 2" xfId="20531" xr:uid="{00000000-0005-0000-0000-000058BE0000}"/>
    <cellStyle name="Note 13 4 3 2 2" xfId="46525" xr:uid="{00000000-0005-0000-0000-000059BE0000}"/>
    <cellStyle name="Note 13 4 3 3" xfId="38737" xr:uid="{00000000-0005-0000-0000-00005ABE0000}"/>
    <cellStyle name="Note 13 4 4" xfId="7431" xr:uid="{00000000-0005-0000-0000-00005BBE0000}"/>
    <cellStyle name="Note 13 4 4 2" xfId="33425" xr:uid="{00000000-0005-0000-0000-00005CBE0000}"/>
    <cellStyle name="Note 13 4 5" xfId="15219" xr:uid="{00000000-0005-0000-0000-00005DBE0000}"/>
    <cellStyle name="Note 13 4 5 2" xfId="41213" xr:uid="{00000000-0005-0000-0000-00005EBE0000}"/>
    <cellStyle name="Note 13 4 6" xfId="22970" xr:uid="{00000000-0005-0000-0000-00005FBE0000}"/>
    <cellStyle name="Note 13 4 6 2" xfId="48959" xr:uid="{00000000-0005-0000-0000-000060BE0000}"/>
    <cellStyle name="Note 13 4 7" xfId="28124" xr:uid="{00000000-0005-0000-0000-000061BE0000}"/>
    <cellStyle name="Note 13 5" xfId="2686" xr:uid="{00000000-0005-0000-0000-000062BE0000}"/>
    <cellStyle name="Note 13 5 2" xfId="5372" xr:uid="{00000000-0005-0000-0000-000063BE0000}"/>
    <cellStyle name="Note 13 5 2 2" xfId="10669" xr:uid="{00000000-0005-0000-0000-000064BE0000}"/>
    <cellStyle name="Note 13 5 2 2 2" xfId="36670" xr:uid="{00000000-0005-0000-0000-000065BE0000}"/>
    <cellStyle name="Note 13 5 2 3" xfId="18464" xr:uid="{00000000-0005-0000-0000-000066BE0000}"/>
    <cellStyle name="Note 13 5 2 3 2" xfId="44458" xr:uid="{00000000-0005-0000-0000-000067BE0000}"/>
    <cellStyle name="Note 13 5 2 4" xfId="26215" xr:uid="{00000000-0005-0000-0000-000068BE0000}"/>
    <cellStyle name="Note 13 5 2 4 2" xfId="52204" xr:uid="{00000000-0005-0000-0000-000069BE0000}"/>
    <cellStyle name="Note 13 5 2 5" xfId="31369" xr:uid="{00000000-0005-0000-0000-00006ABE0000}"/>
    <cellStyle name="Note 13 5 3" xfId="13273" xr:uid="{00000000-0005-0000-0000-00006BBE0000}"/>
    <cellStyle name="Note 13 5 3 2" xfId="21068" xr:uid="{00000000-0005-0000-0000-00006CBE0000}"/>
    <cellStyle name="Note 13 5 3 2 2" xfId="47062" xr:uid="{00000000-0005-0000-0000-00006DBE0000}"/>
    <cellStyle name="Note 13 5 3 3" xfId="39274" xr:uid="{00000000-0005-0000-0000-00006EBE0000}"/>
    <cellStyle name="Note 13 5 4" xfId="7985" xr:uid="{00000000-0005-0000-0000-00006FBE0000}"/>
    <cellStyle name="Note 13 5 4 2" xfId="33981" xr:uid="{00000000-0005-0000-0000-000070BE0000}"/>
    <cellStyle name="Note 13 5 5" xfId="15775" xr:uid="{00000000-0005-0000-0000-000071BE0000}"/>
    <cellStyle name="Note 13 5 5 2" xfId="41769" xr:uid="{00000000-0005-0000-0000-000072BE0000}"/>
    <cellStyle name="Note 13 5 6" xfId="23526" xr:uid="{00000000-0005-0000-0000-000073BE0000}"/>
    <cellStyle name="Note 13 5 6 2" xfId="49515" xr:uid="{00000000-0005-0000-0000-000074BE0000}"/>
    <cellStyle name="Note 13 5 7" xfId="28680" xr:uid="{00000000-0005-0000-0000-000075BE0000}"/>
    <cellStyle name="Note 13 6" xfId="3704" xr:uid="{00000000-0005-0000-0000-000076BE0000}"/>
    <cellStyle name="Note 13 6 2" xfId="9002" xr:uid="{00000000-0005-0000-0000-000077BE0000}"/>
    <cellStyle name="Note 13 6 2 2" xfId="35002" xr:uid="{00000000-0005-0000-0000-000078BE0000}"/>
    <cellStyle name="Note 13 6 3" xfId="16796" xr:uid="{00000000-0005-0000-0000-000079BE0000}"/>
    <cellStyle name="Note 13 6 3 2" xfId="42790" xr:uid="{00000000-0005-0000-0000-00007ABE0000}"/>
    <cellStyle name="Note 13 6 4" xfId="24547" xr:uid="{00000000-0005-0000-0000-00007BBE0000}"/>
    <cellStyle name="Note 13 6 4 2" xfId="50536" xr:uid="{00000000-0005-0000-0000-00007CBE0000}"/>
    <cellStyle name="Note 13 6 5" xfId="29701" xr:uid="{00000000-0005-0000-0000-00007DBE0000}"/>
    <cellStyle name="Note 13 7" xfId="11196" xr:uid="{00000000-0005-0000-0000-00007EBE0000}"/>
    <cellStyle name="Note 13 7 2" xfId="18991" xr:uid="{00000000-0005-0000-0000-00007FBE0000}"/>
    <cellStyle name="Note 13 7 2 2" xfId="44985" xr:uid="{00000000-0005-0000-0000-000080BE0000}"/>
    <cellStyle name="Note 13 7 3" xfId="37197" xr:uid="{00000000-0005-0000-0000-000081BE0000}"/>
    <cellStyle name="Note 13 8" xfId="11696" xr:uid="{00000000-0005-0000-0000-000082BE0000}"/>
    <cellStyle name="Note 13 8 2" xfId="19491" xr:uid="{00000000-0005-0000-0000-000083BE0000}"/>
    <cellStyle name="Note 13 8 2 2" xfId="45485" xr:uid="{00000000-0005-0000-0000-000084BE0000}"/>
    <cellStyle name="Note 13 8 3" xfId="37697" xr:uid="{00000000-0005-0000-0000-000085BE0000}"/>
    <cellStyle name="Note 13 9" xfId="6326" xr:uid="{00000000-0005-0000-0000-000086BE0000}"/>
    <cellStyle name="Note 13 9 2" xfId="32313" xr:uid="{00000000-0005-0000-0000-000087BE0000}"/>
    <cellStyle name="Note 14" xfId="1029" xr:uid="{00000000-0005-0000-0000-000088BE0000}"/>
    <cellStyle name="Note 14 10" xfId="14121" xr:uid="{00000000-0005-0000-0000-000089BE0000}"/>
    <cellStyle name="Note 14 10 2" xfId="40115" xr:uid="{00000000-0005-0000-0000-00008ABE0000}"/>
    <cellStyle name="Note 14 11" xfId="21872" xr:uid="{00000000-0005-0000-0000-00008BBE0000}"/>
    <cellStyle name="Note 14 11 2" xfId="47861" xr:uid="{00000000-0005-0000-0000-00008CBE0000}"/>
    <cellStyle name="Note 14 12" xfId="27026" xr:uid="{00000000-0005-0000-0000-00008DBE0000}"/>
    <cellStyle name="Note 14 2" xfId="1307" xr:uid="{00000000-0005-0000-0000-00008EBE0000}"/>
    <cellStyle name="Note 14 2 10" xfId="22149" xr:uid="{00000000-0005-0000-0000-00008FBE0000}"/>
    <cellStyle name="Note 14 2 10 2" xfId="48138" xr:uid="{00000000-0005-0000-0000-000090BE0000}"/>
    <cellStyle name="Note 14 2 11" xfId="27303" xr:uid="{00000000-0005-0000-0000-000091BE0000}"/>
    <cellStyle name="Note 14 2 2" xfId="1865" xr:uid="{00000000-0005-0000-0000-000092BE0000}"/>
    <cellStyle name="Note 14 2 2 2" xfId="4551" xr:uid="{00000000-0005-0000-0000-000093BE0000}"/>
    <cellStyle name="Note 14 2 2 2 2" xfId="9848" xr:uid="{00000000-0005-0000-0000-000094BE0000}"/>
    <cellStyle name="Note 14 2 2 2 2 2" xfId="35849" xr:uid="{00000000-0005-0000-0000-000095BE0000}"/>
    <cellStyle name="Note 14 2 2 2 3" xfId="17643" xr:uid="{00000000-0005-0000-0000-000096BE0000}"/>
    <cellStyle name="Note 14 2 2 2 3 2" xfId="43637" xr:uid="{00000000-0005-0000-0000-000097BE0000}"/>
    <cellStyle name="Note 14 2 2 2 4" xfId="25394" xr:uid="{00000000-0005-0000-0000-000098BE0000}"/>
    <cellStyle name="Note 14 2 2 2 4 2" xfId="51383" xr:uid="{00000000-0005-0000-0000-000099BE0000}"/>
    <cellStyle name="Note 14 2 2 2 5" xfId="30548" xr:uid="{00000000-0005-0000-0000-00009ABE0000}"/>
    <cellStyle name="Note 14 2 2 3" xfId="12490" xr:uid="{00000000-0005-0000-0000-00009BBE0000}"/>
    <cellStyle name="Note 14 2 2 3 2" xfId="20285" xr:uid="{00000000-0005-0000-0000-00009CBE0000}"/>
    <cellStyle name="Note 14 2 2 3 2 2" xfId="46279" xr:uid="{00000000-0005-0000-0000-00009DBE0000}"/>
    <cellStyle name="Note 14 2 2 3 3" xfId="38491" xr:uid="{00000000-0005-0000-0000-00009EBE0000}"/>
    <cellStyle name="Note 14 2 2 4" xfId="7168" xr:uid="{00000000-0005-0000-0000-00009FBE0000}"/>
    <cellStyle name="Note 14 2 2 4 2" xfId="33160" xr:uid="{00000000-0005-0000-0000-0000A0BE0000}"/>
    <cellStyle name="Note 14 2 2 5" xfId="14954" xr:uid="{00000000-0005-0000-0000-0000A1BE0000}"/>
    <cellStyle name="Note 14 2 2 5 2" xfId="40948" xr:uid="{00000000-0005-0000-0000-0000A2BE0000}"/>
    <cellStyle name="Note 14 2 2 6" xfId="22705" xr:uid="{00000000-0005-0000-0000-0000A3BE0000}"/>
    <cellStyle name="Note 14 2 2 6 2" xfId="48694" xr:uid="{00000000-0005-0000-0000-0000A4BE0000}"/>
    <cellStyle name="Note 14 2 2 7" xfId="27859" xr:uid="{00000000-0005-0000-0000-0000A5BE0000}"/>
    <cellStyle name="Note 14 2 3" xfId="2421" xr:uid="{00000000-0005-0000-0000-0000A6BE0000}"/>
    <cellStyle name="Note 14 2 3 2" xfId="5107" xr:uid="{00000000-0005-0000-0000-0000A7BE0000}"/>
    <cellStyle name="Note 14 2 3 2 2" xfId="10404" xr:uid="{00000000-0005-0000-0000-0000A8BE0000}"/>
    <cellStyle name="Note 14 2 3 2 2 2" xfId="36405" xr:uid="{00000000-0005-0000-0000-0000A9BE0000}"/>
    <cellStyle name="Note 14 2 3 2 3" xfId="18199" xr:uid="{00000000-0005-0000-0000-0000AABE0000}"/>
    <cellStyle name="Note 14 2 3 2 3 2" xfId="44193" xr:uid="{00000000-0005-0000-0000-0000ABBE0000}"/>
    <cellStyle name="Note 14 2 3 2 4" xfId="25950" xr:uid="{00000000-0005-0000-0000-0000ACBE0000}"/>
    <cellStyle name="Note 14 2 3 2 4 2" xfId="51939" xr:uid="{00000000-0005-0000-0000-0000ADBE0000}"/>
    <cellStyle name="Note 14 2 3 2 5" xfId="31104" xr:uid="{00000000-0005-0000-0000-0000AEBE0000}"/>
    <cellStyle name="Note 14 2 3 3" xfId="13025" xr:uid="{00000000-0005-0000-0000-0000AFBE0000}"/>
    <cellStyle name="Note 14 2 3 3 2" xfId="20820" xr:uid="{00000000-0005-0000-0000-0000B0BE0000}"/>
    <cellStyle name="Note 14 2 3 3 2 2" xfId="46814" xr:uid="{00000000-0005-0000-0000-0000B1BE0000}"/>
    <cellStyle name="Note 14 2 3 3 3" xfId="39026" xr:uid="{00000000-0005-0000-0000-0000B2BE0000}"/>
    <cellStyle name="Note 14 2 3 4" xfId="7720" xr:uid="{00000000-0005-0000-0000-0000B3BE0000}"/>
    <cellStyle name="Note 14 2 3 4 2" xfId="33716" xr:uid="{00000000-0005-0000-0000-0000B4BE0000}"/>
    <cellStyle name="Note 14 2 3 5" xfId="15510" xr:uid="{00000000-0005-0000-0000-0000B5BE0000}"/>
    <cellStyle name="Note 14 2 3 5 2" xfId="41504" xr:uid="{00000000-0005-0000-0000-0000B6BE0000}"/>
    <cellStyle name="Note 14 2 3 6" xfId="23261" xr:uid="{00000000-0005-0000-0000-0000B7BE0000}"/>
    <cellStyle name="Note 14 2 3 6 2" xfId="49250" xr:uid="{00000000-0005-0000-0000-0000B8BE0000}"/>
    <cellStyle name="Note 14 2 3 7" xfId="28415" xr:uid="{00000000-0005-0000-0000-0000B9BE0000}"/>
    <cellStyle name="Note 14 2 4" xfId="2977" xr:uid="{00000000-0005-0000-0000-0000BABE0000}"/>
    <cellStyle name="Note 14 2 4 2" xfId="5663" xr:uid="{00000000-0005-0000-0000-0000BBBE0000}"/>
    <cellStyle name="Note 14 2 4 2 2" xfId="10960" xr:uid="{00000000-0005-0000-0000-0000BCBE0000}"/>
    <cellStyle name="Note 14 2 4 2 2 2" xfId="36961" xr:uid="{00000000-0005-0000-0000-0000BDBE0000}"/>
    <cellStyle name="Note 14 2 4 2 3" xfId="18755" xr:uid="{00000000-0005-0000-0000-0000BEBE0000}"/>
    <cellStyle name="Note 14 2 4 2 3 2" xfId="44749" xr:uid="{00000000-0005-0000-0000-0000BFBE0000}"/>
    <cellStyle name="Note 14 2 4 2 4" xfId="26506" xr:uid="{00000000-0005-0000-0000-0000C0BE0000}"/>
    <cellStyle name="Note 14 2 4 2 4 2" xfId="52495" xr:uid="{00000000-0005-0000-0000-0000C1BE0000}"/>
    <cellStyle name="Note 14 2 4 2 5" xfId="31660" xr:uid="{00000000-0005-0000-0000-0000C2BE0000}"/>
    <cellStyle name="Note 14 2 4 3" xfId="13564" xr:uid="{00000000-0005-0000-0000-0000C3BE0000}"/>
    <cellStyle name="Note 14 2 4 3 2" xfId="21359" xr:uid="{00000000-0005-0000-0000-0000C4BE0000}"/>
    <cellStyle name="Note 14 2 4 3 2 2" xfId="47353" xr:uid="{00000000-0005-0000-0000-0000C5BE0000}"/>
    <cellStyle name="Note 14 2 4 3 3" xfId="39565" xr:uid="{00000000-0005-0000-0000-0000C6BE0000}"/>
    <cellStyle name="Note 14 2 4 4" xfId="8276" xr:uid="{00000000-0005-0000-0000-0000C7BE0000}"/>
    <cellStyle name="Note 14 2 4 4 2" xfId="34272" xr:uid="{00000000-0005-0000-0000-0000C8BE0000}"/>
    <cellStyle name="Note 14 2 4 5" xfId="16066" xr:uid="{00000000-0005-0000-0000-0000C9BE0000}"/>
    <cellStyle name="Note 14 2 4 5 2" xfId="42060" xr:uid="{00000000-0005-0000-0000-0000CABE0000}"/>
    <cellStyle name="Note 14 2 4 6" xfId="23817" xr:uid="{00000000-0005-0000-0000-0000CBBE0000}"/>
    <cellStyle name="Note 14 2 4 6 2" xfId="49806" xr:uid="{00000000-0005-0000-0000-0000CCBE0000}"/>
    <cellStyle name="Note 14 2 4 7" xfId="28971" xr:uid="{00000000-0005-0000-0000-0000CDBE0000}"/>
    <cellStyle name="Note 14 2 5" xfId="3995" xr:uid="{00000000-0005-0000-0000-0000CEBE0000}"/>
    <cellStyle name="Note 14 2 5 2" xfId="9293" xr:uid="{00000000-0005-0000-0000-0000CFBE0000}"/>
    <cellStyle name="Note 14 2 5 2 2" xfId="35293" xr:uid="{00000000-0005-0000-0000-0000D0BE0000}"/>
    <cellStyle name="Note 14 2 5 3" xfId="17087" xr:uid="{00000000-0005-0000-0000-0000D1BE0000}"/>
    <cellStyle name="Note 14 2 5 3 2" xfId="43081" xr:uid="{00000000-0005-0000-0000-0000D2BE0000}"/>
    <cellStyle name="Note 14 2 5 4" xfId="24838" xr:uid="{00000000-0005-0000-0000-0000D3BE0000}"/>
    <cellStyle name="Note 14 2 5 4 2" xfId="50827" xr:uid="{00000000-0005-0000-0000-0000D4BE0000}"/>
    <cellStyle name="Note 14 2 5 5" xfId="29992" xr:uid="{00000000-0005-0000-0000-0000D5BE0000}"/>
    <cellStyle name="Note 14 2 6" xfId="11465" xr:uid="{00000000-0005-0000-0000-0000D6BE0000}"/>
    <cellStyle name="Note 14 2 6 2" xfId="19260" xr:uid="{00000000-0005-0000-0000-0000D7BE0000}"/>
    <cellStyle name="Note 14 2 6 2 2" xfId="45254" xr:uid="{00000000-0005-0000-0000-0000D8BE0000}"/>
    <cellStyle name="Note 14 2 6 3" xfId="37466" xr:uid="{00000000-0005-0000-0000-0000D9BE0000}"/>
    <cellStyle name="Note 14 2 7" xfId="11971" xr:uid="{00000000-0005-0000-0000-0000DABE0000}"/>
    <cellStyle name="Note 14 2 7 2" xfId="19766" xr:uid="{00000000-0005-0000-0000-0000DBBE0000}"/>
    <cellStyle name="Note 14 2 7 2 2" xfId="45760" xr:uid="{00000000-0005-0000-0000-0000DCBE0000}"/>
    <cellStyle name="Note 14 2 7 3" xfId="37972" xr:uid="{00000000-0005-0000-0000-0000DDBE0000}"/>
    <cellStyle name="Note 14 2 8" xfId="6617" xr:uid="{00000000-0005-0000-0000-0000DEBE0000}"/>
    <cellStyle name="Note 14 2 8 2" xfId="32604" xr:uid="{00000000-0005-0000-0000-0000DFBE0000}"/>
    <cellStyle name="Note 14 2 9" xfId="14398" xr:uid="{00000000-0005-0000-0000-0000E0BE0000}"/>
    <cellStyle name="Note 14 2 9 2" xfId="40392" xr:uid="{00000000-0005-0000-0000-0000E1BE0000}"/>
    <cellStyle name="Note 14 3" xfId="1588" xr:uid="{00000000-0005-0000-0000-0000E2BE0000}"/>
    <cellStyle name="Note 14 3 2" xfId="4274" xr:uid="{00000000-0005-0000-0000-0000E3BE0000}"/>
    <cellStyle name="Note 14 3 2 2" xfId="9571" xr:uid="{00000000-0005-0000-0000-0000E4BE0000}"/>
    <cellStyle name="Note 14 3 2 2 2" xfId="35572" xr:uid="{00000000-0005-0000-0000-0000E5BE0000}"/>
    <cellStyle name="Note 14 3 2 3" xfId="17366" xr:uid="{00000000-0005-0000-0000-0000E6BE0000}"/>
    <cellStyle name="Note 14 3 2 3 2" xfId="43360" xr:uid="{00000000-0005-0000-0000-0000E7BE0000}"/>
    <cellStyle name="Note 14 3 2 4" xfId="25117" xr:uid="{00000000-0005-0000-0000-0000E8BE0000}"/>
    <cellStyle name="Note 14 3 2 4 2" xfId="51106" xr:uid="{00000000-0005-0000-0000-0000E9BE0000}"/>
    <cellStyle name="Note 14 3 2 5" xfId="30271" xr:uid="{00000000-0005-0000-0000-0000EABE0000}"/>
    <cellStyle name="Note 14 3 3" xfId="12231" xr:uid="{00000000-0005-0000-0000-0000EBBE0000}"/>
    <cellStyle name="Note 14 3 3 2" xfId="20026" xr:uid="{00000000-0005-0000-0000-0000ECBE0000}"/>
    <cellStyle name="Note 14 3 3 2 2" xfId="46020" xr:uid="{00000000-0005-0000-0000-0000EDBE0000}"/>
    <cellStyle name="Note 14 3 3 3" xfId="38232" xr:uid="{00000000-0005-0000-0000-0000EEBE0000}"/>
    <cellStyle name="Note 14 3 4" xfId="6893" xr:uid="{00000000-0005-0000-0000-0000EFBE0000}"/>
    <cellStyle name="Note 14 3 4 2" xfId="32883" xr:uid="{00000000-0005-0000-0000-0000F0BE0000}"/>
    <cellStyle name="Note 14 3 5" xfId="14677" xr:uid="{00000000-0005-0000-0000-0000F1BE0000}"/>
    <cellStyle name="Note 14 3 5 2" xfId="40671" xr:uid="{00000000-0005-0000-0000-0000F2BE0000}"/>
    <cellStyle name="Note 14 3 6" xfId="22428" xr:uid="{00000000-0005-0000-0000-0000F3BE0000}"/>
    <cellStyle name="Note 14 3 6 2" xfId="48417" xr:uid="{00000000-0005-0000-0000-0000F4BE0000}"/>
    <cellStyle name="Note 14 3 7" xfId="27582" xr:uid="{00000000-0005-0000-0000-0000F5BE0000}"/>
    <cellStyle name="Note 14 4" xfId="2144" xr:uid="{00000000-0005-0000-0000-0000F6BE0000}"/>
    <cellStyle name="Note 14 4 2" xfId="4830" xr:uid="{00000000-0005-0000-0000-0000F7BE0000}"/>
    <cellStyle name="Note 14 4 2 2" xfId="10127" xr:uid="{00000000-0005-0000-0000-0000F8BE0000}"/>
    <cellStyle name="Note 14 4 2 2 2" xfId="36128" xr:uid="{00000000-0005-0000-0000-0000F9BE0000}"/>
    <cellStyle name="Note 14 4 2 3" xfId="17922" xr:uid="{00000000-0005-0000-0000-0000FABE0000}"/>
    <cellStyle name="Note 14 4 2 3 2" xfId="43916" xr:uid="{00000000-0005-0000-0000-0000FBBE0000}"/>
    <cellStyle name="Note 14 4 2 4" xfId="25673" xr:uid="{00000000-0005-0000-0000-0000FCBE0000}"/>
    <cellStyle name="Note 14 4 2 4 2" xfId="51662" xr:uid="{00000000-0005-0000-0000-0000FDBE0000}"/>
    <cellStyle name="Note 14 4 2 5" xfId="30827" xr:uid="{00000000-0005-0000-0000-0000FEBE0000}"/>
    <cellStyle name="Note 14 4 3" xfId="12750" xr:uid="{00000000-0005-0000-0000-0000FFBE0000}"/>
    <cellStyle name="Note 14 4 3 2" xfId="20545" xr:uid="{00000000-0005-0000-0000-000000BF0000}"/>
    <cellStyle name="Note 14 4 3 2 2" xfId="46539" xr:uid="{00000000-0005-0000-0000-000001BF0000}"/>
    <cellStyle name="Note 14 4 3 3" xfId="38751" xr:uid="{00000000-0005-0000-0000-000002BF0000}"/>
    <cellStyle name="Note 14 4 4" xfId="7445" xr:uid="{00000000-0005-0000-0000-000003BF0000}"/>
    <cellStyle name="Note 14 4 4 2" xfId="33439" xr:uid="{00000000-0005-0000-0000-000004BF0000}"/>
    <cellStyle name="Note 14 4 5" xfId="15233" xr:uid="{00000000-0005-0000-0000-000005BF0000}"/>
    <cellStyle name="Note 14 4 5 2" xfId="41227" xr:uid="{00000000-0005-0000-0000-000006BF0000}"/>
    <cellStyle name="Note 14 4 6" xfId="22984" xr:uid="{00000000-0005-0000-0000-000007BF0000}"/>
    <cellStyle name="Note 14 4 6 2" xfId="48973" xr:uid="{00000000-0005-0000-0000-000008BF0000}"/>
    <cellStyle name="Note 14 4 7" xfId="28138" xr:uid="{00000000-0005-0000-0000-000009BF0000}"/>
    <cellStyle name="Note 14 5" xfId="2700" xr:uid="{00000000-0005-0000-0000-00000ABF0000}"/>
    <cellStyle name="Note 14 5 2" xfId="5386" xr:uid="{00000000-0005-0000-0000-00000BBF0000}"/>
    <cellStyle name="Note 14 5 2 2" xfId="10683" xr:uid="{00000000-0005-0000-0000-00000CBF0000}"/>
    <cellStyle name="Note 14 5 2 2 2" xfId="36684" xr:uid="{00000000-0005-0000-0000-00000DBF0000}"/>
    <cellStyle name="Note 14 5 2 3" xfId="18478" xr:uid="{00000000-0005-0000-0000-00000EBF0000}"/>
    <cellStyle name="Note 14 5 2 3 2" xfId="44472" xr:uid="{00000000-0005-0000-0000-00000FBF0000}"/>
    <cellStyle name="Note 14 5 2 4" xfId="26229" xr:uid="{00000000-0005-0000-0000-000010BF0000}"/>
    <cellStyle name="Note 14 5 2 4 2" xfId="52218" xr:uid="{00000000-0005-0000-0000-000011BF0000}"/>
    <cellStyle name="Note 14 5 2 5" xfId="31383" xr:uid="{00000000-0005-0000-0000-000012BF0000}"/>
    <cellStyle name="Note 14 5 3" xfId="13287" xr:uid="{00000000-0005-0000-0000-000013BF0000}"/>
    <cellStyle name="Note 14 5 3 2" xfId="21082" xr:uid="{00000000-0005-0000-0000-000014BF0000}"/>
    <cellStyle name="Note 14 5 3 2 2" xfId="47076" xr:uid="{00000000-0005-0000-0000-000015BF0000}"/>
    <cellStyle name="Note 14 5 3 3" xfId="39288" xr:uid="{00000000-0005-0000-0000-000016BF0000}"/>
    <cellStyle name="Note 14 5 4" xfId="7999" xr:uid="{00000000-0005-0000-0000-000017BF0000}"/>
    <cellStyle name="Note 14 5 4 2" xfId="33995" xr:uid="{00000000-0005-0000-0000-000018BF0000}"/>
    <cellStyle name="Note 14 5 5" xfId="15789" xr:uid="{00000000-0005-0000-0000-000019BF0000}"/>
    <cellStyle name="Note 14 5 5 2" xfId="41783" xr:uid="{00000000-0005-0000-0000-00001ABF0000}"/>
    <cellStyle name="Note 14 5 6" xfId="23540" xr:uid="{00000000-0005-0000-0000-00001BBF0000}"/>
    <cellStyle name="Note 14 5 6 2" xfId="49529" xr:uid="{00000000-0005-0000-0000-00001CBF0000}"/>
    <cellStyle name="Note 14 5 7" xfId="28694" xr:uid="{00000000-0005-0000-0000-00001DBF0000}"/>
    <cellStyle name="Note 14 6" xfId="3718" xr:uid="{00000000-0005-0000-0000-00001EBF0000}"/>
    <cellStyle name="Note 14 6 2" xfId="9016" xr:uid="{00000000-0005-0000-0000-00001FBF0000}"/>
    <cellStyle name="Note 14 6 2 2" xfId="35016" xr:uid="{00000000-0005-0000-0000-000020BF0000}"/>
    <cellStyle name="Note 14 6 3" xfId="16810" xr:uid="{00000000-0005-0000-0000-000021BF0000}"/>
    <cellStyle name="Note 14 6 3 2" xfId="42804" xr:uid="{00000000-0005-0000-0000-000022BF0000}"/>
    <cellStyle name="Note 14 6 4" xfId="24561" xr:uid="{00000000-0005-0000-0000-000023BF0000}"/>
    <cellStyle name="Note 14 6 4 2" xfId="50550" xr:uid="{00000000-0005-0000-0000-000024BF0000}"/>
    <cellStyle name="Note 14 6 5" xfId="29715" xr:uid="{00000000-0005-0000-0000-000025BF0000}"/>
    <cellStyle name="Note 14 7" xfId="11210" xr:uid="{00000000-0005-0000-0000-000026BF0000}"/>
    <cellStyle name="Note 14 7 2" xfId="19005" xr:uid="{00000000-0005-0000-0000-000027BF0000}"/>
    <cellStyle name="Note 14 7 2 2" xfId="44999" xr:uid="{00000000-0005-0000-0000-000028BF0000}"/>
    <cellStyle name="Note 14 7 3" xfId="37211" xr:uid="{00000000-0005-0000-0000-000029BF0000}"/>
    <cellStyle name="Note 14 8" xfId="11710" xr:uid="{00000000-0005-0000-0000-00002ABF0000}"/>
    <cellStyle name="Note 14 8 2" xfId="19505" xr:uid="{00000000-0005-0000-0000-00002BBF0000}"/>
    <cellStyle name="Note 14 8 2 2" xfId="45499" xr:uid="{00000000-0005-0000-0000-00002CBF0000}"/>
    <cellStyle name="Note 14 8 3" xfId="37711" xr:uid="{00000000-0005-0000-0000-00002DBF0000}"/>
    <cellStyle name="Note 14 9" xfId="6340" xr:uid="{00000000-0005-0000-0000-00002EBF0000}"/>
    <cellStyle name="Note 14 9 2" xfId="32327" xr:uid="{00000000-0005-0000-0000-00002FBF0000}"/>
    <cellStyle name="Note 15" xfId="1028" xr:uid="{00000000-0005-0000-0000-000030BF0000}"/>
    <cellStyle name="Note 15 10" xfId="14120" xr:uid="{00000000-0005-0000-0000-000031BF0000}"/>
    <cellStyle name="Note 15 10 2" xfId="40114" xr:uid="{00000000-0005-0000-0000-000032BF0000}"/>
    <cellStyle name="Note 15 11" xfId="21871" xr:uid="{00000000-0005-0000-0000-000033BF0000}"/>
    <cellStyle name="Note 15 11 2" xfId="47860" xr:uid="{00000000-0005-0000-0000-000034BF0000}"/>
    <cellStyle name="Note 15 12" xfId="27025" xr:uid="{00000000-0005-0000-0000-000035BF0000}"/>
    <cellStyle name="Note 15 2" xfId="1306" xr:uid="{00000000-0005-0000-0000-000036BF0000}"/>
    <cellStyle name="Note 15 2 10" xfId="22148" xr:uid="{00000000-0005-0000-0000-000037BF0000}"/>
    <cellStyle name="Note 15 2 10 2" xfId="48137" xr:uid="{00000000-0005-0000-0000-000038BF0000}"/>
    <cellStyle name="Note 15 2 11" xfId="27302" xr:uid="{00000000-0005-0000-0000-000039BF0000}"/>
    <cellStyle name="Note 15 2 2" xfId="1864" xr:uid="{00000000-0005-0000-0000-00003ABF0000}"/>
    <cellStyle name="Note 15 2 2 2" xfId="4550" xr:uid="{00000000-0005-0000-0000-00003BBF0000}"/>
    <cellStyle name="Note 15 2 2 2 2" xfId="9847" xr:uid="{00000000-0005-0000-0000-00003CBF0000}"/>
    <cellStyle name="Note 15 2 2 2 2 2" xfId="35848" xr:uid="{00000000-0005-0000-0000-00003DBF0000}"/>
    <cellStyle name="Note 15 2 2 2 3" xfId="17642" xr:uid="{00000000-0005-0000-0000-00003EBF0000}"/>
    <cellStyle name="Note 15 2 2 2 3 2" xfId="43636" xr:uid="{00000000-0005-0000-0000-00003FBF0000}"/>
    <cellStyle name="Note 15 2 2 2 4" xfId="25393" xr:uid="{00000000-0005-0000-0000-000040BF0000}"/>
    <cellStyle name="Note 15 2 2 2 4 2" xfId="51382" xr:uid="{00000000-0005-0000-0000-000041BF0000}"/>
    <cellStyle name="Note 15 2 2 2 5" xfId="30547" xr:uid="{00000000-0005-0000-0000-000042BF0000}"/>
    <cellStyle name="Note 15 2 2 3" xfId="12489" xr:uid="{00000000-0005-0000-0000-000043BF0000}"/>
    <cellStyle name="Note 15 2 2 3 2" xfId="20284" xr:uid="{00000000-0005-0000-0000-000044BF0000}"/>
    <cellStyle name="Note 15 2 2 3 2 2" xfId="46278" xr:uid="{00000000-0005-0000-0000-000045BF0000}"/>
    <cellStyle name="Note 15 2 2 3 3" xfId="38490" xr:uid="{00000000-0005-0000-0000-000046BF0000}"/>
    <cellStyle name="Note 15 2 2 4" xfId="7167" xr:uid="{00000000-0005-0000-0000-000047BF0000}"/>
    <cellStyle name="Note 15 2 2 4 2" xfId="33159" xr:uid="{00000000-0005-0000-0000-000048BF0000}"/>
    <cellStyle name="Note 15 2 2 5" xfId="14953" xr:uid="{00000000-0005-0000-0000-000049BF0000}"/>
    <cellStyle name="Note 15 2 2 5 2" xfId="40947" xr:uid="{00000000-0005-0000-0000-00004ABF0000}"/>
    <cellStyle name="Note 15 2 2 6" xfId="22704" xr:uid="{00000000-0005-0000-0000-00004BBF0000}"/>
    <cellStyle name="Note 15 2 2 6 2" xfId="48693" xr:uid="{00000000-0005-0000-0000-00004CBF0000}"/>
    <cellStyle name="Note 15 2 2 7" xfId="27858" xr:uid="{00000000-0005-0000-0000-00004DBF0000}"/>
    <cellStyle name="Note 15 2 3" xfId="2420" xr:uid="{00000000-0005-0000-0000-00004EBF0000}"/>
    <cellStyle name="Note 15 2 3 2" xfId="5106" xr:uid="{00000000-0005-0000-0000-00004FBF0000}"/>
    <cellStyle name="Note 15 2 3 2 2" xfId="10403" xr:uid="{00000000-0005-0000-0000-000050BF0000}"/>
    <cellStyle name="Note 15 2 3 2 2 2" xfId="36404" xr:uid="{00000000-0005-0000-0000-000051BF0000}"/>
    <cellStyle name="Note 15 2 3 2 3" xfId="18198" xr:uid="{00000000-0005-0000-0000-000052BF0000}"/>
    <cellStyle name="Note 15 2 3 2 3 2" xfId="44192" xr:uid="{00000000-0005-0000-0000-000053BF0000}"/>
    <cellStyle name="Note 15 2 3 2 4" xfId="25949" xr:uid="{00000000-0005-0000-0000-000054BF0000}"/>
    <cellStyle name="Note 15 2 3 2 4 2" xfId="51938" xr:uid="{00000000-0005-0000-0000-000055BF0000}"/>
    <cellStyle name="Note 15 2 3 2 5" xfId="31103" xr:uid="{00000000-0005-0000-0000-000056BF0000}"/>
    <cellStyle name="Note 15 2 3 3" xfId="13024" xr:uid="{00000000-0005-0000-0000-000057BF0000}"/>
    <cellStyle name="Note 15 2 3 3 2" xfId="20819" xr:uid="{00000000-0005-0000-0000-000058BF0000}"/>
    <cellStyle name="Note 15 2 3 3 2 2" xfId="46813" xr:uid="{00000000-0005-0000-0000-000059BF0000}"/>
    <cellStyle name="Note 15 2 3 3 3" xfId="39025" xr:uid="{00000000-0005-0000-0000-00005ABF0000}"/>
    <cellStyle name="Note 15 2 3 4" xfId="7719" xr:uid="{00000000-0005-0000-0000-00005BBF0000}"/>
    <cellStyle name="Note 15 2 3 4 2" xfId="33715" xr:uid="{00000000-0005-0000-0000-00005CBF0000}"/>
    <cellStyle name="Note 15 2 3 5" xfId="15509" xr:uid="{00000000-0005-0000-0000-00005DBF0000}"/>
    <cellStyle name="Note 15 2 3 5 2" xfId="41503" xr:uid="{00000000-0005-0000-0000-00005EBF0000}"/>
    <cellStyle name="Note 15 2 3 6" xfId="23260" xr:uid="{00000000-0005-0000-0000-00005FBF0000}"/>
    <cellStyle name="Note 15 2 3 6 2" xfId="49249" xr:uid="{00000000-0005-0000-0000-000060BF0000}"/>
    <cellStyle name="Note 15 2 3 7" xfId="28414" xr:uid="{00000000-0005-0000-0000-000061BF0000}"/>
    <cellStyle name="Note 15 2 4" xfId="2976" xr:uid="{00000000-0005-0000-0000-000062BF0000}"/>
    <cellStyle name="Note 15 2 4 2" xfId="5662" xr:uid="{00000000-0005-0000-0000-000063BF0000}"/>
    <cellStyle name="Note 15 2 4 2 2" xfId="10959" xr:uid="{00000000-0005-0000-0000-000064BF0000}"/>
    <cellStyle name="Note 15 2 4 2 2 2" xfId="36960" xr:uid="{00000000-0005-0000-0000-000065BF0000}"/>
    <cellStyle name="Note 15 2 4 2 3" xfId="18754" xr:uid="{00000000-0005-0000-0000-000066BF0000}"/>
    <cellStyle name="Note 15 2 4 2 3 2" xfId="44748" xr:uid="{00000000-0005-0000-0000-000067BF0000}"/>
    <cellStyle name="Note 15 2 4 2 4" xfId="26505" xr:uid="{00000000-0005-0000-0000-000068BF0000}"/>
    <cellStyle name="Note 15 2 4 2 4 2" xfId="52494" xr:uid="{00000000-0005-0000-0000-000069BF0000}"/>
    <cellStyle name="Note 15 2 4 2 5" xfId="31659" xr:uid="{00000000-0005-0000-0000-00006ABF0000}"/>
    <cellStyle name="Note 15 2 4 3" xfId="13563" xr:uid="{00000000-0005-0000-0000-00006BBF0000}"/>
    <cellStyle name="Note 15 2 4 3 2" xfId="21358" xr:uid="{00000000-0005-0000-0000-00006CBF0000}"/>
    <cellStyle name="Note 15 2 4 3 2 2" xfId="47352" xr:uid="{00000000-0005-0000-0000-00006DBF0000}"/>
    <cellStyle name="Note 15 2 4 3 3" xfId="39564" xr:uid="{00000000-0005-0000-0000-00006EBF0000}"/>
    <cellStyle name="Note 15 2 4 4" xfId="8275" xr:uid="{00000000-0005-0000-0000-00006FBF0000}"/>
    <cellStyle name="Note 15 2 4 4 2" xfId="34271" xr:uid="{00000000-0005-0000-0000-000070BF0000}"/>
    <cellStyle name="Note 15 2 4 5" xfId="16065" xr:uid="{00000000-0005-0000-0000-000071BF0000}"/>
    <cellStyle name="Note 15 2 4 5 2" xfId="42059" xr:uid="{00000000-0005-0000-0000-000072BF0000}"/>
    <cellStyle name="Note 15 2 4 6" xfId="23816" xr:uid="{00000000-0005-0000-0000-000073BF0000}"/>
    <cellStyle name="Note 15 2 4 6 2" xfId="49805" xr:uid="{00000000-0005-0000-0000-000074BF0000}"/>
    <cellStyle name="Note 15 2 4 7" xfId="28970" xr:uid="{00000000-0005-0000-0000-000075BF0000}"/>
    <cellStyle name="Note 15 2 5" xfId="3994" xr:uid="{00000000-0005-0000-0000-000076BF0000}"/>
    <cellStyle name="Note 15 2 5 2" xfId="9292" xr:uid="{00000000-0005-0000-0000-000077BF0000}"/>
    <cellStyle name="Note 15 2 5 2 2" xfId="35292" xr:uid="{00000000-0005-0000-0000-000078BF0000}"/>
    <cellStyle name="Note 15 2 5 3" xfId="17086" xr:uid="{00000000-0005-0000-0000-000079BF0000}"/>
    <cellStyle name="Note 15 2 5 3 2" xfId="43080" xr:uid="{00000000-0005-0000-0000-00007ABF0000}"/>
    <cellStyle name="Note 15 2 5 4" xfId="24837" xr:uid="{00000000-0005-0000-0000-00007BBF0000}"/>
    <cellStyle name="Note 15 2 5 4 2" xfId="50826" xr:uid="{00000000-0005-0000-0000-00007CBF0000}"/>
    <cellStyle name="Note 15 2 5 5" xfId="29991" xr:uid="{00000000-0005-0000-0000-00007DBF0000}"/>
    <cellStyle name="Note 15 2 6" xfId="11464" xr:uid="{00000000-0005-0000-0000-00007EBF0000}"/>
    <cellStyle name="Note 15 2 6 2" xfId="19259" xr:uid="{00000000-0005-0000-0000-00007FBF0000}"/>
    <cellStyle name="Note 15 2 6 2 2" xfId="45253" xr:uid="{00000000-0005-0000-0000-000080BF0000}"/>
    <cellStyle name="Note 15 2 6 3" xfId="37465" xr:uid="{00000000-0005-0000-0000-000081BF0000}"/>
    <cellStyle name="Note 15 2 7" xfId="11970" xr:uid="{00000000-0005-0000-0000-000082BF0000}"/>
    <cellStyle name="Note 15 2 7 2" xfId="19765" xr:uid="{00000000-0005-0000-0000-000083BF0000}"/>
    <cellStyle name="Note 15 2 7 2 2" xfId="45759" xr:uid="{00000000-0005-0000-0000-000084BF0000}"/>
    <cellStyle name="Note 15 2 7 3" xfId="37971" xr:uid="{00000000-0005-0000-0000-000085BF0000}"/>
    <cellStyle name="Note 15 2 8" xfId="6616" xr:uid="{00000000-0005-0000-0000-000086BF0000}"/>
    <cellStyle name="Note 15 2 8 2" xfId="32603" xr:uid="{00000000-0005-0000-0000-000087BF0000}"/>
    <cellStyle name="Note 15 2 9" xfId="14397" xr:uid="{00000000-0005-0000-0000-000088BF0000}"/>
    <cellStyle name="Note 15 2 9 2" xfId="40391" xr:uid="{00000000-0005-0000-0000-000089BF0000}"/>
    <cellStyle name="Note 15 3" xfId="1587" xr:uid="{00000000-0005-0000-0000-00008ABF0000}"/>
    <cellStyle name="Note 15 3 2" xfId="4273" xr:uid="{00000000-0005-0000-0000-00008BBF0000}"/>
    <cellStyle name="Note 15 3 2 2" xfId="9570" xr:uid="{00000000-0005-0000-0000-00008CBF0000}"/>
    <cellStyle name="Note 15 3 2 2 2" xfId="35571" xr:uid="{00000000-0005-0000-0000-00008DBF0000}"/>
    <cellStyle name="Note 15 3 2 3" xfId="17365" xr:uid="{00000000-0005-0000-0000-00008EBF0000}"/>
    <cellStyle name="Note 15 3 2 3 2" xfId="43359" xr:uid="{00000000-0005-0000-0000-00008FBF0000}"/>
    <cellStyle name="Note 15 3 2 4" xfId="25116" xr:uid="{00000000-0005-0000-0000-000090BF0000}"/>
    <cellStyle name="Note 15 3 2 4 2" xfId="51105" xr:uid="{00000000-0005-0000-0000-000091BF0000}"/>
    <cellStyle name="Note 15 3 2 5" xfId="30270" xr:uid="{00000000-0005-0000-0000-000092BF0000}"/>
    <cellStyle name="Note 15 3 3" xfId="12230" xr:uid="{00000000-0005-0000-0000-000093BF0000}"/>
    <cellStyle name="Note 15 3 3 2" xfId="20025" xr:uid="{00000000-0005-0000-0000-000094BF0000}"/>
    <cellStyle name="Note 15 3 3 2 2" xfId="46019" xr:uid="{00000000-0005-0000-0000-000095BF0000}"/>
    <cellStyle name="Note 15 3 3 3" xfId="38231" xr:uid="{00000000-0005-0000-0000-000096BF0000}"/>
    <cellStyle name="Note 15 3 4" xfId="6892" xr:uid="{00000000-0005-0000-0000-000097BF0000}"/>
    <cellStyle name="Note 15 3 4 2" xfId="32882" xr:uid="{00000000-0005-0000-0000-000098BF0000}"/>
    <cellStyle name="Note 15 3 5" xfId="14676" xr:uid="{00000000-0005-0000-0000-000099BF0000}"/>
    <cellStyle name="Note 15 3 5 2" xfId="40670" xr:uid="{00000000-0005-0000-0000-00009ABF0000}"/>
    <cellStyle name="Note 15 3 6" xfId="22427" xr:uid="{00000000-0005-0000-0000-00009BBF0000}"/>
    <cellStyle name="Note 15 3 6 2" xfId="48416" xr:uid="{00000000-0005-0000-0000-00009CBF0000}"/>
    <cellStyle name="Note 15 3 7" xfId="27581" xr:uid="{00000000-0005-0000-0000-00009DBF0000}"/>
    <cellStyle name="Note 15 4" xfId="2143" xr:uid="{00000000-0005-0000-0000-00009EBF0000}"/>
    <cellStyle name="Note 15 4 2" xfId="4829" xr:uid="{00000000-0005-0000-0000-00009FBF0000}"/>
    <cellStyle name="Note 15 4 2 2" xfId="10126" xr:uid="{00000000-0005-0000-0000-0000A0BF0000}"/>
    <cellStyle name="Note 15 4 2 2 2" xfId="36127" xr:uid="{00000000-0005-0000-0000-0000A1BF0000}"/>
    <cellStyle name="Note 15 4 2 3" xfId="17921" xr:uid="{00000000-0005-0000-0000-0000A2BF0000}"/>
    <cellStyle name="Note 15 4 2 3 2" xfId="43915" xr:uid="{00000000-0005-0000-0000-0000A3BF0000}"/>
    <cellStyle name="Note 15 4 2 4" xfId="25672" xr:uid="{00000000-0005-0000-0000-0000A4BF0000}"/>
    <cellStyle name="Note 15 4 2 4 2" xfId="51661" xr:uid="{00000000-0005-0000-0000-0000A5BF0000}"/>
    <cellStyle name="Note 15 4 2 5" xfId="30826" xr:uid="{00000000-0005-0000-0000-0000A6BF0000}"/>
    <cellStyle name="Note 15 4 3" xfId="12749" xr:uid="{00000000-0005-0000-0000-0000A7BF0000}"/>
    <cellStyle name="Note 15 4 3 2" xfId="20544" xr:uid="{00000000-0005-0000-0000-0000A8BF0000}"/>
    <cellStyle name="Note 15 4 3 2 2" xfId="46538" xr:uid="{00000000-0005-0000-0000-0000A9BF0000}"/>
    <cellStyle name="Note 15 4 3 3" xfId="38750" xr:uid="{00000000-0005-0000-0000-0000AABF0000}"/>
    <cellStyle name="Note 15 4 4" xfId="7444" xr:uid="{00000000-0005-0000-0000-0000ABBF0000}"/>
    <cellStyle name="Note 15 4 4 2" xfId="33438" xr:uid="{00000000-0005-0000-0000-0000ACBF0000}"/>
    <cellStyle name="Note 15 4 5" xfId="15232" xr:uid="{00000000-0005-0000-0000-0000ADBF0000}"/>
    <cellStyle name="Note 15 4 5 2" xfId="41226" xr:uid="{00000000-0005-0000-0000-0000AEBF0000}"/>
    <cellStyle name="Note 15 4 6" xfId="22983" xr:uid="{00000000-0005-0000-0000-0000AFBF0000}"/>
    <cellStyle name="Note 15 4 6 2" xfId="48972" xr:uid="{00000000-0005-0000-0000-0000B0BF0000}"/>
    <cellStyle name="Note 15 4 7" xfId="28137" xr:uid="{00000000-0005-0000-0000-0000B1BF0000}"/>
    <cellStyle name="Note 15 5" xfId="2699" xr:uid="{00000000-0005-0000-0000-0000B2BF0000}"/>
    <cellStyle name="Note 15 5 2" xfId="5385" xr:uid="{00000000-0005-0000-0000-0000B3BF0000}"/>
    <cellStyle name="Note 15 5 2 2" xfId="10682" xr:uid="{00000000-0005-0000-0000-0000B4BF0000}"/>
    <cellStyle name="Note 15 5 2 2 2" xfId="36683" xr:uid="{00000000-0005-0000-0000-0000B5BF0000}"/>
    <cellStyle name="Note 15 5 2 3" xfId="18477" xr:uid="{00000000-0005-0000-0000-0000B6BF0000}"/>
    <cellStyle name="Note 15 5 2 3 2" xfId="44471" xr:uid="{00000000-0005-0000-0000-0000B7BF0000}"/>
    <cellStyle name="Note 15 5 2 4" xfId="26228" xr:uid="{00000000-0005-0000-0000-0000B8BF0000}"/>
    <cellStyle name="Note 15 5 2 4 2" xfId="52217" xr:uid="{00000000-0005-0000-0000-0000B9BF0000}"/>
    <cellStyle name="Note 15 5 2 5" xfId="31382" xr:uid="{00000000-0005-0000-0000-0000BABF0000}"/>
    <cellStyle name="Note 15 5 3" xfId="13286" xr:uid="{00000000-0005-0000-0000-0000BBBF0000}"/>
    <cellStyle name="Note 15 5 3 2" xfId="21081" xr:uid="{00000000-0005-0000-0000-0000BCBF0000}"/>
    <cellStyle name="Note 15 5 3 2 2" xfId="47075" xr:uid="{00000000-0005-0000-0000-0000BDBF0000}"/>
    <cellStyle name="Note 15 5 3 3" xfId="39287" xr:uid="{00000000-0005-0000-0000-0000BEBF0000}"/>
    <cellStyle name="Note 15 5 4" xfId="7998" xr:uid="{00000000-0005-0000-0000-0000BFBF0000}"/>
    <cellStyle name="Note 15 5 4 2" xfId="33994" xr:uid="{00000000-0005-0000-0000-0000C0BF0000}"/>
    <cellStyle name="Note 15 5 5" xfId="15788" xr:uid="{00000000-0005-0000-0000-0000C1BF0000}"/>
    <cellStyle name="Note 15 5 5 2" xfId="41782" xr:uid="{00000000-0005-0000-0000-0000C2BF0000}"/>
    <cellStyle name="Note 15 5 6" xfId="23539" xr:uid="{00000000-0005-0000-0000-0000C3BF0000}"/>
    <cellStyle name="Note 15 5 6 2" xfId="49528" xr:uid="{00000000-0005-0000-0000-0000C4BF0000}"/>
    <cellStyle name="Note 15 5 7" xfId="28693" xr:uid="{00000000-0005-0000-0000-0000C5BF0000}"/>
    <cellStyle name="Note 15 6" xfId="3717" xr:uid="{00000000-0005-0000-0000-0000C6BF0000}"/>
    <cellStyle name="Note 15 6 2" xfId="9015" xr:uid="{00000000-0005-0000-0000-0000C7BF0000}"/>
    <cellStyle name="Note 15 6 2 2" xfId="35015" xr:uid="{00000000-0005-0000-0000-0000C8BF0000}"/>
    <cellStyle name="Note 15 6 3" xfId="16809" xr:uid="{00000000-0005-0000-0000-0000C9BF0000}"/>
    <cellStyle name="Note 15 6 3 2" xfId="42803" xr:uid="{00000000-0005-0000-0000-0000CABF0000}"/>
    <cellStyle name="Note 15 6 4" xfId="24560" xr:uid="{00000000-0005-0000-0000-0000CBBF0000}"/>
    <cellStyle name="Note 15 6 4 2" xfId="50549" xr:uid="{00000000-0005-0000-0000-0000CCBF0000}"/>
    <cellStyle name="Note 15 6 5" xfId="29714" xr:uid="{00000000-0005-0000-0000-0000CDBF0000}"/>
    <cellStyle name="Note 15 7" xfId="11209" xr:uid="{00000000-0005-0000-0000-0000CEBF0000}"/>
    <cellStyle name="Note 15 7 2" xfId="19004" xr:uid="{00000000-0005-0000-0000-0000CFBF0000}"/>
    <cellStyle name="Note 15 7 2 2" xfId="44998" xr:uid="{00000000-0005-0000-0000-0000D0BF0000}"/>
    <cellStyle name="Note 15 7 3" xfId="37210" xr:uid="{00000000-0005-0000-0000-0000D1BF0000}"/>
    <cellStyle name="Note 15 8" xfId="11709" xr:uid="{00000000-0005-0000-0000-0000D2BF0000}"/>
    <cellStyle name="Note 15 8 2" xfId="19504" xr:uid="{00000000-0005-0000-0000-0000D3BF0000}"/>
    <cellStyle name="Note 15 8 2 2" xfId="45498" xr:uid="{00000000-0005-0000-0000-0000D4BF0000}"/>
    <cellStyle name="Note 15 8 3" xfId="37710" xr:uid="{00000000-0005-0000-0000-0000D5BF0000}"/>
    <cellStyle name="Note 15 9" xfId="6339" xr:uid="{00000000-0005-0000-0000-0000D6BF0000}"/>
    <cellStyle name="Note 15 9 2" xfId="32326" xr:uid="{00000000-0005-0000-0000-0000D7BF0000}"/>
    <cellStyle name="Note 16" xfId="1055" xr:uid="{00000000-0005-0000-0000-0000D8BF0000}"/>
    <cellStyle name="Note 16 10" xfId="14147" xr:uid="{00000000-0005-0000-0000-0000D9BF0000}"/>
    <cellStyle name="Note 16 10 2" xfId="40141" xr:uid="{00000000-0005-0000-0000-0000DABF0000}"/>
    <cellStyle name="Note 16 11" xfId="21898" xr:uid="{00000000-0005-0000-0000-0000DBBF0000}"/>
    <cellStyle name="Note 16 11 2" xfId="47887" xr:uid="{00000000-0005-0000-0000-0000DCBF0000}"/>
    <cellStyle name="Note 16 12" xfId="27052" xr:uid="{00000000-0005-0000-0000-0000DDBF0000}"/>
    <cellStyle name="Note 16 2" xfId="1333" xr:uid="{00000000-0005-0000-0000-0000DEBF0000}"/>
    <cellStyle name="Note 16 2 10" xfId="22175" xr:uid="{00000000-0005-0000-0000-0000DFBF0000}"/>
    <cellStyle name="Note 16 2 10 2" xfId="48164" xr:uid="{00000000-0005-0000-0000-0000E0BF0000}"/>
    <cellStyle name="Note 16 2 11" xfId="27329" xr:uid="{00000000-0005-0000-0000-0000E1BF0000}"/>
    <cellStyle name="Note 16 2 2" xfId="1891" xr:uid="{00000000-0005-0000-0000-0000E2BF0000}"/>
    <cellStyle name="Note 16 2 2 2" xfId="4577" xr:uid="{00000000-0005-0000-0000-0000E3BF0000}"/>
    <cellStyle name="Note 16 2 2 2 2" xfId="9874" xr:uid="{00000000-0005-0000-0000-0000E4BF0000}"/>
    <cellStyle name="Note 16 2 2 2 2 2" xfId="35875" xr:uid="{00000000-0005-0000-0000-0000E5BF0000}"/>
    <cellStyle name="Note 16 2 2 2 3" xfId="17669" xr:uid="{00000000-0005-0000-0000-0000E6BF0000}"/>
    <cellStyle name="Note 16 2 2 2 3 2" xfId="43663" xr:uid="{00000000-0005-0000-0000-0000E7BF0000}"/>
    <cellStyle name="Note 16 2 2 2 4" xfId="25420" xr:uid="{00000000-0005-0000-0000-0000E8BF0000}"/>
    <cellStyle name="Note 16 2 2 2 4 2" xfId="51409" xr:uid="{00000000-0005-0000-0000-0000E9BF0000}"/>
    <cellStyle name="Note 16 2 2 2 5" xfId="30574" xr:uid="{00000000-0005-0000-0000-0000EABF0000}"/>
    <cellStyle name="Note 16 2 2 3" xfId="12516" xr:uid="{00000000-0005-0000-0000-0000EBBF0000}"/>
    <cellStyle name="Note 16 2 2 3 2" xfId="20311" xr:uid="{00000000-0005-0000-0000-0000ECBF0000}"/>
    <cellStyle name="Note 16 2 2 3 2 2" xfId="46305" xr:uid="{00000000-0005-0000-0000-0000EDBF0000}"/>
    <cellStyle name="Note 16 2 2 3 3" xfId="38517" xr:uid="{00000000-0005-0000-0000-0000EEBF0000}"/>
    <cellStyle name="Note 16 2 2 4" xfId="7194" xr:uid="{00000000-0005-0000-0000-0000EFBF0000}"/>
    <cellStyle name="Note 16 2 2 4 2" xfId="33186" xr:uid="{00000000-0005-0000-0000-0000F0BF0000}"/>
    <cellStyle name="Note 16 2 2 5" xfId="14980" xr:uid="{00000000-0005-0000-0000-0000F1BF0000}"/>
    <cellStyle name="Note 16 2 2 5 2" xfId="40974" xr:uid="{00000000-0005-0000-0000-0000F2BF0000}"/>
    <cellStyle name="Note 16 2 2 6" xfId="22731" xr:uid="{00000000-0005-0000-0000-0000F3BF0000}"/>
    <cellStyle name="Note 16 2 2 6 2" xfId="48720" xr:uid="{00000000-0005-0000-0000-0000F4BF0000}"/>
    <cellStyle name="Note 16 2 2 7" xfId="27885" xr:uid="{00000000-0005-0000-0000-0000F5BF0000}"/>
    <cellStyle name="Note 16 2 3" xfId="2447" xr:uid="{00000000-0005-0000-0000-0000F6BF0000}"/>
    <cellStyle name="Note 16 2 3 2" xfId="5133" xr:uid="{00000000-0005-0000-0000-0000F7BF0000}"/>
    <cellStyle name="Note 16 2 3 2 2" xfId="10430" xr:uid="{00000000-0005-0000-0000-0000F8BF0000}"/>
    <cellStyle name="Note 16 2 3 2 2 2" xfId="36431" xr:uid="{00000000-0005-0000-0000-0000F9BF0000}"/>
    <cellStyle name="Note 16 2 3 2 3" xfId="18225" xr:uid="{00000000-0005-0000-0000-0000FABF0000}"/>
    <cellStyle name="Note 16 2 3 2 3 2" xfId="44219" xr:uid="{00000000-0005-0000-0000-0000FBBF0000}"/>
    <cellStyle name="Note 16 2 3 2 4" xfId="25976" xr:uid="{00000000-0005-0000-0000-0000FCBF0000}"/>
    <cellStyle name="Note 16 2 3 2 4 2" xfId="51965" xr:uid="{00000000-0005-0000-0000-0000FDBF0000}"/>
    <cellStyle name="Note 16 2 3 2 5" xfId="31130" xr:uid="{00000000-0005-0000-0000-0000FEBF0000}"/>
    <cellStyle name="Note 16 2 3 3" xfId="13051" xr:uid="{00000000-0005-0000-0000-0000FFBF0000}"/>
    <cellStyle name="Note 16 2 3 3 2" xfId="20846" xr:uid="{00000000-0005-0000-0000-000000C00000}"/>
    <cellStyle name="Note 16 2 3 3 2 2" xfId="46840" xr:uid="{00000000-0005-0000-0000-000001C00000}"/>
    <cellStyle name="Note 16 2 3 3 3" xfId="39052" xr:uid="{00000000-0005-0000-0000-000002C00000}"/>
    <cellStyle name="Note 16 2 3 4" xfId="7746" xr:uid="{00000000-0005-0000-0000-000003C00000}"/>
    <cellStyle name="Note 16 2 3 4 2" xfId="33742" xr:uid="{00000000-0005-0000-0000-000004C00000}"/>
    <cellStyle name="Note 16 2 3 5" xfId="15536" xr:uid="{00000000-0005-0000-0000-000005C00000}"/>
    <cellStyle name="Note 16 2 3 5 2" xfId="41530" xr:uid="{00000000-0005-0000-0000-000006C00000}"/>
    <cellStyle name="Note 16 2 3 6" xfId="23287" xr:uid="{00000000-0005-0000-0000-000007C00000}"/>
    <cellStyle name="Note 16 2 3 6 2" xfId="49276" xr:uid="{00000000-0005-0000-0000-000008C00000}"/>
    <cellStyle name="Note 16 2 3 7" xfId="28441" xr:uid="{00000000-0005-0000-0000-000009C00000}"/>
    <cellStyle name="Note 16 2 4" xfId="3003" xr:uid="{00000000-0005-0000-0000-00000AC00000}"/>
    <cellStyle name="Note 16 2 4 2" xfId="5689" xr:uid="{00000000-0005-0000-0000-00000BC00000}"/>
    <cellStyle name="Note 16 2 4 2 2" xfId="10986" xr:uid="{00000000-0005-0000-0000-00000CC00000}"/>
    <cellStyle name="Note 16 2 4 2 2 2" xfId="36987" xr:uid="{00000000-0005-0000-0000-00000DC00000}"/>
    <cellStyle name="Note 16 2 4 2 3" xfId="18781" xr:uid="{00000000-0005-0000-0000-00000EC00000}"/>
    <cellStyle name="Note 16 2 4 2 3 2" xfId="44775" xr:uid="{00000000-0005-0000-0000-00000FC00000}"/>
    <cellStyle name="Note 16 2 4 2 4" xfId="26532" xr:uid="{00000000-0005-0000-0000-000010C00000}"/>
    <cellStyle name="Note 16 2 4 2 4 2" xfId="52521" xr:uid="{00000000-0005-0000-0000-000011C00000}"/>
    <cellStyle name="Note 16 2 4 2 5" xfId="31686" xr:uid="{00000000-0005-0000-0000-000012C00000}"/>
    <cellStyle name="Note 16 2 4 3" xfId="13590" xr:uid="{00000000-0005-0000-0000-000013C00000}"/>
    <cellStyle name="Note 16 2 4 3 2" xfId="21385" xr:uid="{00000000-0005-0000-0000-000014C00000}"/>
    <cellStyle name="Note 16 2 4 3 2 2" xfId="47379" xr:uid="{00000000-0005-0000-0000-000015C00000}"/>
    <cellStyle name="Note 16 2 4 3 3" xfId="39591" xr:uid="{00000000-0005-0000-0000-000016C00000}"/>
    <cellStyle name="Note 16 2 4 4" xfId="8302" xr:uid="{00000000-0005-0000-0000-000017C00000}"/>
    <cellStyle name="Note 16 2 4 4 2" xfId="34298" xr:uid="{00000000-0005-0000-0000-000018C00000}"/>
    <cellStyle name="Note 16 2 4 5" xfId="16092" xr:uid="{00000000-0005-0000-0000-000019C00000}"/>
    <cellStyle name="Note 16 2 4 5 2" xfId="42086" xr:uid="{00000000-0005-0000-0000-00001AC00000}"/>
    <cellStyle name="Note 16 2 4 6" xfId="23843" xr:uid="{00000000-0005-0000-0000-00001BC00000}"/>
    <cellStyle name="Note 16 2 4 6 2" xfId="49832" xr:uid="{00000000-0005-0000-0000-00001CC00000}"/>
    <cellStyle name="Note 16 2 4 7" xfId="28997" xr:uid="{00000000-0005-0000-0000-00001DC00000}"/>
    <cellStyle name="Note 16 2 5" xfId="4021" xr:uid="{00000000-0005-0000-0000-00001EC00000}"/>
    <cellStyle name="Note 16 2 5 2" xfId="9319" xr:uid="{00000000-0005-0000-0000-00001FC00000}"/>
    <cellStyle name="Note 16 2 5 2 2" xfId="35319" xr:uid="{00000000-0005-0000-0000-000020C00000}"/>
    <cellStyle name="Note 16 2 5 3" xfId="17113" xr:uid="{00000000-0005-0000-0000-000021C00000}"/>
    <cellStyle name="Note 16 2 5 3 2" xfId="43107" xr:uid="{00000000-0005-0000-0000-000022C00000}"/>
    <cellStyle name="Note 16 2 5 4" xfId="24864" xr:uid="{00000000-0005-0000-0000-000023C00000}"/>
    <cellStyle name="Note 16 2 5 4 2" xfId="50853" xr:uid="{00000000-0005-0000-0000-000024C00000}"/>
    <cellStyle name="Note 16 2 5 5" xfId="30018" xr:uid="{00000000-0005-0000-0000-000025C00000}"/>
    <cellStyle name="Note 16 2 6" xfId="11491" xr:uid="{00000000-0005-0000-0000-000026C00000}"/>
    <cellStyle name="Note 16 2 6 2" xfId="19286" xr:uid="{00000000-0005-0000-0000-000027C00000}"/>
    <cellStyle name="Note 16 2 6 2 2" xfId="45280" xr:uid="{00000000-0005-0000-0000-000028C00000}"/>
    <cellStyle name="Note 16 2 6 3" xfId="37492" xr:uid="{00000000-0005-0000-0000-000029C00000}"/>
    <cellStyle name="Note 16 2 7" xfId="11997" xr:uid="{00000000-0005-0000-0000-00002AC00000}"/>
    <cellStyle name="Note 16 2 7 2" xfId="19792" xr:uid="{00000000-0005-0000-0000-00002BC00000}"/>
    <cellStyle name="Note 16 2 7 2 2" xfId="45786" xr:uid="{00000000-0005-0000-0000-00002CC00000}"/>
    <cellStyle name="Note 16 2 7 3" xfId="37998" xr:uid="{00000000-0005-0000-0000-00002DC00000}"/>
    <cellStyle name="Note 16 2 8" xfId="6643" xr:uid="{00000000-0005-0000-0000-00002EC00000}"/>
    <cellStyle name="Note 16 2 8 2" xfId="32630" xr:uid="{00000000-0005-0000-0000-00002FC00000}"/>
    <cellStyle name="Note 16 2 9" xfId="14424" xr:uid="{00000000-0005-0000-0000-000030C00000}"/>
    <cellStyle name="Note 16 2 9 2" xfId="40418" xr:uid="{00000000-0005-0000-0000-000031C00000}"/>
    <cellStyle name="Note 16 3" xfId="1614" xr:uid="{00000000-0005-0000-0000-000032C00000}"/>
    <cellStyle name="Note 16 3 2" xfId="4300" xr:uid="{00000000-0005-0000-0000-000033C00000}"/>
    <cellStyle name="Note 16 3 2 2" xfId="9597" xr:uid="{00000000-0005-0000-0000-000034C00000}"/>
    <cellStyle name="Note 16 3 2 2 2" xfId="35598" xr:uid="{00000000-0005-0000-0000-000035C00000}"/>
    <cellStyle name="Note 16 3 2 3" xfId="17392" xr:uid="{00000000-0005-0000-0000-000036C00000}"/>
    <cellStyle name="Note 16 3 2 3 2" xfId="43386" xr:uid="{00000000-0005-0000-0000-000037C00000}"/>
    <cellStyle name="Note 16 3 2 4" xfId="25143" xr:uid="{00000000-0005-0000-0000-000038C00000}"/>
    <cellStyle name="Note 16 3 2 4 2" xfId="51132" xr:uid="{00000000-0005-0000-0000-000039C00000}"/>
    <cellStyle name="Note 16 3 2 5" xfId="30297" xr:uid="{00000000-0005-0000-0000-00003AC00000}"/>
    <cellStyle name="Note 16 3 3" xfId="12257" xr:uid="{00000000-0005-0000-0000-00003BC00000}"/>
    <cellStyle name="Note 16 3 3 2" xfId="20052" xr:uid="{00000000-0005-0000-0000-00003CC00000}"/>
    <cellStyle name="Note 16 3 3 2 2" xfId="46046" xr:uid="{00000000-0005-0000-0000-00003DC00000}"/>
    <cellStyle name="Note 16 3 3 3" xfId="38258" xr:uid="{00000000-0005-0000-0000-00003EC00000}"/>
    <cellStyle name="Note 16 3 4" xfId="6919" xr:uid="{00000000-0005-0000-0000-00003FC00000}"/>
    <cellStyle name="Note 16 3 4 2" xfId="32909" xr:uid="{00000000-0005-0000-0000-000040C00000}"/>
    <cellStyle name="Note 16 3 5" xfId="14703" xr:uid="{00000000-0005-0000-0000-000041C00000}"/>
    <cellStyle name="Note 16 3 5 2" xfId="40697" xr:uid="{00000000-0005-0000-0000-000042C00000}"/>
    <cellStyle name="Note 16 3 6" xfId="22454" xr:uid="{00000000-0005-0000-0000-000043C00000}"/>
    <cellStyle name="Note 16 3 6 2" xfId="48443" xr:uid="{00000000-0005-0000-0000-000044C00000}"/>
    <cellStyle name="Note 16 3 7" xfId="27608" xr:uid="{00000000-0005-0000-0000-000045C00000}"/>
    <cellStyle name="Note 16 4" xfId="2170" xr:uid="{00000000-0005-0000-0000-000046C00000}"/>
    <cellStyle name="Note 16 4 2" xfId="4856" xr:uid="{00000000-0005-0000-0000-000047C00000}"/>
    <cellStyle name="Note 16 4 2 2" xfId="10153" xr:uid="{00000000-0005-0000-0000-000048C00000}"/>
    <cellStyle name="Note 16 4 2 2 2" xfId="36154" xr:uid="{00000000-0005-0000-0000-000049C00000}"/>
    <cellStyle name="Note 16 4 2 3" xfId="17948" xr:uid="{00000000-0005-0000-0000-00004AC00000}"/>
    <cellStyle name="Note 16 4 2 3 2" xfId="43942" xr:uid="{00000000-0005-0000-0000-00004BC00000}"/>
    <cellStyle name="Note 16 4 2 4" xfId="25699" xr:uid="{00000000-0005-0000-0000-00004CC00000}"/>
    <cellStyle name="Note 16 4 2 4 2" xfId="51688" xr:uid="{00000000-0005-0000-0000-00004DC00000}"/>
    <cellStyle name="Note 16 4 2 5" xfId="30853" xr:uid="{00000000-0005-0000-0000-00004EC00000}"/>
    <cellStyle name="Note 16 4 3" xfId="12776" xr:uid="{00000000-0005-0000-0000-00004FC00000}"/>
    <cellStyle name="Note 16 4 3 2" xfId="20571" xr:uid="{00000000-0005-0000-0000-000050C00000}"/>
    <cellStyle name="Note 16 4 3 2 2" xfId="46565" xr:uid="{00000000-0005-0000-0000-000051C00000}"/>
    <cellStyle name="Note 16 4 3 3" xfId="38777" xr:uid="{00000000-0005-0000-0000-000052C00000}"/>
    <cellStyle name="Note 16 4 4" xfId="7471" xr:uid="{00000000-0005-0000-0000-000053C00000}"/>
    <cellStyle name="Note 16 4 4 2" xfId="33465" xr:uid="{00000000-0005-0000-0000-000054C00000}"/>
    <cellStyle name="Note 16 4 5" xfId="15259" xr:uid="{00000000-0005-0000-0000-000055C00000}"/>
    <cellStyle name="Note 16 4 5 2" xfId="41253" xr:uid="{00000000-0005-0000-0000-000056C00000}"/>
    <cellStyle name="Note 16 4 6" xfId="23010" xr:uid="{00000000-0005-0000-0000-000057C00000}"/>
    <cellStyle name="Note 16 4 6 2" xfId="48999" xr:uid="{00000000-0005-0000-0000-000058C00000}"/>
    <cellStyle name="Note 16 4 7" xfId="28164" xr:uid="{00000000-0005-0000-0000-000059C00000}"/>
    <cellStyle name="Note 16 5" xfId="2726" xr:uid="{00000000-0005-0000-0000-00005AC00000}"/>
    <cellStyle name="Note 16 5 2" xfId="5412" xr:uid="{00000000-0005-0000-0000-00005BC00000}"/>
    <cellStyle name="Note 16 5 2 2" xfId="10709" xr:uid="{00000000-0005-0000-0000-00005CC00000}"/>
    <cellStyle name="Note 16 5 2 2 2" xfId="36710" xr:uid="{00000000-0005-0000-0000-00005DC00000}"/>
    <cellStyle name="Note 16 5 2 3" xfId="18504" xr:uid="{00000000-0005-0000-0000-00005EC00000}"/>
    <cellStyle name="Note 16 5 2 3 2" xfId="44498" xr:uid="{00000000-0005-0000-0000-00005FC00000}"/>
    <cellStyle name="Note 16 5 2 4" xfId="26255" xr:uid="{00000000-0005-0000-0000-000060C00000}"/>
    <cellStyle name="Note 16 5 2 4 2" xfId="52244" xr:uid="{00000000-0005-0000-0000-000061C00000}"/>
    <cellStyle name="Note 16 5 2 5" xfId="31409" xr:uid="{00000000-0005-0000-0000-000062C00000}"/>
    <cellStyle name="Note 16 5 3" xfId="13313" xr:uid="{00000000-0005-0000-0000-000063C00000}"/>
    <cellStyle name="Note 16 5 3 2" xfId="21108" xr:uid="{00000000-0005-0000-0000-000064C00000}"/>
    <cellStyle name="Note 16 5 3 2 2" xfId="47102" xr:uid="{00000000-0005-0000-0000-000065C00000}"/>
    <cellStyle name="Note 16 5 3 3" xfId="39314" xr:uid="{00000000-0005-0000-0000-000066C00000}"/>
    <cellStyle name="Note 16 5 4" xfId="8025" xr:uid="{00000000-0005-0000-0000-000067C00000}"/>
    <cellStyle name="Note 16 5 4 2" xfId="34021" xr:uid="{00000000-0005-0000-0000-000068C00000}"/>
    <cellStyle name="Note 16 5 5" xfId="15815" xr:uid="{00000000-0005-0000-0000-000069C00000}"/>
    <cellStyle name="Note 16 5 5 2" xfId="41809" xr:uid="{00000000-0005-0000-0000-00006AC00000}"/>
    <cellStyle name="Note 16 5 6" xfId="23566" xr:uid="{00000000-0005-0000-0000-00006BC00000}"/>
    <cellStyle name="Note 16 5 6 2" xfId="49555" xr:uid="{00000000-0005-0000-0000-00006CC00000}"/>
    <cellStyle name="Note 16 5 7" xfId="28720" xr:uid="{00000000-0005-0000-0000-00006DC00000}"/>
    <cellStyle name="Note 16 6" xfId="3744" xr:uid="{00000000-0005-0000-0000-00006EC00000}"/>
    <cellStyle name="Note 16 6 2" xfId="9042" xr:uid="{00000000-0005-0000-0000-00006FC00000}"/>
    <cellStyle name="Note 16 6 2 2" xfId="35042" xr:uid="{00000000-0005-0000-0000-000070C00000}"/>
    <cellStyle name="Note 16 6 3" xfId="16836" xr:uid="{00000000-0005-0000-0000-000071C00000}"/>
    <cellStyle name="Note 16 6 3 2" xfId="42830" xr:uid="{00000000-0005-0000-0000-000072C00000}"/>
    <cellStyle name="Note 16 6 4" xfId="24587" xr:uid="{00000000-0005-0000-0000-000073C00000}"/>
    <cellStyle name="Note 16 6 4 2" xfId="50576" xr:uid="{00000000-0005-0000-0000-000074C00000}"/>
    <cellStyle name="Note 16 6 5" xfId="29741" xr:uid="{00000000-0005-0000-0000-000075C00000}"/>
    <cellStyle name="Note 16 7" xfId="11236" xr:uid="{00000000-0005-0000-0000-000076C00000}"/>
    <cellStyle name="Note 16 7 2" xfId="19031" xr:uid="{00000000-0005-0000-0000-000077C00000}"/>
    <cellStyle name="Note 16 7 2 2" xfId="45025" xr:uid="{00000000-0005-0000-0000-000078C00000}"/>
    <cellStyle name="Note 16 7 3" xfId="37237" xr:uid="{00000000-0005-0000-0000-000079C00000}"/>
    <cellStyle name="Note 16 8" xfId="11736" xr:uid="{00000000-0005-0000-0000-00007AC00000}"/>
    <cellStyle name="Note 16 8 2" xfId="19531" xr:uid="{00000000-0005-0000-0000-00007BC00000}"/>
    <cellStyle name="Note 16 8 2 2" xfId="45525" xr:uid="{00000000-0005-0000-0000-00007CC00000}"/>
    <cellStyle name="Note 16 8 3" xfId="37737" xr:uid="{00000000-0005-0000-0000-00007DC00000}"/>
    <cellStyle name="Note 16 9" xfId="6366" xr:uid="{00000000-0005-0000-0000-00007EC00000}"/>
    <cellStyle name="Note 16 9 2" xfId="32353" xr:uid="{00000000-0005-0000-0000-00007FC00000}"/>
    <cellStyle name="Note 17" xfId="1054" xr:uid="{00000000-0005-0000-0000-000080C00000}"/>
    <cellStyle name="Note 17 10" xfId="14146" xr:uid="{00000000-0005-0000-0000-000081C00000}"/>
    <cellStyle name="Note 17 10 2" xfId="40140" xr:uid="{00000000-0005-0000-0000-000082C00000}"/>
    <cellStyle name="Note 17 11" xfId="21897" xr:uid="{00000000-0005-0000-0000-000083C00000}"/>
    <cellStyle name="Note 17 11 2" xfId="47886" xr:uid="{00000000-0005-0000-0000-000084C00000}"/>
    <cellStyle name="Note 17 12" xfId="27051" xr:uid="{00000000-0005-0000-0000-000085C00000}"/>
    <cellStyle name="Note 17 2" xfId="1332" xr:uid="{00000000-0005-0000-0000-000086C00000}"/>
    <cellStyle name="Note 17 2 10" xfId="22174" xr:uid="{00000000-0005-0000-0000-000087C00000}"/>
    <cellStyle name="Note 17 2 10 2" xfId="48163" xr:uid="{00000000-0005-0000-0000-000088C00000}"/>
    <cellStyle name="Note 17 2 11" xfId="27328" xr:uid="{00000000-0005-0000-0000-000089C00000}"/>
    <cellStyle name="Note 17 2 2" xfId="1890" xr:uid="{00000000-0005-0000-0000-00008AC00000}"/>
    <cellStyle name="Note 17 2 2 2" xfId="4576" xr:uid="{00000000-0005-0000-0000-00008BC00000}"/>
    <cellStyle name="Note 17 2 2 2 2" xfId="9873" xr:uid="{00000000-0005-0000-0000-00008CC00000}"/>
    <cellStyle name="Note 17 2 2 2 2 2" xfId="35874" xr:uid="{00000000-0005-0000-0000-00008DC00000}"/>
    <cellStyle name="Note 17 2 2 2 3" xfId="17668" xr:uid="{00000000-0005-0000-0000-00008EC00000}"/>
    <cellStyle name="Note 17 2 2 2 3 2" xfId="43662" xr:uid="{00000000-0005-0000-0000-00008FC00000}"/>
    <cellStyle name="Note 17 2 2 2 4" xfId="25419" xr:uid="{00000000-0005-0000-0000-000090C00000}"/>
    <cellStyle name="Note 17 2 2 2 4 2" xfId="51408" xr:uid="{00000000-0005-0000-0000-000091C00000}"/>
    <cellStyle name="Note 17 2 2 2 5" xfId="30573" xr:uid="{00000000-0005-0000-0000-000092C00000}"/>
    <cellStyle name="Note 17 2 2 3" xfId="12515" xr:uid="{00000000-0005-0000-0000-000093C00000}"/>
    <cellStyle name="Note 17 2 2 3 2" xfId="20310" xr:uid="{00000000-0005-0000-0000-000094C00000}"/>
    <cellStyle name="Note 17 2 2 3 2 2" xfId="46304" xr:uid="{00000000-0005-0000-0000-000095C00000}"/>
    <cellStyle name="Note 17 2 2 3 3" xfId="38516" xr:uid="{00000000-0005-0000-0000-000096C00000}"/>
    <cellStyle name="Note 17 2 2 4" xfId="7193" xr:uid="{00000000-0005-0000-0000-000097C00000}"/>
    <cellStyle name="Note 17 2 2 4 2" xfId="33185" xr:uid="{00000000-0005-0000-0000-000098C00000}"/>
    <cellStyle name="Note 17 2 2 5" xfId="14979" xr:uid="{00000000-0005-0000-0000-000099C00000}"/>
    <cellStyle name="Note 17 2 2 5 2" xfId="40973" xr:uid="{00000000-0005-0000-0000-00009AC00000}"/>
    <cellStyle name="Note 17 2 2 6" xfId="22730" xr:uid="{00000000-0005-0000-0000-00009BC00000}"/>
    <cellStyle name="Note 17 2 2 6 2" xfId="48719" xr:uid="{00000000-0005-0000-0000-00009CC00000}"/>
    <cellStyle name="Note 17 2 2 7" xfId="27884" xr:uid="{00000000-0005-0000-0000-00009DC00000}"/>
    <cellStyle name="Note 17 2 3" xfId="2446" xr:uid="{00000000-0005-0000-0000-00009EC00000}"/>
    <cellStyle name="Note 17 2 3 2" xfId="5132" xr:uid="{00000000-0005-0000-0000-00009FC00000}"/>
    <cellStyle name="Note 17 2 3 2 2" xfId="10429" xr:uid="{00000000-0005-0000-0000-0000A0C00000}"/>
    <cellStyle name="Note 17 2 3 2 2 2" xfId="36430" xr:uid="{00000000-0005-0000-0000-0000A1C00000}"/>
    <cellStyle name="Note 17 2 3 2 3" xfId="18224" xr:uid="{00000000-0005-0000-0000-0000A2C00000}"/>
    <cellStyle name="Note 17 2 3 2 3 2" xfId="44218" xr:uid="{00000000-0005-0000-0000-0000A3C00000}"/>
    <cellStyle name="Note 17 2 3 2 4" xfId="25975" xr:uid="{00000000-0005-0000-0000-0000A4C00000}"/>
    <cellStyle name="Note 17 2 3 2 4 2" xfId="51964" xr:uid="{00000000-0005-0000-0000-0000A5C00000}"/>
    <cellStyle name="Note 17 2 3 2 5" xfId="31129" xr:uid="{00000000-0005-0000-0000-0000A6C00000}"/>
    <cellStyle name="Note 17 2 3 3" xfId="13050" xr:uid="{00000000-0005-0000-0000-0000A7C00000}"/>
    <cellStyle name="Note 17 2 3 3 2" xfId="20845" xr:uid="{00000000-0005-0000-0000-0000A8C00000}"/>
    <cellStyle name="Note 17 2 3 3 2 2" xfId="46839" xr:uid="{00000000-0005-0000-0000-0000A9C00000}"/>
    <cellStyle name="Note 17 2 3 3 3" xfId="39051" xr:uid="{00000000-0005-0000-0000-0000AAC00000}"/>
    <cellStyle name="Note 17 2 3 4" xfId="7745" xr:uid="{00000000-0005-0000-0000-0000ABC00000}"/>
    <cellStyle name="Note 17 2 3 4 2" xfId="33741" xr:uid="{00000000-0005-0000-0000-0000ACC00000}"/>
    <cellStyle name="Note 17 2 3 5" xfId="15535" xr:uid="{00000000-0005-0000-0000-0000ADC00000}"/>
    <cellStyle name="Note 17 2 3 5 2" xfId="41529" xr:uid="{00000000-0005-0000-0000-0000AEC00000}"/>
    <cellStyle name="Note 17 2 3 6" xfId="23286" xr:uid="{00000000-0005-0000-0000-0000AFC00000}"/>
    <cellStyle name="Note 17 2 3 6 2" xfId="49275" xr:uid="{00000000-0005-0000-0000-0000B0C00000}"/>
    <cellStyle name="Note 17 2 3 7" xfId="28440" xr:uid="{00000000-0005-0000-0000-0000B1C00000}"/>
    <cellStyle name="Note 17 2 4" xfId="3002" xr:uid="{00000000-0005-0000-0000-0000B2C00000}"/>
    <cellStyle name="Note 17 2 4 2" xfId="5688" xr:uid="{00000000-0005-0000-0000-0000B3C00000}"/>
    <cellStyle name="Note 17 2 4 2 2" xfId="10985" xr:uid="{00000000-0005-0000-0000-0000B4C00000}"/>
    <cellStyle name="Note 17 2 4 2 2 2" xfId="36986" xr:uid="{00000000-0005-0000-0000-0000B5C00000}"/>
    <cellStyle name="Note 17 2 4 2 3" xfId="18780" xr:uid="{00000000-0005-0000-0000-0000B6C00000}"/>
    <cellStyle name="Note 17 2 4 2 3 2" xfId="44774" xr:uid="{00000000-0005-0000-0000-0000B7C00000}"/>
    <cellStyle name="Note 17 2 4 2 4" xfId="26531" xr:uid="{00000000-0005-0000-0000-0000B8C00000}"/>
    <cellStyle name="Note 17 2 4 2 4 2" xfId="52520" xr:uid="{00000000-0005-0000-0000-0000B9C00000}"/>
    <cellStyle name="Note 17 2 4 2 5" xfId="31685" xr:uid="{00000000-0005-0000-0000-0000BAC00000}"/>
    <cellStyle name="Note 17 2 4 3" xfId="13589" xr:uid="{00000000-0005-0000-0000-0000BBC00000}"/>
    <cellStyle name="Note 17 2 4 3 2" xfId="21384" xr:uid="{00000000-0005-0000-0000-0000BCC00000}"/>
    <cellStyle name="Note 17 2 4 3 2 2" xfId="47378" xr:uid="{00000000-0005-0000-0000-0000BDC00000}"/>
    <cellStyle name="Note 17 2 4 3 3" xfId="39590" xr:uid="{00000000-0005-0000-0000-0000BEC00000}"/>
    <cellStyle name="Note 17 2 4 4" xfId="8301" xr:uid="{00000000-0005-0000-0000-0000BFC00000}"/>
    <cellStyle name="Note 17 2 4 4 2" xfId="34297" xr:uid="{00000000-0005-0000-0000-0000C0C00000}"/>
    <cellStyle name="Note 17 2 4 5" xfId="16091" xr:uid="{00000000-0005-0000-0000-0000C1C00000}"/>
    <cellStyle name="Note 17 2 4 5 2" xfId="42085" xr:uid="{00000000-0005-0000-0000-0000C2C00000}"/>
    <cellStyle name="Note 17 2 4 6" xfId="23842" xr:uid="{00000000-0005-0000-0000-0000C3C00000}"/>
    <cellStyle name="Note 17 2 4 6 2" xfId="49831" xr:uid="{00000000-0005-0000-0000-0000C4C00000}"/>
    <cellStyle name="Note 17 2 4 7" xfId="28996" xr:uid="{00000000-0005-0000-0000-0000C5C00000}"/>
    <cellStyle name="Note 17 2 5" xfId="4020" xr:uid="{00000000-0005-0000-0000-0000C6C00000}"/>
    <cellStyle name="Note 17 2 5 2" xfId="9318" xr:uid="{00000000-0005-0000-0000-0000C7C00000}"/>
    <cellStyle name="Note 17 2 5 2 2" xfId="35318" xr:uid="{00000000-0005-0000-0000-0000C8C00000}"/>
    <cellStyle name="Note 17 2 5 3" xfId="17112" xr:uid="{00000000-0005-0000-0000-0000C9C00000}"/>
    <cellStyle name="Note 17 2 5 3 2" xfId="43106" xr:uid="{00000000-0005-0000-0000-0000CAC00000}"/>
    <cellStyle name="Note 17 2 5 4" xfId="24863" xr:uid="{00000000-0005-0000-0000-0000CBC00000}"/>
    <cellStyle name="Note 17 2 5 4 2" xfId="50852" xr:uid="{00000000-0005-0000-0000-0000CCC00000}"/>
    <cellStyle name="Note 17 2 5 5" xfId="30017" xr:uid="{00000000-0005-0000-0000-0000CDC00000}"/>
    <cellStyle name="Note 17 2 6" xfId="11490" xr:uid="{00000000-0005-0000-0000-0000CEC00000}"/>
    <cellStyle name="Note 17 2 6 2" xfId="19285" xr:uid="{00000000-0005-0000-0000-0000CFC00000}"/>
    <cellStyle name="Note 17 2 6 2 2" xfId="45279" xr:uid="{00000000-0005-0000-0000-0000D0C00000}"/>
    <cellStyle name="Note 17 2 6 3" xfId="37491" xr:uid="{00000000-0005-0000-0000-0000D1C00000}"/>
    <cellStyle name="Note 17 2 7" xfId="11996" xr:uid="{00000000-0005-0000-0000-0000D2C00000}"/>
    <cellStyle name="Note 17 2 7 2" xfId="19791" xr:uid="{00000000-0005-0000-0000-0000D3C00000}"/>
    <cellStyle name="Note 17 2 7 2 2" xfId="45785" xr:uid="{00000000-0005-0000-0000-0000D4C00000}"/>
    <cellStyle name="Note 17 2 7 3" xfId="37997" xr:uid="{00000000-0005-0000-0000-0000D5C00000}"/>
    <cellStyle name="Note 17 2 8" xfId="6642" xr:uid="{00000000-0005-0000-0000-0000D6C00000}"/>
    <cellStyle name="Note 17 2 8 2" xfId="32629" xr:uid="{00000000-0005-0000-0000-0000D7C00000}"/>
    <cellStyle name="Note 17 2 9" xfId="14423" xr:uid="{00000000-0005-0000-0000-0000D8C00000}"/>
    <cellStyle name="Note 17 2 9 2" xfId="40417" xr:uid="{00000000-0005-0000-0000-0000D9C00000}"/>
    <cellStyle name="Note 17 3" xfId="1613" xr:uid="{00000000-0005-0000-0000-0000DAC00000}"/>
    <cellStyle name="Note 17 3 2" xfId="4299" xr:uid="{00000000-0005-0000-0000-0000DBC00000}"/>
    <cellStyle name="Note 17 3 2 2" xfId="9596" xr:uid="{00000000-0005-0000-0000-0000DCC00000}"/>
    <cellStyle name="Note 17 3 2 2 2" xfId="35597" xr:uid="{00000000-0005-0000-0000-0000DDC00000}"/>
    <cellStyle name="Note 17 3 2 3" xfId="17391" xr:uid="{00000000-0005-0000-0000-0000DEC00000}"/>
    <cellStyle name="Note 17 3 2 3 2" xfId="43385" xr:uid="{00000000-0005-0000-0000-0000DFC00000}"/>
    <cellStyle name="Note 17 3 2 4" xfId="25142" xr:uid="{00000000-0005-0000-0000-0000E0C00000}"/>
    <cellStyle name="Note 17 3 2 4 2" xfId="51131" xr:uid="{00000000-0005-0000-0000-0000E1C00000}"/>
    <cellStyle name="Note 17 3 2 5" xfId="30296" xr:uid="{00000000-0005-0000-0000-0000E2C00000}"/>
    <cellStyle name="Note 17 3 3" xfId="12256" xr:uid="{00000000-0005-0000-0000-0000E3C00000}"/>
    <cellStyle name="Note 17 3 3 2" xfId="20051" xr:uid="{00000000-0005-0000-0000-0000E4C00000}"/>
    <cellStyle name="Note 17 3 3 2 2" xfId="46045" xr:uid="{00000000-0005-0000-0000-0000E5C00000}"/>
    <cellStyle name="Note 17 3 3 3" xfId="38257" xr:uid="{00000000-0005-0000-0000-0000E6C00000}"/>
    <cellStyle name="Note 17 3 4" xfId="6918" xr:uid="{00000000-0005-0000-0000-0000E7C00000}"/>
    <cellStyle name="Note 17 3 4 2" xfId="32908" xr:uid="{00000000-0005-0000-0000-0000E8C00000}"/>
    <cellStyle name="Note 17 3 5" xfId="14702" xr:uid="{00000000-0005-0000-0000-0000E9C00000}"/>
    <cellStyle name="Note 17 3 5 2" xfId="40696" xr:uid="{00000000-0005-0000-0000-0000EAC00000}"/>
    <cellStyle name="Note 17 3 6" xfId="22453" xr:uid="{00000000-0005-0000-0000-0000EBC00000}"/>
    <cellStyle name="Note 17 3 6 2" xfId="48442" xr:uid="{00000000-0005-0000-0000-0000ECC00000}"/>
    <cellStyle name="Note 17 3 7" xfId="27607" xr:uid="{00000000-0005-0000-0000-0000EDC00000}"/>
    <cellStyle name="Note 17 4" xfId="2169" xr:uid="{00000000-0005-0000-0000-0000EEC00000}"/>
    <cellStyle name="Note 17 4 2" xfId="4855" xr:uid="{00000000-0005-0000-0000-0000EFC00000}"/>
    <cellStyle name="Note 17 4 2 2" xfId="10152" xr:uid="{00000000-0005-0000-0000-0000F0C00000}"/>
    <cellStyle name="Note 17 4 2 2 2" xfId="36153" xr:uid="{00000000-0005-0000-0000-0000F1C00000}"/>
    <cellStyle name="Note 17 4 2 3" xfId="17947" xr:uid="{00000000-0005-0000-0000-0000F2C00000}"/>
    <cellStyle name="Note 17 4 2 3 2" xfId="43941" xr:uid="{00000000-0005-0000-0000-0000F3C00000}"/>
    <cellStyle name="Note 17 4 2 4" xfId="25698" xr:uid="{00000000-0005-0000-0000-0000F4C00000}"/>
    <cellStyle name="Note 17 4 2 4 2" xfId="51687" xr:uid="{00000000-0005-0000-0000-0000F5C00000}"/>
    <cellStyle name="Note 17 4 2 5" xfId="30852" xr:uid="{00000000-0005-0000-0000-0000F6C00000}"/>
    <cellStyle name="Note 17 4 3" xfId="12775" xr:uid="{00000000-0005-0000-0000-0000F7C00000}"/>
    <cellStyle name="Note 17 4 3 2" xfId="20570" xr:uid="{00000000-0005-0000-0000-0000F8C00000}"/>
    <cellStyle name="Note 17 4 3 2 2" xfId="46564" xr:uid="{00000000-0005-0000-0000-0000F9C00000}"/>
    <cellStyle name="Note 17 4 3 3" xfId="38776" xr:uid="{00000000-0005-0000-0000-0000FAC00000}"/>
    <cellStyle name="Note 17 4 4" xfId="7470" xr:uid="{00000000-0005-0000-0000-0000FBC00000}"/>
    <cellStyle name="Note 17 4 4 2" xfId="33464" xr:uid="{00000000-0005-0000-0000-0000FCC00000}"/>
    <cellStyle name="Note 17 4 5" xfId="15258" xr:uid="{00000000-0005-0000-0000-0000FDC00000}"/>
    <cellStyle name="Note 17 4 5 2" xfId="41252" xr:uid="{00000000-0005-0000-0000-0000FEC00000}"/>
    <cellStyle name="Note 17 4 6" xfId="23009" xr:uid="{00000000-0005-0000-0000-0000FFC00000}"/>
    <cellStyle name="Note 17 4 6 2" xfId="48998" xr:uid="{00000000-0005-0000-0000-000000C10000}"/>
    <cellStyle name="Note 17 4 7" xfId="28163" xr:uid="{00000000-0005-0000-0000-000001C10000}"/>
    <cellStyle name="Note 17 5" xfId="2725" xr:uid="{00000000-0005-0000-0000-000002C10000}"/>
    <cellStyle name="Note 17 5 2" xfId="5411" xr:uid="{00000000-0005-0000-0000-000003C10000}"/>
    <cellStyle name="Note 17 5 2 2" xfId="10708" xr:uid="{00000000-0005-0000-0000-000004C10000}"/>
    <cellStyle name="Note 17 5 2 2 2" xfId="36709" xr:uid="{00000000-0005-0000-0000-000005C10000}"/>
    <cellStyle name="Note 17 5 2 3" xfId="18503" xr:uid="{00000000-0005-0000-0000-000006C10000}"/>
    <cellStyle name="Note 17 5 2 3 2" xfId="44497" xr:uid="{00000000-0005-0000-0000-000007C10000}"/>
    <cellStyle name="Note 17 5 2 4" xfId="26254" xr:uid="{00000000-0005-0000-0000-000008C10000}"/>
    <cellStyle name="Note 17 5 2 4 2" xfId="52243" xr:uid="{00000000-0005-0000-0000-000009C10000}"/>
    <cellStyle name="Note 17 5 2 5" xfId="31408" xr:uid="{00000000-0005-0000-0000-00000AC10000}"/>
    <cellStyle name="Note 17 5 3" xfId="13312" xr:uid="{00000000-0005-0000-0000-00000BC10000}"/>
    <cellStyle name="Note 17 5 3 2" xfId="21107" xr:uid="{00000000-0005-0000-0000-00000CC10000}"/>
    <cellStyle name="Note 17 5 3 2 2" xfId="47101" xr:uid="{00000000-0005-0000-0000-00000DC10000}"/>
    <cellStyle name="Note 17 5 3 3" xfId="39313" xr:uid="{00000000-0005-0000-0000-00000EC10000}"/>
    <cellStyle name="Note 17 5 4" xfId="8024" xr:uid="{00000000-0005-0000-0000-00000FC10000}"/>
    <cellStyle name="Note 17 5 4 2" xfId="34020" xr:uid="{00000000-0005-0000-0000-000010C10000}"/>
    <cellStyle name="Note 17 5 5" xfId="15814" xr:uid="{00000000-0005-0000-0000-000011C10000}"/>
    <cellStyle name="Note 17 5 5 2" xfId="41808" xr:uid="{00000000-0005-0000-0000-000012C10000}"/>
    <cellStyle name="Note 17 5 6" xfId="23565" xr:uid="{00000000-0005-0000-0000-000013C10000}"/>
    <cellStyle name="Note 17 5 6 2" xfId="49554" xr:uid="{00000000-0005-0000-0000-000014C10000}"/>
    <cellStyle name="Note 17 5 7" xfId="28719" xr:uid="{00000000-0005-0000-0000-000015C10000}"/>
    <cellStyle name="Note 17 6" xfId="3743" xr:uid="{00000000-0005-0000-0000-000016C10000}"/>
    <cellStyle name="Note 17 6 2" xfId="9041" xr:uid="{00000000-0005-0000-0000-000017C10000}"/>
    <cellStyle name="Note 17 6 2 2" xfId="35041" xr:uid="{00000000-0005-0000-0000-000018C10000}"/>
    <cellStyle name="Note 17 6 3" xfId="16835" xr:uid="{00000000-0005-0000-0000-000019C10000}"/>
    <cellStyle name="Note 17 6 3 2" xfId="42829" xr:uid="{00000000-0005-0000-0000-00001AC10000}"/>
    <cellStyle name="Note 17 6 4" xfId="24586" xr:uid="{00000000-0005-0000-0000-00001BC10000}"/>
    <cellStyle name="Note 17 6 4 2" xfId="50575" xr:uid="{00000000-0005-0000-0000-00001CC10000}"/>
    <cellStyle name="Note 17 6 5" xfId="29740" xr:uid="{00000000-0005-0000-0000-00001DC10000}"/>
    <cellStyle name="Note 17 7" xfId="11235" xr:uid="{00000000-0005-0000-0000-00001EC10000}"/>
    <cellStyle name="Note 17 7 2" xfId="19030" xr:uid="{00000000-0005-0000-0000-00001FC10000}"/>
    <cellStyle name="Note 17 7 2 2" xfId="45024" xr:uid="{00000000-0005-0000-0000-000020C10000}"/>
    <cellStyle name="Note 17 7 3" xfId="37236" xr:uid="{00000000-0005-0000-0000-000021C10000}"/>
    <cellStyle name="Note 17 8" xfId="11735" xr:uid="{00000000-0005-0000-0000-000022C10000}"/>
    <cellStyle name="Note 17 8 2" xfId="19530" xr:uid="{00000000-0005-0000-0000-000023C10000}"/>
    <cellStyle name="Note 17 8 2 2" xfId="45524" xr:uid="{00000000-0005-0000-0000-000024C10000}"/>
    <cellStyle name="Note 17 8 3" xfId="37736" xr:uid="{00000000-0005-0000-0000-000025C10000}"/>
    <cellStyle name="Note 17 9" xfId="6365" xr:uid="{00000000-0005-0000-0000-000026C10000}"/>
    <cellStyle name="Note 17 9 2" xfId="32352" xr:uid="{00000000-0005-0000-0000-000027C10000}"/>
    <cellStyle name="Note 18" xfId="1081" xr:uid="{00000000-0005-0000-0000-000028C10000}"/>
    <cellStyle name="Note 18 10" xfId="14173" xr:uid="{00000000-0005-0000-0000-000029C10000}"/>
    <cellStyle name="Note 18 10 2" xfId="40167" xr:uid="{00000000-0005-0000-0000-00002AC10000}"/>
    <cellStyle name="Note 18 11" xfId="21924" xr:uid="{00000000-0005-0000-0000-00002BC10000}"/>
    <cellStyle name="Note 18 11 2" xfId="47913" xr:uid="{00000000-0005-0000-0000-00002CC10000}"/>
    <cellStyle name="Note 18 12" xfId="27078" xr:uid="{00000000-0005-0000-0000-00002DC10000}"/>
    <cellStyle name="Note 18 2" xfId="1359" xr:uid="{00000000-0005-0000-0000-00002EC10000}"/>
    <cellStyle name="Note 18 2 10" xfId="22201" xr:uid="{00000000-0005-0000-0000-00002FC10000}"/>
    <cellStyle name="Note 18 2 10 2" xfId="48190" xr:uid="{00000000-0005-0000-0000-000030C10000}"/>
    <cellStyle name="Note 18 2 11" xfId="27355" xr:uid="{00000000-0005-0000-0000-000031C10000}"/>
    <cellStyle name="Note 18 2 2" xfId="1917" xr:uid="{00000000-0005-0000-0000-000032C10000}"/>
    <cellStyle name="Note 18 2 2 2" xfId="4603" xr:uid="{00000000-0005-0000-0000-000033C10000}"/>
    <cellStyle name="Note 18 2 2 2 2" xfId="9900" xr:uid="{00000000-0005-0000-0000-000034C10000}"/>
    <cellStyle name="Note 18 2 2 2 2 2" xfId="35901" xr:uid="{00000000-0005-0000-0000-000035C10000}"/>
    <cellStyle name="Note 18 2 2 2 3" xfId="17695" xr:uid="{00000000-0005-0000-0000-000036C10000}"/>
    <cellStyle name="Note 18 2 2 2 3 2" xfId="43689" xr:uid="{00000000-0005-0000-0000-000037C10000}"/>
    <cellStyle name="Note 18 2 2 2 4" xfId="25446" xr:uid="{00000000-0005-0000-0000-000038C10000}"/>
    <cellStyle name="Note 18 2 2 2 4 2" xfId="51435" xr:uid="{00000000-0005-0000-0000-000039C10000}"/>
    <cellStyle name="Note 18 2 2 2 5" xfId="30600" xr:uid="{00000000-0005-0000-0000-00003AC10000}"/>
    <cellStyle name="Note 18 2 2 3" xfId="12542" xr:uid="{00000000-0005-0000-0000-00003BC10000}"/>
    <cellStyle name="Note 18 2 2 3 2" xfId="20337" xr:uid="{00000000-0005-0000-0000-00003CC10000}"/>
    <cellStyle name="Note 18 2 2 3 2 2" xfId="46331" xr:uid="{00000000-0005-0000-0000-00003DC10000}"/>
    <cellStyle name="Note 18 2 2 3 3" xfId="38543" xr:uid="{00000000-0005-0000-0000-00003EC10000}"/>
    <cellStyle name="Note 18 2 2 4" xfId="7220" xr:uid="{00000000-0005-0000-0000-00003FC10000}"/>
    <cellStyle name="Note 18 2 2 4 2" xfId="33212" xr:uid="{00000000-0005-0000-0000-000040C10000}"/>
    <cellStyle name="Note 18 2 2 5" xfId="15006" xr:uid="{00000000-0005-0000-0000-000041C10000}"/>
    <cellStyle name="Note 18 2 2 5 2" xfId="41000" xr:uid="{00000000-0005-0000-0000-000042C10000}"/>
    <cellStyle name="Note 18 2 2 6" xfId="22757" xr:uid="{00000000-0005-0000-0000-000043C10000}"/>
    <cellStyle name="Note 18 2 2 6 2" xfId="48746" xr:uid="{00000000-0005-0000-0000-000044C10000}"/>
    <cellStyle name="Note 18 2 2 7" xfId="27911" xr:uid="{00000000-0005-0000-0000-000045C10000}"/>
    <cellStyle name="Note 18 2 3" xfId="2473" xr:uid="{00000000-0005-0000-0000-000046C10000}"/>
    <cellStyle name="Note 18 2 3 2" xfId="5159" xr:uid="{00000000-0005-0000-0000-000047C10000}"/>
    <cellStyle name="Note 18 2 3 2 2" xfId="10456" xr:uid="{00000000-0005-0000-0000-000048C10000}"/>
    <cellStyle name="Note 18 2 3 2 2 2" xfId="36457" xr:uid="{00000000-0005-0000-0000-000049C10000}"/>
    <cellStyle name="Note 18 2 3 2 3" xfId="18251" xr:uid="{00000000-0005-0000-0000-00004AC10000}"/>
    <cellStyle name="Note 18 2 3 2 3 2" xfId="44245" xr:uid="{00000000-0005-0000-0000-00004BC10000}"/>
    <cellStyle name="Note 18 2 3 2 4" xfId="26002" xr:uid="{00000000-0005-0000-0000-00004CC10000}"/>
    <cellStyle name="Note 18 2 3 2 4 2" xfId="51991" xr:uid="{00000000-0005-0000-0000-00004DC10000}"/>
    <cellStyle name="Note 18 2 3 2 5" xfId="31156" xr:uid="{00000000-0005-0000-0000-00004EC10000}"/>
    <cellStyle name="Note 18 2 3 3" xfId="13077" xr:uid="{00000000-0005-0000-0000-00004FC10000}"/>
    <cellStyle name="Note 18 2 3 3 2" xfId="20872" xr:uid="{00000000-0005-0000-0000-000050C10000}"/>
    <cellStyle name="Note 18 2 3 3 2 2" xfId="46866" xr:uid="{00000000-0005-0000-0000-000051C10000}"/>
    <cellStyle name="Note 18 2 3 3 3" xfId="39078" xr:uid="{00000000-0005-0000-0000-000052C10000}"/>
    <cellStyle name="Note 18 2 3 4" xfId="7772" xr:uid="{00000000-0005-0000-0000-000053C10000}"/>
    <cellStyle name="Note 18 2 3 4 2" xfId="33768" xr:uid="{00000000-0005-0000-0000-000054C10000}"/>
    <cellStyle name="Note 18 2 3 5" xfId="15562" xr:uid="{00000000-0005-0000-0000-000055C10000}"/>
    <cellStyle name="Note 18 2 3 5 2" xfId="41556" xr:uid="{00000000-0005-0000-0000-000056C10000}"/>
    <cellStyle name="Note 18 2 3 6" xfId="23313" xr:uid="{00000000-0005-0000-0000-000057C10000}"/>
    <cellStyle name="Note 18 2 3 6 2" xfId="49302" xr:uid="{00000000-0005-0000-0000-000058C10000}"/>
    <cellStyle name="Note 18 2 3 7" xfId="28467" xr:uid="{00000000-0005-0000-0000-000059C10000}"/>
    <cellStyle name="Note 18 2 4" xfId="3029" xr:uid="{00000000-0005-0000-0000-00005AC10000}"/>
    <cellStyle name="Note 18 2 4 2" xfId="5715" xr:uid="{00000000-0005-0000-0000-00005BC10000}"/>
    <cellStyle name="Note 18 2 4 2 2" xfId="11012" xr:uid="{00000000-0005-0000-0000-00005CC10000}"/>
    <cellStyle name="Note 18 2 4 2 2 2" xfId="37013" xr:uid="{00000000-0005-0000-0000-00005DC10000}"/>
    <cellStyle name="Note 18 2 4 2 3" xfId="18807" xr:uid="{00000000-0005-0000-0000-00005EC10000}"/>
    <cellStyle name="Note 18 2 4 2 3 2" xfId="44801" xr:uid="{00000000-0005-0000-0000-00005FC10000}"/>
    <cellStyle name="Note 18 2 4 2 4" xfId="26558" xr:uid="{00000000-0005-0000-0000-000060C10000}"/>
    <cellStyle name="Note 18 2 4 2 4 2" xfId="52547" xr:uid="{00000000-0005-0000-0000-000061C10000}"/>
    <cellStyle name="Note 18 2 4 2 5" xfId="31712" xr:uid="{00000000-0005-0000-0000-000062C10000}"/>
    <cellStyle name="Note 18 2 4 3" xfId="13616" xr:uid="{00000000-0005-0000-0000-000063C10000}"/>
    <cellStyle name="Note 18 2 4 3 2" xfId="21411" xr:uid="{00000000-0005-0000-0000-000064C10000}"/>
    <cellStyle name="Note 18 2 4 3 2 2" xfId="47405" xr:uid="{00000000-0005-0000-0000-000065C10000}"/>
    <cellStyle name="Note 18 2 4 3 3" xfId="39617" xr:uid="{00000000-0005-0000-0000-000066C10000}"/>
    <cellStyle name="Note 18 2 4 4" xfId="8328" xr:uid="{00000000-0005-0000-0000-000067C10000}"/>
    <cellStyle name="Note 18 2 4 4 2" xfId="34324" xr:uid="{00000000-0005-0000-0000-000068C10000}"/>
    <cellStyle name="Note 18 2 4 5" xfId="16118" xr:uid="{00000000-0005-0000-0000-000069C10000}"/>
    <cellStyle name="Note 18 2 4 5 2" xfId="42112" xr:uid="{00000000-0005-0000-0000-00006AC10000}"/>
    <cellStyle name="Note 18 2 4 6" xfId="23869" xr:uid="{00000000-0005-0000-0000-00006BC10000}"/>
    <cellStyle name="Note 18 2 4 6 2" xfId="49858" xr:uid="{00000000-0005-0000-0000-00006CC10000}"/>
    <cellStyle name="Note 18 2 4 7" xfId="29023" xr:uid="{00000000-0005-0000-0000-00006DC10000}"/>
    <cellStyle name="Note 18 2 5" xfId="4047" xr:uid="{00000000-0005-0000-0000-00006EC10000}"/>
    <cellStyle name="Note 18 2 5 2" xfId="9345" xr:uid="{00000000-0005-0000-0000-00006FC10000}"/>
    <cellStyle name="Note 18 2 5 2 2" xfId="35345" xr:uid="{00000000-0005-0000-0000-000070C10000}"/>
    <cellStyle name="Note 18 2 5 3" xfId="17139" xr:uid="{00000000-0005-0000-0000-000071C10000}"/>
    <cellStyle name="Note 18 2 5 3 2" xfId="43133" xr:uid="{00000000-0005-0000-0000-000072C10000}"/>
    <cellStyle name="Note 18 2 5 4" xfId="24890" xr:uid="{00000000-0005-0000-0000-000073C10000}"/>
    <cellStyle name="Note 18 2 5 4 2" xfId="50879" xr:uid="{00000000-0005-0000-0000-000074C10000}"/>
    <cellStyle name="Note 18 2 5 5" xfId="30044" xr:uid="{00000000-0005-0000-0000-000075C10000}"/>
    <cellStyle name="Note 18 2 6" xfId="11517" xr:uid="{00000000-0005-0000-0000-000076C10000}"/>
    <cellStyle name="Note 18 2 6 2" xfId="19312" xr:uid="{00000000-0005-0000-0000-000077C10000}"/>
    <cellStyle name="Note 18 2 6 2 2" xfId="45306" xr:uid="{00000000-0005-0000-0000-000078C10000}"/>
    <cellStyle name="Note 18 2 6 3" xfId="37518" xr:uid="{00000000-0005-0000-0000-000079C10000}"/>
    <cellStyle name="Note 18 2 7" xfId="12023" xr:uid="{00000000-0005-0000-0000-00007AC10000}"/>
    <cellStyle name="Note 18 2 7 2" xfId="19818" xr:uid="{00000000-0005-0000-0000-00007BC10000}"/>
    <cellStyle name="Note 18 2 7 2 2" xfId="45812" xr:uid="{00000000-0005-0000-0000-00007CC10000}"/>
    <cellStyle name="Note 18 2 7 3" xfId="38024" xr:uid="{00000000-0005-0000-0000-00007DC10000}"/>
    <cellStyle name="Note 18 2 8" xfId="6669" xr:uid="{00000000-0005-0000-0000-00007EC10000}"/>
    <cellStyle name="Note 18 2 8 2" xfId="32656" xr:uid="{00000000-0005-0000-0000-00007FC10000}"/>
    <cellStyle name="Note 18 2 9" xfId="14450" xr:uid="{00000000-0005-0000-0000-000080C10000}"/>
    <cellStyle name="Note 18 2 9 2" xfId="40444" xr:uid="{00000000-0005-0000-0000-000081C10000}"/>
    <cellStyle name="Note 18 3" xfId="1640" xr:uid="{00000000-0005-0000-0000-000082C10000}"/>
    <cellStyle name="Note 18 3 2" xfId="4326" xr:uid="{00000000-0005-0000-0000-000083C10000}"/>
    <cellStyle name="Note 18 3 2 2" xfId="9623" xr:uid="{00000000-0005-0000-0000-000084C10000}"/>
    <cellStyle name="Note 18 3 2 2 2" xfId="35624" xr:uid="{00000000-0005-0000-0000-000085C10000}"/>
    <cellStyle name="Note 18 3 2 3" xfId="17418" xr:uid="{00000000-0005-0000-0000-000086C10000}"/>
    <cellStyle name="Note 18 3 2 3 2" xfId="43412" xr:uid="{00000000-0005-0000-0000-000087C10000}"/>
    <cellStyle name="Note 18 3 2 4" xfId="25169" xr:uid="{00000000-0005-0000-0000-000088C10000}"/>
    <cellStyle name="Note 18 3 2 4 2" xfId="51158" xr:uid="{00000000-0005-0000-0000-000089C10000}"/>
    <cellStyle name="Note 18 3 2 5" xfId="30323" xr:uid="{00000000-0005-0000-0000-00008AC10000}"/>
    <cellStyle name="Note 18 3 3" xfId="12283" xr:uid="{00000000-0005-0000-0000-00008BC10000}"/>
    <cellStyle name="Note 18 3 3 2" xfId="20078" xr:uid="{00000000-0005-0000-0000-00008CC10000}"/>
    <cellStyle name="Note 18 3 3 2 2" xfId="46072" xr:uid="{00000000-0005-0000-0000-00008DC10000}"/>
    <cellStyle name="Note 18 3 3 3" xfId="38284" xr:uid="{00000000-0005-0000-0000-00008EC10000}"/>
    <cellStyle name="Note 18 3 4" xfId="6945" xr:uid="{00000000-0005-0000-0000-00008FC10000}"/>
    <cellStyle name="Note 18 3 4 2" xfId="32935" xr:uid="{00000000-0005-0000-0000-000090C10000}"/>
    <cellStyle name="Note 18 3 5" xfId="14729" xr:uid="{00000000-0005-0000-0000-000091C10000}"/>
    <cellStyle name="Note 18 3 5 2" xfId="40723" xr:uid="{00000000-0005-0000-0000-000092C10000}"/>
    <cellStyle name="Note 18 3 6" xfId="22480" xr:uid="{00000000-0005-0000-0000-000093C10000}"/>
    <cellStyle name="Note 18 3 6 2" xfId="48469" xr:uid="{00000000-0005-0000-0000-000094C10000}"/>
    <cellStyle name="Note 18 3 7" xfId="27634" xr:uid="{00000000-0005-0000-0000-000095C10000}"/>
    <cellStyle name="Note 18 4" xfId="2196" xr:uid="{00000000-0005-0000-0000-000096C10000}"/>
    <cellStyle name="Note 18 4 2" xfId="4882" xr:uid="{00000000-0005-0000-0000-000097C10000}"/>
    <cellStyle name="Note 18 4 2 2" xfId="10179" xr:uid="{00000000-0005-0000-0000-000098C10000}"/>
    <cellStyle name="Note 18 4 2 2 2" xfId="36180" xr:uid="{00000000-0005-0000-0000-000099C10000}"/>
    <cellStyle name="Note 18 4 2 3" xfId="17974" xr:uid="{00000000-0005-0000-0000-00009AC10000}"/>
    <cellStyle name="Note 18 4 2 3 2" xfId="43968" xr:uid="{00000000-0005-0000-0000-00009BC10000}"/>
    <cellStyle name="Note 18 4 2 4" xfId="25725" xr:uid="{00000000-0005-0000-0000-00009CC10000}"/>
    <cellStyle name="Note 18 4 2 4 2" xfId="51714" xr:uid="{00000000-0005-0000-0000-00009DC10000}"/>
    <cellStyle name="Note 18 4 2 5" xfId="30879" xr:uid="{00000000-0005-0000-0000-00009EC10000}"/>
    <cellStyle name="Note 18 4 3" xfId="12802" xr:uid="{00000000-0005-0000-0000-00009FC10000}"/>
    <cellStyle name="Note 18 4 3 2" xfId="20597" xr:uid="{00000000-0005-0000-0000-0000A0C10000}"/>
    <cellStyle name="Note 18 4 3 2 2" xfId="46591" xr:uid="{00000000-0005-0000-0000-0000A1C10000}"/>
    <cellStyle name="Note 18 4 3 3" xfId="38803" xr:uid="{00000000-0005-0000-0000-0000A2C10000}"/>
    <cellStyle name="Note 18 4 4" xfId="7497" xr:uid="{00000000-0005-0000-0000-0000A3C10000}"/>
    <cellStyle name="Note 18 4 4 2" xfId="33491" xr:uid="{00000000-0005-0000-0000-0000A4C10000}"/>
    <cellStyle name="Note 18 4 5" xfId="15285" xr:uid="{00000000-0005-0000-0000-0000A5C10000}"/>
    <cellStyle name="Note 18 4 5 2" xfId="41279" xr:uid="{00000000-0005-0000-0000-0000A6C10000}"/>
    <cellStyle name="Note 18 4 6" xfId="23036" xr:uid="{00000000-0005-0000-0000-0000A7C10000}"/>
    <cellStyle name="Note 18 4 6 2" xfId="49025" xr:uid="{00000000-0005-0000-0000-0000A8C10000}"/>
    <cellStyle name="Note 18 4 7" xfId="28190" xr:uid="{00000000-0005-0000-0000-0000A9C10000}"/>
    <cellStyle name="Note 18 5" xfId="2752" xr:uid="{00000000-0005-0000-0000-0000AAC10000}"/>
    <cellStyle name="Note 18 5 2" xfId="5438" xr:uid="{00000000-0005-0000-0000-0000ABC10000}"/>
    <cellStyle name="Note 18 5 2 2" xfId="10735" xr:uid="{00000000-0005-0000-0000-0000ACC10000}"/>
    <cellStyle name="Note 18 5 2 2 2" xfId="36736" xr:uid="{00000000-0005-0000-0000-0000ADC10000}"/>
    <cellStyle name="Note 18 5 2 3" xfId="18530" xr:uid="{00000000-0005-0000-0000-0000AEC10000}"/>
    <cellStyle name="Note 18 5 2 3 2" xfId="44524" xr:uid="{00000000-0005-0000-0000-0000AFC10000}"/>
    <cellStyle name="Note 18 5 2 4" xfId="26281" xr:uid="{00000000-0005-0000-0000-0000B0C10000}"/>
    <cellStyle name="Note 18 5 2 4 2" xfId="52270" xr:uid="{00000000-0005-0000-0000-0000B1C10000}"/>
    <cellStyle name="Note 18 5 2 5" xfId="31435" xr:uid="{00000000-0005-0000-0000-0000B2C10000}"/>
    <cellStyle name="Note 18 5 3" xfId="13339" xr:uid="{00000000-0005-0000-0000-0000B3C10000}"/>
    <cellStyle name="Note 18 5 3 2" xfId="21134" xr:uid="{00000000-0005-0000-0000-0000B4C10000}"/>
    <cellStyle name="Note 18 5 3 2 2" xfId="47128" xr:uid="{00000000-0005-0000-0000-0000B5C10000}"/>
    <cellStyle name="Note 18 5 3 3" xfId="39340" xr:uid="{00000000-0005-0000-0000-0000B6C10000}"/>
    <cellStyle name="Note 18 5 4" xfId="8051" xr:uid="{00000000-0005-0000-0000-0000B7C10000}"/>
    <cellStyle name="Note 18 5 4 2" xfId="34047" xr:uid="{00000000-0005-0000-0000-0000B8C10000}"/>
    <cellStyle name="Note 18 5 5" xfId="15841" xr:uid="{00000000-0005-0000-0000-0000B9C10000}"/>
    <cellStyle name="Note 18 5 5 2" xfId="41835" xr:uid="{00000000-0005-0000-0000-0000BAC10000}"/>
    <cellStyle name="Note 18 5 6" xfId="23592" xr:uid="{00000000-0005-0000-0000-0000BBC10000}"/>
    <cellStyle name="Note 18 5 6 2" xfId="49581" xr:uid="{00000000-0005-0000-0000-0000BCC10000}"/>
    <cellStyle name="Note 18 5 7" xfId="28746" xr:uid="{00000000-0005-0000-0000-0000BDC10000}"/>
    <cellStyle name="Note 18 6" xfId="3770" xr:uid="{00000000-0005-0000-0000-0000BEC10000}"/>
    <cellStyle name="Note 18 6 2" xfId="9068" xr:uid="{00000000-0005-0000-0000-0000BFC10000}"/>
    <cellStyle name="Note 18 6 2 2" xfId="35068" xr:uid="{00000000-0005-0000-0000-0000C0C10000}"/>
    <cellStyle name="Note 18 6 3" xfId="16862" xr:uid="{00000000-0005-0000-0000-0000C1C10000}"/>
    <cellStyle name="Note 18 6 3 2" xfId="42856" xr:uid="{00000000-0005-0000-0000-0000C2C10000}"/>
    <cellStyle name="Note 18 6 4" xfId="24613" xr:uid="{00000000-0005-0000-0000-0000C3C10000}"/>
    <cellStyle name="Note 18 6 4 2" xfId="50602" xr:uid="{00000000-0005-0000-0000-0000C4C10000}"/>
    <cellStyle name="Note 18 6 5" xfId="29767" xr:uid="{00000000-0005-0000-0000-0000C5C10000}"/>
    <cellStyle name="Note 18 7" xfId="11262" xr:uid="{00000000-0005-0000-0000-0000C6C10000}"/>
    <cellStyle name="Note 18 7 2" xfId="19057" xr:uid="{00000000-0005-0000-0000-0000C7C10000}"/>
    <cellStyle name="Note 18 7 2 2" xfId="45051" xr:uid="{00000000-0005-0000-0000-0000C8C10000}"/>
    <cellStyle name="Note 18 7 3" xfId="37263" xr:uid="{00000000-0005-0000-0000-0000C9C10000}"/>
    <cellStyle name="Note 18 8" xfId="11762" xr:uid="{00000000-0005-0000-0000-0000CAC10000}"/>
    <cellStyle name="Note 18 8 2" xfId="19557" xr:uid="{00000000-0005-0000-0000-0000CBC10000}"/>
    <cellStyle name="Note 18 8 2 2" xfId="45551" xr:uid="{00000000-0005-0000-0000-0000CCC10000}"/>
    <cellStyle name="Note 18 8 3" xfId="37763" xr:uid="{00000000-0005-0000-0000-0000CDC10000}"/>
    <cellStyle name="Note 18 9" xfId="6392" xr:uid="{00000000-0005-0000-0000-0000CEC10000}"/>
    <cellStyle name="Note 18 9 2" xfId="32379" xr:uid="{00000000-0005-0000-0000-0000CFC10000}"/>
    <cellStyle name="Note 19" xfId="1080" xr:uid="{00000000-0005-0000-0000-0000D0C10000}"/>
    <cellStyle name="Note 19 10" xfId="14172" xr:uid="{00000000-0005-0000-0000-0000D1C10000}"/>
    <cellStyle name="Note 19 10 2" xfId="40166" xr:uid="{00000000-0005-0000-0000-0000D2C10000}"/>
    <cellStyle name="Note 19 11" xfId="21923" xr:uid="{00000000-0005-0000-0000-0000D3C10000}"/>
    <cellStyle name="Note 19 11 2" xfId="47912" xr:uid="{00000000-0005-0000-0000-0000D4C10000}"/>
    <cellStyle name="Note 19 12" xfId="27077" xr:uid="{00000000-0005-0000-0000-0000D5C10000}"/>
    <cellStyle name="Note 19 2" xfId="1358" xr:uid="{00000000-0005-0000-0000-0000D6C10000}"/>
    <cellStyle name="Note 19 2 10" xfId="22200" xr:uid="{00000000-0005-0000-0000-0000D7C10000}"/>
    <cellStyle name="Note 19 2 10 2" xfId="48189" xr:uid="{00000000-0005-0000-0000-0000D8C10000}"/>
    <cellStyle name="Note 19 2 11" xfId="27354" xr:uid="{00000000-0005-0000-0000-0000D9C10000}"/>
    <cellStyle name="Note 19 2 2" xfId="1916" xr:uid="{00000000-0005-0000-0000-0000DAC10000}"/>
    <cellStyle name="Note 19 2 2 2" xfId="4602" xr:uid="{00000000-0005-0000-0000-0000DBC10000}"/>
    <cellStyle name="Note 19 2 2 2 2" xfId="9899" xr:uid="{00000000-0005-0000-0000-0000DCC10000}"/>
    <cellStyle name="Note 19 2 2 2 2 2" xfId="35900" xr:uid="{00000000-0005-0000-0000-0000DDC10000}"/>
    <cellStyle name="Note 19 2 2 2 3" xfId="17694" xr:uid="{00000000-0005-0000-0000-0000DEC10000}"/>
    <cellStyle name="Note 19 2 2 2 3 2" xfId="43688" xr:uid="{00000000-0005-0000-0000-0000DFC10000}"/>
    <cellStyle name="Note 19 2 2 2 4" xfId="25445" xr:uid="{00000000-0005-0000-0000-0000E0C10000}"/>
    <cellStyle name="Note 19 2 2 2 4 2" xfId="51434" xr:uid="{00000000-0005-0000-0000-0000E1C10000}"/>
    <cellStyle name="Note 19 2 2 2 5" xfId="30599" xr:uid="{00000000-0005-0000-0000-0000E2C10000}"/>
    <cellStyle name="Note 19 2 2 3" xfId="12541" xr:uid="{00000000-0005-0000-0000-0000E3C10000}"/>
    <cellStyle name="Note 19 2 2 3 2" xfId="20336" xr:uid="{00000000-0005-0000-0000-0000E4C10000}"/>
    <cellStyle name="Note 19 2 2 3 2 2" xfId="46330" xr:uid="{00000000-0005-0000-0000-0000E5C10000}"/>
    <cellStyle name="Note 19 2 2 3 3" xfId="38542" xr:uid="{00000000-0005-0000-0000-0000E6C10000}"/>
    <cellStyle name="Note 19 2 2 4" xfId="7219" xr:uid="{00000000-0005-0000-0000-0000E7C10000}"/>
    <cellStyle name="Note 19 2 2 4 2" xfId="33211" xr:uid="{00000000-0005-0000-0000-0000E8C10000}"/>
    <cellStyle name="Note 19 2 2 5" xfId="15005" xr:uid="{00000000-0005-0000-0000-0000E9C10000}"/>
    <cellStyle name="Note 19 2 2 5 2" xfId="40999" xr:uid="{00000000-0005-0000-0000-0000EAC10000}"/>
    <cellStyle name="Note 19 2 2 6" xfId="22756" xr:uid="{00000000-0005-0000-0000-0000EBC10000}"/>
    <cellStyle name="Note 19 2 2 6 2" xfId="48745" xr:uid="{00000000-0005-0000-0000-0000ECC10000}"/>
    <cellStyle name="Note 19 2 2 7" xfId="27910" xr:uid="{00000000-0005-0000-0000-0000EDC10000}"/>
    <cellStyle name="Note 19 2 3" xfId="2472" xr:uid="{00000000-0005-0000-0000-0000EEC10000}"/>
    <cellStyle name="Note 19 2 3 2" xfId="5158" xr:uid="{00000000-0005-0000-0000-0000EFC10000}"/>
    <cellStyle name="Note 19 2 3 2 2" xfId="10455" xr:uid="{00000000-0005-0000-0000-0000F0C10000}"/>
    <cellStyle name="Note 19 2 3 2 2 2" xfId="36456" xr:uid="{00000000-0005-0000-0000-0000F1C10000}"/>
    <cellStyle name="Note 19 2 3 2 3" xfId="18250" xr:uid="{00000000-0005-0000-0000-0000F2C10000}"/>
    <cellStyle name="Note 19 2 3 2 3 2" xfId="44244" xr:uid="{00000000-0005-0000-0000-0000F3C10000}"/>
    <cellStyle name="Note 19 2 3 2 4" xfId="26001" xr:uid="{00000000-0005-0000-0000-0000F4C10000}"/>
    <cellStyle name="Note 19 2 3 2 4 2" xfId="51990" xr:uid="{00000000-0005-0000-0000-0000F5C10000}"/>
    <cellStyle name="Note 19 2 3 2 5" xfId="31155" xr:uid="{00000000-0005-0000-0000-0000F6C10000}"/>
    <cellStyle name="Note 19 2 3 3" xfId="13076" xr:uid="{00000000-0005-0000-0000-0000F7C10000}"/>
    <cellStyle name="Note 19 2 3 3 2" xfId="20871" xr:uid="{00000000-0005-0000-0000-0000F8C10000}"/>
    <cellStyle name="Note 19 2 3 3 2 2" xfId="46865" xr:uid="{00000000-0005-0000-0000-0000F9C10000}"/>
    <cellStyle name="Note 19 2 3 3 3" xfId="39077" xr:uid="{00000000-0005-0000-0000-0000FAC10000}"/>
    <cellStyle name="Note 19 2 3 4" xfId="7771" xr:uid="{00000000-0005-0000-0000-0000FBC10000}"/>
    <cellStyle name="Note 19 2 3 4 2" xfId="33767" xr:uid="{00000000-0005-0000-0000-0000FCC10000}"/>
    <cellStyle name="Note 19 2 3 5" xfId="15561" xr:uid="{00000000-0005-0000-0000-0000FDC10000}"/>
    <cellStyle name="Note 19 2 3 5 2" xfId="41555" xr:uid="{00000000-0005-0000-0000-0000FEC10000}"/>
    <cellStyle name="Note 19 2 3 6" xfId="23312" xr:uid="{00000000-0005-0000-0000-0000FFC10000}"/>
    <cellStyle name="Note 19 2 3 6 2" xfId="49301" xr:uid="{00000000-0005-0000-0000-000000C20000}"/>
    <cellStyle name="Note 19 2 3 7" xfId="28466" xr:uid="{00000000-0005-0000-0000-000001C20000}"/>
    <cellStyle name="Note 19 2 4" xfId="3028" xr:uid="{00000000-0005-0000-0000-000002C20000}"/>
    <cellStyle name="Note 19 2 4 2" xfId="5714" xr:uid="{00000000-0005-0000-0000-000003C20000}"/>
    <cellStyle name="Note 19 2 4 2 2" xfId="11011" xr:uid="{00000000-0005-0000-0000-000004C20000}"/>
    <cellStyle name="Note 19 2 4 2 2 2" xfId="37012" xr:uid="{00000000-0005-0000-0000-000005C20000}"/>
    <cellStyle name="Note 19 2 4 2 3" xfId="18806" xr:uid="{00000000-0005-0000-0000-000006C20000}"/>
    <cellStyle name="Note 19 2 4 2 3 2" xfId="44800" xr:uid="{00000000-0005-0000-0000-000007C20000}"/>
    <cellStyle name="Note 19 2 4 2 4" xfId="26557" xr:uid="{00000000-0005-0000-0000-000008C20000}"/>
    <cellStyle name="Note 19 2 4 2 4 2" xfId="52546" xr:uid="{00000000-0005-0000-0000-000009C20000}"/>
    <cellStyle name="Note 19 2 4 2 5" xfId="31711" xr:uid="{00000000-0005-0000-0000-00000AC20000}"/>
    <cellStyle name="Note 19 2 4 3" xfId="13615" xr:uid="{00000000-0005-0000-0000-00000BC20000}"/>
    <cellStyle name="Note 19 2 4 3 2" xfId="21410" xr:uid="{00000000-0005-0000-0000-00000CC20000}"/>
    <cellStyle name="Note 19 2 4 3 2 2" xfId="47404" xr:uid="{00000000-0005-0000-0000-00000DC20000}"/>
    <cellStyle name="Note 19 2 4 3 3" xfId="39616" xr:uid="{00000000-0005-0000-0000-00000EC20000}"/>
    <cellStyle name="Note 19 2 4 4" xfId="8327" xr:uid="{00000000-0005-0000-0000-00000FC20000}"/>
    <cellStyle name="Note 19 2 4 4 2" xfId="34323" xr:uid="{00000000-0005-0000-0000-000010C20000}"/>
    <cellStyle name="Note 19 2 4 5" xfId="16117" xr:uid="{00000000-0005-0000-0000-000011C20000}"/>
    <cellStyle name="Note 19 2 4 5 2" xfId="42111" xr:uid="{00000000-0005-0000-0000-000012C20000}"/>
    <cellStyle name="Note 19 2 4 6" xfId="23868" xr:uid="{00000000-0005-0000-0000-000013C20000}"/>
    <cellStyle name="Note 19 2 4 6 2" xfId="49857" xr:uid="{00000000-0005-0000-0000-000014C20000}"/>
    <cellStyle name="Note 19 2 4 7" xfId="29022" xr:uid="{00000000-0005-0000-0000-000015C20000}"/>
    <cellStyle name="Note 19 2 5" xfId="4046" xr:uid="{00000000-0005-0000-0000-000016C20000}"/>
    <cellStyle name="Note 19 2 5 2" xfId="9344" xr:uid="{00000000-0005-0000-0000-000017C20000}"/>
    <cellStyle name="Note 19 2 5 2 2" xfId="35344" xr:uid="{00000000-0005-0000-0000-000018C20000}"/>
    <cellStyle name="Note 19 2 5 3" xfId="17138" xr:uid="{00000000-0005-0000-0000-000019C20000}"/>
    <cellStyle name="Note 19 2 5 3 2" xfId="43132" xr:uid="{00000000-0005-0000-0000-00001AC20000}"/>
    <cellStyle name="Note 19 2 5 4" xfId="24889" xr:uid="{00000000-0005-0000-0000-00001BC20000}"/>
    <cellStyle name="Note 19 2 5 4 2" xfId="50878" xr:uid="{00000000-0005-0000-0000-00001CC20000}"/>
    <cellStyle name="Note 19 2 5 5" xfId="30043" xr:uid="{00000000-0005-0000-0000-00001DC20000}"/>
    <cellStyle name="Note 19 2 6" xfId="11516" xr:uid="{00000000-0005-0000-0000-00001EC20000}"/>
    <cellStyle name="Note 19 2 6 2" xfId="19311" xr:uid="{00000000-0005-0000-0000-00001FC20000}"/>
    <cellStyle name="Note 19 2 6 2 2" xfId="45305" xr:uid="{00000000-0005-0000-0000-000020C20000}"/>
    <cellStyle name="Note 19 2 6 3" xfId="37517" xr:uid="{00000000-0005-0000-0000-000021C20000}"/>
    <cellStyle name="Note 19 2 7" xfId="12022" xr:uid="{00000000-0005-0000-0000-000022C20000}"/>
    <cellStyle name="Note 19 2 7 2" xfId="19817" xr:uid="{00000000-0005-0000-0000-000023C20000}"/>
    <cellStyle name="Note 19 2 7 2 2" xfId="45811" xr:uid="{00000000-0005-0000-0000-000024C20000}"/>
    <cellStyle name="Note 19 2 7 3" xfId="38023" xr:uid="{00000000-0005-0000-0000-000025C20000}"/>
    <cellStyle name="Note 19 2 8" xfId="6668" xr:uid="{00000000-0005-0000-0000-000026C20000}"/>
    <cellStyle name="Note 19 2 8 2" xfId="32655" xr:uid="{00000000-0005-0000-0000-000027C20000}"/>
    <cellStyle name="Note 19 2 9" xfId="14449" xr:uid="{00000000-0005-0000-0000-000028C20000}"/>
    <cellStyle name="Note 19 2 9 2" xfId="40443" xr:uid="{00000000-0005-0000-0000-000029C20000}"/>
    <cellStyle name="Note 19 3" xfId="1639" xr:uid="{00000000-0005-0000-0000-00002AC20000}"/>
    <cellStyle name="Note 19 3 2" xfId="4325" xr:uid="{00000000-0005-0000-0000-00002BC20000}"/>
    <cellStyle name="Note 19 3 2 2" xfId="9622" xr:uid="{00000000-0005-0000-0000-00002CC20000}"/>
    <cellStyle name="Note 19 3 2 2 2" xfId="35623" xr:uid="{00000000-0005-0000-0000-00002DC20000}"/>
    <cellStyle name="Note 19 3 2 3" xfId="17417" xr:uid="{00000000-0005-0000-0000-00002EC20000}"/>
    <cellStyle name="Note 19 3 2 3 2" xfId="43411" xr:uid="{00000000-0005-0000-0000-00002FC20000}"/>
    <cellStyle name="Note 19 3 2 4" xfId="25168" xr:uid="{00000000-0005-0000-0000-000030C20000}"/>
    <cellStyle name="Note 19 3 2 4 2" xfId="51157" xr:uid="{00000000-0005-0000-0000-000031C20000}"/>
    <cellStyle name="Note 19 3 2 5" xfId="30322" xr:uid="{00000000-0005-0000-0000-000032C20000}"/>
    <cellStyle name="Note 19 3 3" xfId="12282" xr:uid="{00000000-0005-0000-0000-000033C20000}"/>
    <cellStyle name="Note 19 3 3 2" xfId="20077" xr:uid="{00000000-0005-0000-0000-000034C20000}"/>
    <cellStyle name="Note 19 3 3 2 2" xfId="46071" xr:uid="{00000000-0005-0000-0000-000035C20000}"/>
    <cellStyle name="Note 19 3 3 3" xfId="38283" xr:uid="{00000000-0005-0000-0000-000036C20000}"/>
    <cellStyle name="Note 19 3 4" xfId="6944" xr:uid="{00000000-0005-0000-0000-000037C20000}"/>
    <cellStyle name="Note 19 3 4 2" xfId="32934" xr:uid="{00000000-0005-0000-0000-000038C20000}"/>
    <cellStyle name="Note 19 3 5" xfId="14728" xr:uid="{00000000-0005-0000-0000-000039C20000}"/>
    <cellStyle name="Note 19 3 5 2" xfId="40722" xr:uid="{00000000-0005-0000-0000-00003AC20000}"/>
    <cellStyle name="Note 19 3 6" xfId="22479" xr:uid="{00000000-0005-0000-0000-00003BC20000}"/>
    <cellStyle name="Note 19 3 6 2" xfId="48468" xr:uid="{00000000-0005-0000-0000-00003CC20000}"/>
    <cellStyle name="Note 19 3 7" xfId="27633" xr:uid="{00000000-0005-0000-0000-00003DC20000}"/>
    <cellStyle name="Note 19 4" xfId="2195" xr:uid="{00000000-0005-0000-0000-00003EC20000}"/>
    <cellStyle name="Note 19 4 2" xfId="4881" xr:uid="{00000000-0005-0000-0000-00003FC20000}"/>
    <cellStyle name="Note 19 4 2 2" xfId="10178" xr:uid="{00000000-0005-0000-0000-000040C20000}"/>
    <cellStyle name="Note 19 4 2 2 2" xfId="36179" xr:uid="{00000000-0005-0000-0000-000041C20000}"/>
    <cellStyle name="Note 19 4 2 3" xfId="17973" xr:uid="{00000000-0005-0000-0000-000042C20000}"/>
    <cellStyle name="Note 19 4 2 3 2" xfId="43967" xr:uid="{00000000-0005-0000-0000-000043C20000}"/>
    <cellStyle name="Note 19 4 2 4" xfId="25724" xr:uid="{00000000-0005-0000-0000-000044C20000}"/>
    <cellStyle name="Note 19 4 2 4 2" xfId="51713" xr:uid="{00000000-0005-0000-0000-000045C20000}"/>
    <cellStyle name="Note 19 4 2 5" xfId="30878" xr:uid="{00000000-0005-0000-0000-000046C20000}"/>
    <cellStyle name="Note 19 4 3" xfId="12801" xr:uid="{00000000-0005-0000-0000-000047C20000}"/>
    <cellStyle name="Note 19 4 3 2" xfId="20596" xr:uid="{00000000-0005-0000-0000-000048C20000}"/>
    <cellStyle name="Note 19 4 3 2 2" xfId="46590" xr:uid="{00000000-0005-0000-0000-000049C20000}"/>
    <cellStyle name="Note 19 4 3 3" xfId="38802" xr:uid="{00000000-0005-0000-0000-00004AC20000}"/>
    <cellStyle name="Note 19 4 4" xfId="7496" xr:uid="{00000000-0005-0000-0000-00004BC20000}"/>
    <cellStyle name="Note 19 4 4 2" xfId="33490" xr:uid="{00000000-0005-0000-0000-00004CC20000}"/>
    <cellStyle name="Note 19 4 5" xfId="15284" xr:uid="{00000000-0005-0000-0000-00004DC20000}"/>
    <cellStyle name="Note 19 4 5 2" xfId="41278" xr:uid="{00000000-0005-0000-0000-00004EC20000}"/>
    <cellStyle name="Note 19 4 6" xfId="23035" xr:uid="{00000000-0005-0000-0000-00004FC20000}"/>
    <cellStyle name="Note 19 4 6 2" xfId="49024" xr:uid="{00000000-0005-0000-0000-000050C20000}"/>
    <cellStyle name="Note 19 4 7" xfId="28189" xr:uid="{00000000-0005-0000-0000-000051C20000}"/>
    <cellStyle name="Note 19 5" xfId="2751" xr:uid="{00000000-0005-0000-0000-000052C20000}"/>
    <cellStyle name="Note 19 5 2" xfId="5437" xr:uid="{00000000-0005-0000-0000-000053C20000}"/>
    <cellStyle name="Note 19 5 2 2" xfId="10734" xr:uid="{00000000-0005-0000-0000-000054C20000}"/>
    <cellStyle name="Note 19 5 2 2 2" xfId="36735" xr:uid="{00000000-0005-0000-0000-000055C20000}"/>
    <cellStyle name="Note 19 5 2 3" xfId="18529" xr:uid="{00000000-0005-0000-0000-000056C20000}"/>
    <cellStyle name="Note 19 5 2 3 2" xfId="44523" xr:uid="{00000000-0005-0000-0000-000057C20000}"/>
    <cellStyle name="Note 19 5 2 4" xfId="26280" xr:uid="{00000000-0005-0000-0000-000058C20000}"/>
    <cellStyle name="Note 19 5 2 4 2" xfId="52269" xr:uid="{00000000-0005-0000-0000-000059C20000}"/>
    <cellStyle name="Note 19 5 2 5" xfId="31434" xr:uid="{00000000-0005-0000-0000-00005AC20000}"/>
    <cellStyle name="Note 19 5 3" xfId="13338" xr:uid="{00000000-0005-0000-0000-00005BC20000}"/>
    <cellStyle name="Note 19 5 3 2" xfId="21133" xr:uid="{00000000-0005-0000-0000-00005CC20000}"/>
    <cellStyle name="Note 19 5 3 2 2" xfId="47127" xr:uid="{00000000-0005-0000-0000-00005DC20000}"/>
    <cellStyle name="Note 19 5 3 3" xfId="39339" xr:uid="{00000000-0005-0000-0000-00005EC20000}"/>
    <cellStyle name="Note 19 5 4" xfId="8050" xr:uid="{00000000-0005-0000-0000-00005FC20000}"/>
    <cellStyle name="Note 19 5 4 2" xfId="34046" xr:uid="{00000000-0005-0000-0000-000060C20000}"/>
    <cellStyle name="Note 19 5 5" xfId="15840" xr:uid="{00000000-0005-0000-0000-000061C20000}"/>
    <cellStyle name="Note 19 5 5 2" xfId="41834" xr:uid="{00000000-0005-0000-0000-000062C20000}"/>
    <cellStyle name="Note 19 5 6" xfId="23591" xr:uid="{00000000-0005-0000-0000-000063C20000}"/>
    <cellStyle name="Note 19 5 6 2" xfId="49580" xr:uid="{00000000-0005-0000-0000-000064C20000}"/>
    <cellStyle name="Note 19 5 7" xfId="28745" xr:uid="{00000000-0005-0000-0000-000065C20000}"/>
    <cellStyle name="Note 19 6" xfId="3769" xr:uid="{00000000-0005-0000-0000-000066C20000}"/>
    <cellStyle name="Note 19 6 2" xfId="9067" xr:uid="{00000000-0005-0000-0000-000067C20000}"/>
    <cellStyle name="Note 19 6 2 2" xfId="35067" xr:uid="{00000000-0005-0000-0000-000068C20000}"/>
    <cellStyle name="Note 19 6 3" xfId="16861" xr:uid="{00000000-0005-0000-0000-000069C20000}"/>
    <cellStyle name="Note 19 6 3 2" xfId="42855" xr:uid="{00000000-0005-0000-0000-00006AC20000}"/>
    <cellStyle name="Note 19 6 4" xfId="24612" xr:uid="{00000000-0005-0000-0000-00006BC20000}"/>
    <cellStyle name="Note 19 6 4 2" xfId="50601" xr:uid="{00000000-0005-0000-0000-00006CC20000}"/>
    <cellStyle name="Note 19 6 5" xfId="29766" xr:uid="{00000000-0005-0000-0000-00006DC20000}"/>
    <cellStyle name="Note 19 7" xfId="11261" xr:uid="{00000000-0005-0000-0000-00006EC20000}"/>
    <cellStyle name="Note 19 7 2" xfId="19056" xr:uid="{00000000-0005-0000-0000-00006FC20000}"/>
    <cellStyle name="Note 19 7 2 2" xfId="45050" xr:uid="{00000000-0005-0000-0000-000070C20000}"/>
    <cellStyle name="Note 19 7 3" xfId="37262" xr:uid="{00000000-0005-0000-0000-000071C20000}"/>
    <cellStyle name="Note 19 8" xfId="11761" xr:uid="{00000000-0005-0000-0000-000072C20000}"/>
    <cellStyle name="Note 19 8 2" xfId="19556" xr:uid="{00000000-0005-0000-0000-000073C20000}"/>
    <cellStyle name="Note 19 8 2 2" xfId="45550" xr:uid="{00000000-0005-0000-0000-000074C20000}"/>
    <cellStyle name="Note 19 8 3" xfId="37762" xr:uid="{00000000-0005-0000-0000-000075C20000}"/>
    <cellStyle name="Note 19 9" xfId="6391" xr:uid="{00000000-0005-0000-0000-000076C20000}"/>
    <cellStyle name="Note 19 9 2" xfId="32378" xr:uid="{00000000-0005-0000-0000-000077C20000}"/>
    <cellStyle name="Note 2" xfId="174" xr:uid="{00000000-0005-0000-0000-000078C20000}"/>
    <cellStyle name="Note 2 10" xfId="3530" xr:uid="{00000000-0005-0000-0000-000079C20000}"/>
    <cellStyle name="Note 2 10 2" xfId="8828" xr:uid="{00000000-0005-0000-0000-00007AC20000}"/>
    <cellStyle name="Note 2 10 2 2" xfId="34828" xr:uid="{00000000-0005-0000-0000-00007BC20000}"/>
    <cellStyle name="Note 2 10 3" xfId="16622" xr:uid="{00000000-0005-0000-0000-00007CC20000}"/>
    <cellStyle name="Note 2 10 3 2" xfId="42616" xr:uid="{00000000-0005-0000-0000-00007DC20000}"/>
    <cellStyle name="Note 2 10 4" xfId="24373" xr:uid="{00000000-0005-0000-0000-00007EC20000}"/>
    <cellStyle name="Note 2 10 4 2" xfId="50362" xr:uid="{00000000-0005-0000-0000-00007FC20000}"/>
    <cellStyle name="Note 2 10 5" xfId="29527" xr:uid="{00000000-0005-0000-0000-000080C20000}"/>
    <cellStyle name="Note 2 11" xfId="3570" xr:uid="{00000000-0005-0000-0000-000081C20000}"/>
    <cellStyle name="Note 2 11 2" xfId="8868" xr:uid="{00000000-0005-0000-0000-000082C20000}"/>
    <cellStyle name="Note 2 11 2 2" xfId="34868" xr:uid="{00000000-0005-0000-0000-000083C20000}"/>
    <cellStyle name="Note 2 11 3" xfId="16662" xr:uid="{00000000-0005-0000-0000-000084C20000}"/>
    <cellStyle name="Note 2 11 3 2" xfId="42656" xr:uid="{00000000-0005-0000-0000-000085C20000}"/>
    <cellStyle name="Note 2 11 4" xfId="24413" xr:uid="{00000000-0005-0000-0000-000086C20000}"/>
    <cellStyle name="Note 2 11 4 2" xfId="50402" xr:uid="{00000000-0005-0000-0000-000087C20000}"/>
    <cellStyle name="Note 2 11 5" xfId="29567" xr:uid="{00000000-0005-0000-0000-000088C20000}"/>
    <cellStyle name="Note 2 12" xfId="5888" xr:uid="{00000000-0005-0000-0000-000089C20000}"/>
    <cellStyle name="Note 2 12 2" xfId="31886" xr:uid="{00000000-0005-0000-0000-00008AC20000}"/>
    <cellStyle name="Note 2 13" xfId="6022" xr:uid="{00000000-0005-0000-0000-00008BC20000}"/>
    <cellStyle name="Note 2 13 2" xfId="32008" xr:uid="{00000000-0005-0000-0000-00008CC20000}"/>
    <cellStyle name="Note 2 14" xfId="13796" xr:uid="{00000000-0005-0000-0000-00008DC20000}"/>
    <cellStyle name="Note 2 14 2" xfId="39790" xr:uid="{00000000-0005-0000-0000-00008EC20000}"/>
    <cellStyle name="Note 2 15" xfId="21579" xr:uid="{00000000-0005-0000-0000-00008FC20000}"/>
    <cellStyle name="Note 2 15 2" xfId="47568" xr:uid="{00000000-0005-0000-0000-000090C20000}"/>
    <cellStyle name="Note 2 16" xfId="26733" xr:uid="{00000000-0005-0000-0000-000091C20000}"/>
    <cellStyle name="Note 2 2" xfId="175" xr:uid="{00000000-0005-0000-0000-000092C20000}"/>
    <cellStyle name="Note 2 2 10" xfId="3847" xr:uid="{00000000-0005-0000-0000-000093C20000}"/>
    <cellStyle name="Note 2 2 10 2" xfId="9145" xr:uid="{00000000-0005-0000-0000-000094C20000}"/>
    <cellStyle name="Note 2 2 10 2 2" xfId="35145" xr:uid="{00000000-0005-0000-0000-000095C20000}"/>
    <cellStyle name="Note 2 2 10 3" xfId="16939" xr:uid="{00000000-0005-0000-0000-000096C20000}"/>
    <cellStyle name="Note 2 2 10 3 2" xfId="42933" xr:uid="{00000000-0005-0000-0000-000097C20000}"/>
    <cellStyle name="Note 2 2 10 4" xfId="24690" xr:uid="{00000000-0005-0000-0000-000098C20000}"/>
    <cellStyle name="Note 2 2 10 4 2" xfId="50679" xr:uid="{00000000-0005-0000-0000-000099C20000}"/>
    <cellStyle name="Note 2 2 10 5" xfId="29844" xr:uid="{00000000-0005-0000-0000-00009AC20000}"/>
    <cellStyle name="Note 2 2 11" xfId="5889" xr:uid="{00000000-0005-0000-0000-00009BC20000}"/>
    <cellStyle name="Note 2 2 11 2" xfId="31887" xr:uid="{00000000-0005-0000-0000-00009CC20000}"/>
    <cellStyle name="Note 2 2 12" xfId="6023" xr:uid="{00000000-0005-0000-0000-00009DC20000}"/>
    <cellStyle name="Note 2 2 12 2" xfId="32009" xr:uid="{00000000-0005-0000-0000-00009EC20000}"/>
    <cellStyle name="Note 2 2 13" xfId="13797" xr:uid="{00000000-0005-0000-0000-00009FC20000}"/>
    <cellStyle name="Note 2 2 13 2" xfId="39791" xr:uid="{00000000-0005-0000-0000-0000A0C20000}"/>
    <cellStyle name="Note 2 2 14" xfId="21580" xr:uid="{00000000-0005-0000-0000-0000A1C20000}"/>
    <cellStyle name="Note 2 2 14 2" xfId="47569" xr:uid="{00000000-0005-0000-0000-0000A2C20000}"/>
    <cellStyle name="Note 2 2 15" xfId="26734" xr:uid="{00000000-0005-0000-0000-0000A3C20000}"/>
    <cellStyle name="Note 2 2 2" xfId="840" xr:uid="{00000000-0005-0000-0000-0000A4C20000}"/>
    <cellStyle name="Note 2 2 2 2" xfId="1717" xr:uid="{00000000-0005-0000-0000-0000A5C20000}"/>
    <cellStyle name="Note 2 2 2 2 2" xfId="7022" xr:uid="{00000000-0005-0000-0000-0000A6C20000}"/>
    <cellStyle name="Note 2 2 2 2 2 2" xfId="33012" xr:uid="{00000000-0005-0000-0000-0000A7C20000}"/>
    <cellStyle name="Note 2 2 2 2 3" xfId="14806" xr:uid="{00000000-0005-0000-0000-0000A8C20000}"/>
    <cellStyle name="Note 2 2 2 2 3 2" xfId="40800" xr:uid="{00000000-0005-0000-0000-0000A9C20000}"/>
    <cellStyle name="Note 2 2 2 2 4" xfId="22557" xr:uid="{00000000-0005-0000-0000-0000AAC20000}"/>
    <cellStyle name="Note 2 2 2 2 4 2" xfId="48546" xr:uid="{00000000-0005-0000-0000-0000ABC20000}"/>
    <cellStyle name="Note 2 2 2 2 5" xfId="27711" xr:uid="{00000000-0005-0000-0000-0000ACC20000}"/>
    <cellStyle name="Note 2 2 2 3" xfId="4403" xr:uid="{00000000-0005-0000-0000-0000ADC20000}"/>
    <cellStyle name="Note 2 2 2 3 2" xfId="9700" xr:uid="{00000000-0005-0000-0000-0000AEC20000}"/>
    <cellStyle name="Note 2 2 2 3 2 2" xfId="35701" xr:uid="{00000000-0005-0000-0000-0000AFC20000}"/>
    <cellStyle name="Note 2 2 2 3 3" xfId="17495" xr:uid="{00000000-0005-0000-0000-0000B0C20000}"/>
    <cellStyle name="Note 2 2 2 3 3 2" xfId="43489" xr:uid="{00000000-0005-0000-0000-0000B1C20000}"/>
    <cellStyle name="Note 2 2 2 3 4" xfId="25246" xr:uid="{00000000-0005-0000-0000-0000B2C20000}"/>
    <cellStyle name="Note 2 2 2 3 4 2" xfId="51235" xr:uid="{00000000-0005-0000-0000-0000B3C20000}"/>
    <cellStyle name="Note 2 2 2 3 5" xfId="30400" xr:uid="{00000000-0005-0000-0000-0000B4C20000}"/>
    <cellStyle name="Note 2 2 2 4" xfId="6164" xr:uid="{00000000-0005-0000-0000-0000B5C20000}"/>
    <cellStyle name="Note 2 2 2 4 2" xfId="32149" xr:uid="{00000000-0005-0000-0000-0000B6C20000}"/>
    <cellStyle name="Note 2 2 2 5" xfId="13943" xr:uid="{00000000-0005-0000-0000-0000B7C20000}"/>
    <cellStyle name="Note 2 2 2 5 2" xfId="39937" xr:uid="{00000000-0005-0000-0000-0000B8C20000}"/>
    <cellStyle name="Note 2 2 2 6" xfId="21694" xr:uid="{00000000-0005-0000-0000-0000B9C20000}"/>
    <cellStyle name="Note 2 2 2 6 2" xfId="47683" xr:uid="{00000000-0005-0000-0000-0000BAC20000}"/>
    <cellStyle name="Note 2 2 2 7" xfId="26848" xr:uid="{00000000-0005-0000-0000-0000BBC20000}"/>
    <cellStyle name="Note 2 2 3" xfId="2273" xr:uid="{00000000-0005-0000-0000-0000BCC20000}"/>
    <cellStyle name="Note 2 2 3 2" xfId="4959" xr:uid="{00000000-0005-0000-0000-0000BDC20000}"/>
    <cellStyle name="Note 2 2 3 2 2" xfId="10256" xr:uid="{00000000-0005-0000-0000-0000BEC20000}"/>
    <cellStyle name="Note 2 2 3 2 2 2" xfId="36257" xr:uid="{00000000-0005-0000-0000-0000BFC20000}"/>
    <cellStyle name="Note 2 2 3 2 3" xfId="18051" xr:uid="{00000000-0005-0000-0000-0000C0C20000}"/>
    <cellStyle name="Note 2 2 3 2 3 2" xfId="44045" xr:uid="{00000000-0005-0000-0000-0000C1C20000}"/>
    <cellStyle name="Note 2 2 3 2 4" xfId="25802" xr:uid="{00000000-0005-0000-0000-0000C2C20000}"/>
    <cellStyle name="Note 2 2 3 2 4 2" xfId="51791" xr:uid="{00000000-0005-0000-0000-0000C3C20000}"/>
    <cellStyle name="Note 2 2 3 2 5" xfId="30956" xr:uid="{00000000-0005-0000-0000-0000C4C20000}"/>
    <cellStyle name="Note 2 2 3 3" xfId="12879" xr:uid="{00000000-0005-0000-0000-0000C5C20000}"/>
    <cellStyle name="Note 2 2 3 3 2" xfId="20674" xr:uid="{00000000-0005-0000-0000-0000C6C20000}"/>
    <cellStyle name="Note 2 2 3 3 2 2" xfId="46668" xr:uid="{00000000-0005-0000-0000-0000C7C20000}"/>
    <cellStyle name="Note 2 2 3 3 3" xfId="38880" xr:uid="{00000000-0005-0000-0000-0000C8C20000}"/>
    <cellStyle name="Note 2 2 3 4" xfId="7574" xr:uid="{00000000-0005-0000-0000-0000C9C20000}"/>
    <cellStyle name="Note 2 2 3 4 2" xfId="33568" xr:uid="{00000000-0005-0000-0000-0000CAC20000}"/>
    <cellStyle name="Note 2 2 3 5" xfId="15362" xr:uid="{00000000-0005-0000-0000-0000CBC20000}"/>
    <cellStyle name="Note 2 2 3 5 2" xfId="41356" xr:uid="{00000000-0005-0000-0000-0000CCC20000}"/>
    <cellStyle name="Note 2 2 3 6" xfId="23113" xr:uid="{00000000-0005-0000-0000-0000CDC20000}"/>
    <cellStyle name="Note 2 2 3 6 2" xfId="49102" xr:uid="{00000000-0005-0000-0000-0000CEC20000}"/>
    <cellStyle name="Note 2 2 3 7" xfId="28267" xr:uid="{00000000-0005-0000-0000-0000CFC20000}"/>
    <cellStyle name="Note 2 2 4" xfId="2829" xr:uid="{00000000-0005-0000-0000-0000D0C20000}"/>
    <cellStyle name="Note 2 2 4 2" xfId="5515" xr:uid="{00000000-0005-0000-0000-0000D1C20000}"/>
    <cellStyle name="Note 2 2 4 2 2" xfId="10812" xr:uid="{00000000-0005-0000-0000-0000D2C20000}"/>
    <cellStyle name="Note 2 2 4 2 2 2" xfId="36813" xr:uid="{00000000-0005-0000-0000-0000D3C20000}"/>
    <cellStyle name="Note 2 2 4 2 3" xfId="18607" xr:uid="{00000000-0005-0000-0000-0000D4C20000}"/>
    <cellStyle name="Note 2 2 4 2 3 2" xfId="44601" xr:uid="{00000000-0005-0000-0000-0000D5C20000}"/>
    <cellStyle name="Note 2 2 4 2 4" xfId="26358" xr:uid="{00000000-0005-0000-0000-0000D6C20000}"/>
    <cellStyle name="Note 2 2 4 2 4 2" xfId="52347" xr:uid="{00000000-0005-0000-0000-0000D7C20000}"/>
    <cellStyle name="Note 2 2 4 2 5" xfId="31512" xr:uid="{00000000-0005-0000-0000-0000D8C20000}"/>
    <cellStyle name="Note 2 2 4 3" xfId="13416" xr:uid="{00000000-0005-0000-0000-0000D9C20000}"/>
    <cellStyle name="Note 2 2 4 3 2" xfId="21211" xr:uid="{00000000-0005-0000-0000-0000DAC20000}"/>
    <cellStyle name="Note 2 2 4 3 2 2" xfId="47205" xr:uid="{00000000-0005-0000-0000-0000DBC20000}"/>
    <cellStyle name="Note 2 2 4 3 3" xfId="39417" xr:uid="{00000000-0005-0000-0000-0000DCC20000}"/>
    <cellStyle name="Note 2 2 4 4" xfId="8128" xr:uid="{00000000-0005-0000-0000-0000DDC20000}"/>
    <cellStyle name="Note 2 2 4 4 2" xfId="34124" xr:uid="{00000000-0005-0000-0000-0000DEC20000}"/>
    <cellStyle name="Note 2 2 4 5" xfId="15918" xr:uid="{00000000-0005-0000-0000-0000DFC20000}"/>
    <cellStyle name="Note 2 2 4 5 2" xfId="41912" xr:uid="{00000000-0005-0000-0000-0000E0C20000}"/>
    <cellStyle name="Note 2 2 4 6" xfId="23669" xr:uid="{00000000-0005-0000-0000-0000E1C20000}"/>
    <cellStyle name="Note 2 2 4 6 2" xfId="49658" xr:uid="{00000000-0005-0000-0000-0000E2C20000}"/>
    <cellStyle name="Note 2 2 4 7" xfId="28823" xr:uid="{00000000-0005-0000-0000-0000E3C20000}"/>
    <cellStyle name="Note 2 2 5" xfId="1159" xr:uid="{00000000-0005-0000-0000-0000E4C20000}"/>
    <cellStyle name="Note 2 2 5 2" xfId="6469" xr:uid="{00000000-0005-0000-0000-0000E5C20000}"/>
    <cellStyle name="Note 2 2 5 2 2" xfId="32456" xr:uid="{00000000-0005-0000-0000-0000E6C20000}"/>
    <cellStyle name="Note 2 2 5 3" xfId="14250" xr:uid="{00000000-0005-0000-0000-0000E7C20000}"/>
    <cellStyle name="Note 2 2 5 3 2" xfId="40244" xr:uid="{00000000-0005-0000-0000-0000E8C20000}"/>
    <cellStyle name="Note 2 2 5 4" xfId="22001" xr:uid="{00000000-0005-0000-0000-0000E9C20000}"/>
    <cellStyle name="Note 2 2 5 4 2" xfId="47990" xr:uid="{00000000-0005-0000-0000-0000EAC20000}"/>
    <cellStyle name="Note 2 2 5 5" xfId="27155" xr:uid="{00000000-0005-0000-0000-0000EBC20000}"/>
    <cellStyle name="Note 2 2 6" xfId="3192" xr:uid="{00000000-0005-0000-0000-0000ECC20000}"/>
    <cellStyle name="Note 2 2 6 2" xfId="8490" xr:uid="{00000000-0005-0000-0000-0000EDC20000}"/>
    <cellStyle name="Note 2 2 6 2 2" xfId="34487" xr:uid="{00000000-0005-0000-0000-0000EEC20000}"/>
    <cellStyle name="Note 2 2 6 3" xfId="16281" xr:uid="{00000000-0005-0000-0000-0000EFC20000}"/>
    <cellStyle name="Note 2 2 6 3 2" xfId="42275" xr:uid="{00000000-0005-0000-0000-0000F0C20000}"/>
    <cellStyle name="Note 2 2 6 4" xfId="24032" xr:uid="{00000000-0005-0000-0000-0000F1C20000}"/>
    <cellStyle name="Note 2 2 6 4 2" xfId="50021" xr:uid="{00000000-0005-0000-0000-0000F2C20000}"/>
    <cellStyle name="Note 2 2 6 5" xfId="29186" xr:uid="{00000000-0005-0000-0000-0000F3C20000}"/>
    <cellStyle name="Note 2 2 7" xfId="3303" xr:uid="{00000000-0005-0000-0000-0000F4C20000}"/>
    <cellStyle name="Note 2 2 7 2" xfId="8603" xr:uid="{00000000-0005-0000-0000-0000F5C20000}"/>
    <cellStyle name="Note 2 2 7 2 2" xfId="34601" xr:uid="{00000000-0005-0000-0000-0000F6C20000}"/>
    <cellStyle name="Note 2 2 7 3" xfId="16395" xr:uid="{00000000-0005-0000-0000-0000F7C20000}"/>
    <cellStyle name="Note 2 2 7 3 2" xfId="42389" xr:uid="{00000000-0005-0000-0000-0000F8C20000}"/>
    <cellStyle name="Note 2 2 7 4" xfId="24146" xr:uid="{00000000-0005-0000-0000-0000F9C20000}"/>
    <cellStyle name="Note 2 2 7 4 2" xfId="50135" xr:uid="{00000000-0005-0000-0000-0000FAC20000}"/>
    <cellStyle name="Note 2 2 7 5" xfId="29300" xr:uid="{00000000-0005-0000-0000-0000FBC20000}"/>
    <cellStyle name="Note 2 2 8" xfId="3417" xr:uid="{00000000-0005-0000-0000-0000FCC20000}"/>
    <cellStyle name="Note 2 2 8 2" xfId="8716" xr:uid="{00000000-0005-0000-0000-0000FDC20000}"/>
    <cellStyle name="Note 2 2 8 2 2" xfId="34715" xr:uid="{00000000-0005-0000-0000-0000FEC20000}"/>
    <cellStyle name="Note 2 2 8 3" xfId="16509" xr:uid="{00000000-0005-0000-0000-0000FFC20000}"/>
    <cellStyle name="Note 2 2 8 3 2" xfId="42503" xr:uid="{00000000-0005-0000-0000-000000C30000}"/>
    <cellStyle name="Note 2 2 8 4" xfId="24260" xr:uid="{00000000-0005-0000-0000-000001C30000}"/>
    <cellStyle name="Note 2 2 8 4 2" xfId="50249" xr:uid="{00000000-0005-0000-0000-000002C30000}"/>
    <cellStyle name="Note 2 2 8 5" xfId="29414" xr:uid="{00000000-0005-0000-0000-000003C30000}"/>
    <cellStyle name="Note 2 2 9" xfId="3531" xr:uid="{00000000-0005-0000-0000-000004C30000}"/>
    <cellStyle name="Note 2 2 9 2" xfId="8829" xr:uid="{00000000-0005-0000-0000-000005C30000}"/>
    <cellStyle name="Note 2 2 9 2 2" xfId="34829" xr:uid="{00000000-0005-0000-0000-000006C30000}"/>
    <cellStyle name="Note 2 2 9 3" xfId="16623" xr:uid="{00000000-0005-0000-0000-000007C30000}"/>
    <cellStyle name="Note 2 2 9 3 2" xfId="42617" xr:uid="{00000000-0005-0000-0000-000008C30000}"/>
    <cellStyle name="Note 2 2 9 4" xfId="24374" xr:uid="{00000000-0005-0000-0000-000009C30000}"/>
    <cellStyle name="Note 2 2 9 4 2" xfId="50363" xr:uid="{00000000-0005-0000-0000-00000AC30000}"/>
    <cellStyle name="Note 2 2 9 5" xfId="29528" xr:uid="{00000000-0005-0000-0000-00000BC30000}"/>
    <cellStyle name="Note 2 3" xfId="839" xr:uid="{00000000-0005-0000-0000-00000CC30000}"/>
    <cellStyle name="Note 2 3 2" xfId="1440" xr:uid="{00000000-0005-0000-0000-00000DC30000}"/>
    <cellStyle name="Note 2 3 2 2" xfId="6746" xr:uid="{00000000-0005-0000-0000-00000EC30000}"/>
    <cellStyle name="Note 2 3 2 2 2" xfId="32735" xr:uid="{00000000-0005-0000-0000-00000FC30000}"/>
    <cellStyle name="Note 2 3 2 3" xfId="14529" xr:uid="{00000000-0005-0000-0000-000010C30000}"/>
    <cellStyle name="Note 2 3 2 3 2" xfId="40523" xr:uid="{00000000-0005-0000-0000-000011C30000}"/>
    <cellStyle name="Note 2 3 2 4" xfId="22280" xr:uid="{00000000-0005-0000-0000-000012C30000}"/>
    <cellStyle name="Note 2 3 2 4 2" xfId="48269" xr:uid="{00000000-0005-0000-0000-000013C30000}"/>
    <cellStyle name="Note 2 3 2 5" xfId="27434" xr:uid="{00000000-0005-0000-0000-000014C30000}"/>
    <cellStyle name="Note 2 3 3" xfId="4126" xr:uid="{00000000-0005-0000-0000-000015C30000}"/>
    <cellStyle name="Note 2 3 3 2" xfId="9424" xr:uid="{00000000-0005-0000-0000-000016C30000}"/>
    <cellStyle name="Note 2 3 3 2 2" xfId="35424" xr:uid="{00000000-0005-0000-0000-000017C30000}"/>
    <cellStyle name="Note 2 3 3 3" xfId="17218" xr:uid="{00000000-0005-0000-0000-000018C30000}"/>
    <cellStyle name="Note 2 3 3 3 2" xfId="43212" xr:uid="{00000000-0005-0000-0000-000019C30000}"/>
    <cellStyle name="Note 2 3 3 4" xfId="24969" xr:uid="{00000000-0005-0000-0000-00001AC30000}"/>
    <cellStyle name="Note 2 3 3 4 2" xfId="50958" xr:uid="{00000000-0005-0000-0000-00001BC30000}"/>
    <cellStyle name="Note 2 3 3 5" xfId="30123" xr:uid="{00000000-0005-0000-0000-00001CC30000}"/>
    <cellStyle name="Note 2 3 4" xfId="6163" xr:uid="{00000000-0005-0000-0000-00001DC30000}"/>
    <cellStyle name="Note 2 3 4 2" xfId="32148" xr:uid="{00000000-0005-0000-0000-00001EC30000}"/>
    <cellStyle name="Note 2 3 5" xfId="13942" xr:uid="{00000000-0005-0000-0000-00001FC30000}"/>
    <cellStyle name="Note 2 3 5 2" xfId="39936" xr:uid="{00000000-0005-0000-0000-000020C30000}"/>
    <cellStyle name="Note 2 3 6" xfId="21693" xr:uid="{00000000-0005-0000-0000-000021C30000}"/>
    <cellStyle name="Note 2 3 6 2" xfId="47682" xr:uid="{00000000-0005-0000-0000-000022C30000}"/>
    <cellStyle name="Note 2 3 7" xfId="26847" xr:uid="{00000000-0005-0000-0000-000023C30000}"/>
    <cellStyle name="Note 2 4" xfId="1996" xr:uid="{00000000-0005-0000-0000-000024C30000}"/>
    <cellStyle name="Note 2 4 2" xfId="4682" xr:uid="{00000000-0005-0000-0000-000025C30000}"/>
    <cellStyle name="Note 2 4 2 2" xfId="9979" xr:uid="{00000000-0005-0000-0000-000026C30000}"/>
    <cellStyle name="Note 2 4 2 2 2" xfId="35980" xr:uid="{00000000-0005-0000-0000-000027C30000}"/>
    <cellStyle name="Note 2 4 2 3" xfId="17774" xr:uid="{00000000-0005-0000-0000-000028C30000}"/>
    <cellStyle name="Note 2 4 2 3 2" xfId="43768" xr:uid="{00000000-0005-0000-0000-000029C30000}"/>
    <cellStyle name="Note 2 4 2 4" xfId="25525" xr:uid="{00000000-0005-0000-0000-00002AC30000}"/>
    <cellStyle name="Note 2 4 2 4 2" xfId="51514" xr:uid="{00000000-0005-0000-0000-00002BC30000}"/>
    <cellStyle name="Note 2 4 2 5" xfId="30679" xr:uid="{00000000-0005-0000-0000-00002CC30000}"/>
    <cellStyle name="Note 2 4 3" xfId="12618" xr:uid="{00000000-0005-0000-0000-00002DC30000}"/>
    <cellStyle name="Note 2 4 3 2" xfId="20413" xr:uid="{00000000-0005-0000-0000-00002EC30000}"/>
    <cellStyle name="Note 2 4 3 2 2" xfId="46407" xr:uid="{00000000-0005-0000-0000-00002FC30000}"/>
    <cellStyle name="Note 2 4 3 3" xfId="38619" xr:uid="{00000000-0005-0000-0000-000030C30000}"/>
    <cellStyle name="Note 2 4 4" xfId="7298" xr:uid="{00000000-0005-0000-0000-000031C30000}"/>
    <cellStyle name="Note 2 4 4 2" xfId="33291" xr:uid="{00000000-0005-0000-0000-000032C30000}"/>
    <cellStyle name="Note 2 4 5" xfId="15085" xr:uid="{00000000-0005-0000-0000-000033C30000}"/>
    <cellStyle name="Note 2 4 5 2" xfId="41079" xr:uid="{00000000-0005-0000-0000-000034C30000}"/>
    <cellStyle name="Note 2 4 6" xfId="22836" xr:uid="{00000000-0005-0000-0000-000035C30000}"/>
    <cellStyle name="Note 2 4 6 2" xfId="48825" xr:uid="{00000000-0005-0000-0000-000036C30000}"/>
    <cellStyle name="Note 2 4 7" xfId="27990" xr:uid="{00000000-0005-0000-0000-000037C30000}"/>
    <cellStyle name="Note 2 5" xfId="2552" xr:uid="{00000000-0005-0000-0000-000038C30000}"/>
    <cellStyle name="Note 2 5 2" xfId="5238" xr:uid="{00000000-0005-0000-0000-000039C30000}"/>
    <cellStyle name="Note 2 5 2 2" xfId="10535" xr:uid="{00000000-0005-0000-0000-00003AC30000}"/>
    <cellStyle name="Note 2 5 2 2 2" xfId="36536" xr:uid="{00000000-0005-0000-0000-00003BC30000}"/>
    <cellStyle name="Note 2 5 2 3" xfId="18330" xr:uid="{00000000-0005-0000-0000-00003CC30000}"/>
    <cellStyle name="Note 2 5 2 3 2" xfId="44324" xr:uid="{00000000-0005-0000-0000-00003DC30000}"/>
    <cellStyle name="Note 2 5 2 4" xfId="26081" xr:uid="{00000000-0005-0000-0000-00003EC30000}"/>
    <cellStyle name="Note 2 5 2 4 2" xfId="52070" xr:uid="{00000000-0005-0000-0000-00003FC30000}"/>
    <cellStyle name="Note 2 5 2 5" xfId="31235" xr:uid="{00000000-0005-0000-0000-000040C30000}"/>
    <cellStyle name="Note 2 5 3" xfId="13154" xr:uid="{00000000-0005-0000-0000-000041C30000}"/>
    <cellStyle name="Note 2 5 3 2" xfId="20949" xr:uid="{00000000-0005-0000-0000-000042C30000}"/>
    <cellStyle name="Note 2 5 3 2 2" xfId="46943" xr:uid="{00000000-0005-0000-0000-000043C30000}"/>
    <cellStyle name="Note 2 5 3 3" xfId="39155" xr:uid="{00000000-0005-0000-0000-000044C30000}"/>
    <cellStyle name="Note 2 5 4" xfId="7851" xr:uid="{00000000-0005-0000-0000-000045C30000}"/>
    <cellStyle name="Note 2 5 4 2" xfId="33847" xr:uid="{00000000-0005-0000-0000-000046C30000}"/>
    <cellStyle name="Note 2 5 5" xfId="15641" xr:uid="{00000000-0005-0000-0000-000047C30000}"/>
    <cellStyle name="Note 2 5 5 2" xfId="41635" xr:uid="{00000000-0005-0000-0000-000048C30000}"/>
    <cellStyle name="Note 2 5 6" xfId="23392" xr:uid="{00000000-0005-0000-0000-000049C30000}"/>
    <cellStyle name="Note 2 5 6 2" xfId="49381" xr:uid="{00000000-0005-0000-0000-00004AC30000}"/>
    <cellStyle name="Note 2 5 7" xfId="28546" xr:uid="{00000000-0005-0000-0000-00004BC30000}"/>
    <cellStyle name="Note 2 6" xfId="880" xr:uid="{00000000-0005-0000-0000-00004CC30000}"/>
    <cellStyle name="Note 2 6 2" xfId="6193" xr:uid="{00000000-0005-0000-0000-00004DC30000}"/>
    <cellStyle name="Note 2 6 2 2" xfId="32179" xr:uid="{00000000-0005-0000-0000-00004EC30000}"/>
    <cellStyle name="Note 2 6 3" xfId="13973" xr:uid="{00000000-0005-0000-0000-00004FC30000}"/>
    <cellStyle name="Note 2 6 3 2" xfId="39967" xr:uid="{00000000-0005-0000-0000-000050C30000}"/>
    <cellStyle name="Note 2 6 4" xfId="21724" xr:uid="{00000000-0005-0000-0000-000051C30000}"/>
    <cellStyle name="Note 2 6 4 2" xfId="47713" xr:uid="{00000000-0005-0000-0000-000052C30000}"/>
    <cellStyle name="Note 2 6 5" xfId="26878" xr:uid="{00000000-0005-0000-0000-000053C30000}"/>
    <cellStyle name="Note 2 7" xfId="3191" xr:uid="{00000000-0005-0000-0000-000054C30000}"/>
    <cellStyle name="Note 2 7 2" xfId="8489" xr:uid="{00000000-0005-0000-0000-000055C30000}"/>
    <cellStyle name="Note 2 7 2 2" xfId="34486" xr:uid="{00000000-0005-0000-0000-000056C30000}"/>
    <cellStyle name="Note 2 7 3" xfId="16280" xr:uid="{00000000-0005-0000-0000-000057C30000}"/>
    <cellStyle name="Note 2 7 3 2" xfId="42274" xr:uid="{00000000-0005-0000-0000-000058C30000}"/>
    <cellStyle name="Note 2 7 4" xfId="24031" xr:uid="{00000000-0005-0000-0000-000059C30000}"/>
    <cellStyle name="Note 2 7 4 2" xfId="50020" xr:uid="{00000000-0005-0000-0000-00005AC30000}"/>
    <cellStyle name="Note 2 7 5" xfId="29185" xr:uid="{00000000-0005-0000-0000-00005BC30000}"/>
    <cellStyle name="Note 2 8" xfId="3302" xr:uid="{00000000-0005-0000-0000-00005CC30000}"/>
    <cellStyle name="Note 2 8 2" xfId="8602" xr:uid="{00000000-0005-0000-0000-00005DC30000}"/>
    <cellStyle name="Note 2 8 2 2" xfId="34600" xr:uid="{00000000-0005-0000-0000-00005EC30000}"/>
    <cellStyle name="Note 2 8 3" xfId="16394" xr:uid="{00000000-0005-0000-0000-00005FC30000}"/>
    <cellStyle name="Note 2 8 3 2" xfId="42388" xr:uid="{00000000-0005-0000-0000-000060C30000}"/>
    <cellStyle name="Note 2 8 4" xfId="24145" xr:uid="{00000000-0005-0000-0000-000061C30000}"/>
    <cellStyle name="Note 2 8 4 2" xfId="50134" xr:uid="{00000000-0005-0000-0000-000062C30000}"/>
    <cellStyle name="Note 2 8 5" xfId="29299" xr:uid="{00000000-0005-0000-0000-000063C30000}"/>
    <cellStyle name="Note 2 9" xfId="3416" xr:uid="{00000000-0005-0000-0000-000064C30000}"/>
    <cellStyle name="Note 2 9 2" xfId="8715" xr:uid="{00000000-0005-0000-0000-000065C30000}"/>
    <cellStyle name="Note 2 9 2 2" xfId="34714" xr:uid="{00000000-0005-0000-0000-000066C30000}"/>
    <cellStyle name="Note 2 9 3" xfId="16508" xr:uid="{00000000-0005-0000-0000-000067C30000}"/>
    <cellStyle name="Note 2 9 3 2" xfId="42502" xr:uid="{00000000-0005-0000-0000-000068C30000}"/>
    <cellStyle name="Note 2 9 4" xfId="24259" xr:uid="{00000000-0005-0000-0000-000069C30000}"/>
    <cellStyle name="Note 2 9 4 2" xfId="50248" xr:uid="{00000000-0005-0000-0000-00006AC30000}"/>
    <cellStyle name="Note 2 9 5" xfId="29413" xr:uid="{00000000-0005-0000-0000-00006BC30000}"/>
    <cellStyle name="Note 20" xfId="1106" xr:uid="{00000000-0005-0000-0000-00006CC30000}"/>
    <cellStyle name="Note 20 10" xfId="14198" xr:uid="{00000000-0005-0000-0000-00006DC30000}"/>
    <cellStyle name="Note 20 10 2" xfId="40192" xr:uid="{00000000-0005-0000-0000-00006EC30000}"/>
    <cellStyle name="Note 20 11" xfId="21949" xr:uid="{00000000-0005-0000-0000-00006FC30000}"/>
    <cellStyle name="Note 20 11 2" xfId="47938" xr:uid="{00000000-0005-0000-0000-000070C30000}"/>
    <cellStyle name="Note 20 12" xfId="27103" xr:uid="{00000000-0005-0000-0000-000071C30000}"/>
    <cellStyle name="Note 20 2" xfId="1384" xr:uid="{00000000-0005-0000-0000-000072C30000}"/>
    <cellStyle name="Note 20 2 10" xfId="22226" xr:uid="{00000000-0005-0000-0000-000073C30000}"/>
    <cellStyle name="Note 20 2 10 2" xfId="48215" xr:uid="{00000000-0005-0000-0000-000074C30000}"/>
    <cellStyle name="Note 20 2 11" xfId="27380" xr:uid="{00000000-0005-0000-0000-000075C30000}"/>
    <cellStyle name="Note 20 2 2" xfId="1942" xr:uid="{00000000-0005-0000-0000-000076C30000}"/>
    <cellStyle name="Note 20 2 2 2" xfId="4628" xr:uid="{00000000-0005-0000-0000-000077C30000}"/>
    <cellStyle name="Note 20 2 2 2 2" xfId="9925" xr:uid="{00000000-0005-0000-0000-000078C30000}"/>
    <cellStyle name="Note 20 2 2 2 2 2" xfId="35926" xr:uid="{00000000-0005-0000-0000-000079C30000}"/>
    <cellStyle name="Note 20 2 2 2 3" xfId="17720" xr:uid="{00000000-0005-0000-0000-00007AC30000}"/>
    <cellStyle name="Note 20 2 2 2 3 2" xfId="43714" xr:uid="{00000000-0005-0000-0000-00007BC30000}"/>
    <cellStyle name="Note 20 2 2 2 4" xfId="25471" xr:uid="{00000000-0005-0000-0000-00007CC30000}"/>
    <cellStyle name="Note 20 2 2 2 4 2" xfId="51460" xr:uid="{00000000-0005-0000-0000-00007DC30000}"/>
    <cellStyle name="Note 20 2 2 2 5" xfId="30625" xr:uid="{00000000-0005-0000-0000-00007EC30000}"/>
    <cellStyle name="Note 20 2 2 3" xfId="12567" xr:uid="{00000000-0005-0000-0000-00007FC30000}"/>
    <cellStyle name="Note 20 2 2 3 2" xfId="20362" xr:uid="{00000000-0005-0000-0000-000080C30000}"/>
    <cellStyle name="Note 20 2 2 3 2 2" xfId="46356" xr:uid="{00000000-0005-0000-0000-000081C30000}"/>
    <cellStyle name="Note 20 2 2 3 3" xfId="38568" xr:uid="{00000000-0005-0000-0000-000082C30000}"/>
    <cellStyle name="Note 20 2 2 4" xfId="7245" xr:uid="{00000000-0005-0000-0000-000083C30000}"/>
    <cellStyle name="Note 20 2 2 4 2" xfId="33237" xr:uid="{00000000-0005-0000-0000-000084C30000}"/>
    <cellStyle name="Note 20 2 2 5" xfId="15031" xr:uid="{00000000-0005-0000-0000-000085C30000}"/>
    <cellStyle name="Note 20 2 2 5 2" xfId="41025" xr:uid="{00000000-0005-0000-0000-000086C30000}"/>
    <cellStyle name="Note 20 2 2 6" xfId="22782" xr:uid="{00000000-0005-0000-0000-000087C30000}"/>
    <cellStyle name="Note 20 2 2 6 2" xfId="48771" xr:uid="{00000000-0005-0000-0000-000088C30000}"/>
    <cellStyle name="Note 20 2 2 7" xfId="27936" xr:uid="{00000000-0005-0000-0000-000089C30000}"/>
    <cellStyle name="Note 20 2 3" xfId="2498" xr:uid="{00000000-0005-0000-0000-00008AC30000}"/>
    <cellStyle name="Note 20 2 3 2" xfId="5184" xr:uid="{00000000-0005-0000-0000-00008BC30000}"/>
    <cellStyle name="Note 20 2 3 2 2" xfId="10481" xr:uid="{00000000-0005-0000-0000-00008CC30000}"/>
    <cellStyle name="Note 20 2 3 2 2 2" xfId="36482" xr:uid="{00000000-0005-0000-0000-00008DC30000}"/>
    <cellStyle name="Note 20 2 3 2 3" xfId="18276" xr:uid="{00000000-0005-0000-0000-00008EC30000}"/>
    <cellStyle name="Note 20 2 3 2 3 2" xfId="44270" xr:uid="{00000000-0005-0000-0000-00008FC30000}"/>
    <cellStyle name="Note 20 2 3 2 4" xfId="26027" xr:uid="{00000000-0005-0000-0000-000090C30000}"/>
    <cellStyle name="Note 20 2 3 2 4 2" xfId="52016" xr:uid="{00000000-0005-0000-0000-000091C30000}"/>
    <cellStyle name="Note 20 2 3 2 5" xfId="31181" xr:uid="{00000000-0005-0000-0000-000092C30000}"/>
    <cellStyle name="Note 20 2 3 3" xfId="13102" xr:uid="{00000000-0005-0000-0000-000093C30000}"/>
    <cellStyle name="Note 20 2 3 3 2" xfId="20897" xr:uid="{00000000-0005-0000-0000-000094C30000}"/>
    <cellStyle name="Note 20 2 3 3 2 2" xfId="46891" xr:uid="{00000000-0005-0000-0000-000095C30000}"/>
    <cellStyle name="Note 20 2 3 3 3" xfId="39103" xr:uid="{00000000-0005-0000-0000-000096C30000}"/>
    <cellStyle name="Note 20 2 3 4" xfId="7797" xr:uid="{00000000-0005-0000-0000-000097C30000}"/>
    <cellStyle name="Note 20 2 3 4 2" xfId="33793" xr:uid="{00000000-0005-0000-0000-000098C30000}"/>
    <cellStyle name="Note 20 2 3 5" xfId="15587" xr:uid="{00000000-0005-0000-0000-000099C30000}"/>
    <cellStyle name="Note 20 2 3 5 2" xfId="41581" xr:uid="{00000000-0005-0000-0000-00009AC30000}"/>
    <cellStyle name="Note 20 2 3 6" xfId="23338" xr:uid="{00000000-0005-0000-0000-00009BC30000}"/>
    <cellStyle name="Note 20 2 3 6 2" xfId="49327" xr:uid="{00000000-0005-0000-0000-00009CC30000}"/>
    <cellStyle name="Note 20 2 3 7" xfId="28492" xr:uid="{00000000-0005-0000-0000-00009DC30000}"/>
    <cellStyle name="Note 20 2 4" xfId="3054" xr:uid="{00000000-0005-0000-0000-00009EC30000}"/>
    <cellStyle name="Note 20 2 4 2" xfId="5740" xr:uid="{00000000-0005-0000-0000-00009FC30000}"/>
    <cellStyle name="Note 20 2 4 2 2" xfId="11037" xr:uid="{00000000-0005-0000-0000-0000A0C30000}"/>
    <cellStyle name="Note 20 2 4 2 2 2" xfId="37038" xr:uid="{00000000-0005-0000-0000-0000A1C30000}"/>
    <cellStyle name="Note 20 2 4 2 3" xfId="18832" xr:uid="{00000000-0005-0000-0000-0000A2C30000}"/>
    <cellStyle name="Note 20 2 4 2 3 2" xfId="44826" xr:uid="{00000000-0005-0000-0000-0000A3C30000}"/>
    <cellStyle name="Note 20 2 4 2 4" xfId="26583" xr:uid="{00000000-0005-0000-0000-0000A4C30000}"/>
    <cellStyle name="Note 20 2 4 2 4 2" xfId="52572" xr:uid="{00000000-0005-0000-0000-0000A5C30000}"/>
    <cellStyle name="Note 20 2 4 2 5" xfId="31737" xr:uid="{00000000-0005-0000-0000-0000A6C30000}"/>
    <cellStyle name="Note 20 2 4 3" xfId="13641" xr:uid="{00000000-0005-0000-0000-0000A7C30000}"/>
    <cellStyle name="Note 20 2 4 3 2" xfId="21436" xr:uid="{00000000-0005-0000-0000-0000A8C30000}"/>
    <cellStyle name="Note 20 2 4 3 2 2" xfId="47430" xr:uid="{00000000-0005-0000-0000-0000A9C30000}"/>
    <cellStyle name="Note 20 2 4 3 3" xfId="39642" xr:uid="{00000000-0005-0000-0000-0000AAC30000}"/>
    <cellStyle name="Note 20 2 4 4" xfId="8353" xr:uid="{00000000-0005-0000-0000-0000ABC30000}"/>
    <cellStyle name="Note 20 2 4 4 2" xfId="34349" xr:uid="{00000000-0005-0000-0000-0000ACC30000}"/>
    <cellStyle name="Note 20 2 4 5" xfId="16143" xr:uid="{00000000-0005-0000-0000-0000ADC30000}"/>
    <cellStyle name="Note 20 2 4 5 2" xfId="42137" xr:uid="{00000000-0005-0000-0000-0000AEC30000}"/>
    <cellStyle name="Note 20 2 4 6" xfId="23894" xr:uid="{00000000-0005-0000-0000-0000AFC30000}"/>
    <cellStyle name="Note 20 2 4 6 2" xfId="49883" xr:uid="{00000000-0005-0000-0000-0000B0C30000}"/>
    <cellStyle name="Note 20 2 4 7" xfId="29048" xr:uid="{00000000-0005-0000-0000-0000B1C30000}"/>
    <cellStyle name="Note 20 2 5" xfId="4072" xr:uid="{00000000-0005-0000-0000-0000B2C30000}"/>
    <cellStyle name="Note 20 2 5 2" xfId="9370" xr:uid="{00000000-0005-0000-0000-0000B3C30000}"/>
    <cellStyle name="Note 20 2 5 2 2" xfId="35370" xr:uid="{00000000-0005-0000-0000-0000B4C30000}"/>
    <cellStyle name="Note 20 2 5 3" xfId="17164" xr:uid="{00000000-0005-0000-0000-0000B5C30000}"/>
    <cellStyle name="Note 20 2 5 3 2" xfId="43158" xr:uid="{00000000-0005-0000-0000-0000B6C30000}"/>
    <cellStyle name="Note 20 2 5 4" xfId="24915" xr:uid="{00000000-0005-0000-0000-0000B7C30000}"/>
    <cellStyle name="Note 20 2 5 4 2" xfId="50904" xr:uid="{00000000-0005-0000-0000-0000B8C30000}"/>
    <cellStyle name="Note 20 2 5 5" xfId="30069" xr:uid="{00000000-0005-0000-0000-0000B9C30000}"/>
    <cellStyle name="Note 20 2 6" xfId="11542" xr:uid="{00000000-0005-0000-0000-0000BAC30000}"/>
    <cellStyle name="Note 20 2 6 2" xfId="19337" xr:uid="{00000000-0005-0000-0000-0000BBC30000}"/>
    <cellStyle name="Note 20 2 6 2 2" xfId="45331" xr:uid="{00000000-0005-0000-0000-0000BCC30000}"/>
    <cellStyle name="Note 20 2 6 3" xfId="37543" xr:uid="{00000000-0005-0000-0000-0000BDC30000}"/>
    <cellStyle name="Note 20 2 7" xfId="12048" xr:uid="{00000000-0005-0000-0000-0000BEC30000}"/>
    <cellStyle name="Note 20 2 7 2" xfId="19843" xr:uid="{00000000-0005-0000-0000-0000BFC30000}"/>
    <cellStyle name="Note 20 2 7 2 2" xfId="45837" xr:uid="{00000000-0005-0000-0000-0000C0C30000}"/>
    <cellStyle name="Note 20 2 7 3" xfId="38049" xr:uid="{00000000-0005-0000-0000-0000C1C30000}"/>
    <cellStyle name="Note 20 2 8" xfId="6694" xr:uid="{00000000-0005-0000-0000-0000C2C30000}"/>
    <cellStyle name="Note 20 2 8 2" xfId="32681" xr:uid="{00000000-0005-0000-0000-0000C3C30000}"/>
    <cellStyle name="Note 20 2 9" xfId="14475" xr:uid="{00000000-0005-0000-0000-0000C4C30000}"/>
    <cellStyle name="Note 20 2 9 2" xfId="40469" xr:uid="{00000000-0005-0000-0000-0000C5C30000}"/>
    <cellStyle name="Note 20 3" xfId="1665" xr:uid="{00000000-0005-0000-0000-0000C6C30000}"/>
    <cellStyle name="Note 20 3 2" xfId="4351" xr:uid="{00000000-0005-0000-0000-0000C7C30000}"/>
    <cellStyle name="Note 20 3 2 2" xfId="9648" xr:uid="{00000000-0005-0000-0000-0000C8C30000}"/>
    <cellStyle name="Note 20 3 2 2 2" xfId="35649" xr:uid="{00000000-0005-0000-0000-0000C9C30000}"/>
    <cellStyle name="Note 20 3 2 3" xfId="17443" xr:uid="{00000000-0005-0000-0000-0000CAC30000}"/>
    <cellStyle name="Note 20 3 2 3 2" xfId="43437" xr:uid="{00000000-0005-0000-0000-0000CBC30000}"/>
    <cellStyle name="Note 20 3 2 4" xfId="25194" xr:uid="{00000000-0005-0000-0000-0000CCC30000}"/>
    <cellStyle name="Note 20 3 2 4 2" xfId="51183" xr:uid="{00000000-0005-0000-0000-0000CDC30000}"/>
    <cellStyle name="Note 20 3 2 5" xfId="30348" xr:uid="{00000000-0005-0000-0000-0000CEC30000}"/>
    <cellStyle name="Note 20 3 3" xfId="12308" xr:uid="{00000000-0005-0000-0000-0000CFC30000}"/>
    <cellStyle name="Note 20 3 3 2" xfId="20103" xr:uid="{00000000-0005-0000-0000-0000D0C30000}"/>
    <cellStyle name="Note 20 3 3 2 2" xfId="46097" xr:uid="{00000000-0005-0000-0000-0000D1C30000}"/>
    <cellStyle name="Note 20 3 3 3" xfId="38309" xr:uid="{00000000-0005-0000-0000-0000D2C30000}"/>
    <cellStyle name="Note 20 3 4" xfId="6970" xr:uid="{00000000-0005-0000-0000-0000D3C30000}"/>
    <cellStyle name="Note 20 3 4 2" xfId="32960" xr:uid="{00000000-0005-0000-0000-0000D4C30000}"/>
    <cellStyle name="Note 20 3 5" xfId="14754" xr:uid="{00000000-0005-0000-0000-0000D5C30000}"/>
    <cellStyle name="Note 20 3 5 2" xfId="40748" xr:uid="{00000000-0005-0000-0000-0000D6C30000}"/>
    <cellStyle name="Note 20 3 6" xfId="22505" xr:uid="{00000000-0005-0000-0000-0000D7C30000}"/>
    <cellStyle name="Note 20 3 6 2" xfId="48494" xr:uid="{00000000-0005-0000-0000-0000D8C30000}"/>
    <cellStyle name="Note 20 3 7" xfId="27659" xr:uid="{00000000-0005-0000-0000-0000D9C30000}"/>
    <cellStyle name="Note 20 4" xfId="2221" xr:uid="{00000000-0005-0000-0000-0000DAC30000}"/>
    <cellStyle name="Note 20 4 2" xfId="4907" xr:uid="{00000000-0005-0000-0000-0000DBC30000}"/>
    <cellStyle name="Note 20 4 2 2" xfId="10204" xr:uid="{00000000-0005-0000-0000-0000DCC30000}"/>
    <cellStyle name="Note 20 4 2 2 2" xfId="36205" xr:uid="{00000000-0005-0000-0000-0000DDC30000}"/>
    <cellStyle name="Note 20 4 2 3" xfId="17999" xr:uid="{00000000-0005-0000-0000-0000DEC30000}"/>
    <cellStyle name="Note 20 4 2 3 2" xfId="43993" xr:uid="{00000000-0005-0000-0000-0000DFC30000}"/>
    <cellStyle name="Note 20 4 2 4" xfId="25750" xr:uid="{00000000-0005-0000-0000-0000E0C30000}"/>
    <cellStyle name="Note 20 4 2 4 2" xfId="51739" xr:uid="{00000000-0005-0000-0000-0000E1C30000}"/>
    <cellStyle name="Note 20 4 2 5" xfId="30904" xr:uid="{00000000-0005-0000-0000-0000E2C30000}"/>
    <cellStyle name="Note 20 4 3" xfId="12827" xr:uid="{00000000-0005-0000-0000-0000E3C30000}"/>
    <cellStyle name="Note 20 4 3 2" xfId="20622" xr:uid="{00000000-0005-0000-0000-0000E4C30000}"/>
    <cellStyle name="Note 20 4 3 2 2" xfId="46616" xr:uid="{00000000-0005-0000-0000-0000E5C30000}"/>
    <cellStyle name="Note 20 4 3 3" xfId="38828" xr:uid="{00000000-0005-0000-0000-0000E6C30000}"/>
    <cellStyle name="Note 20 4 4" xfId="7522" xr:uid="{00000000-0005-0000-0000-0000E7C30000}"/>
    <cellStyle name="Note 20 4 4 2" xfId="33516" xr:uid="{00000000-0005-0000-0000-0000E8C30000}"/>
    <cellStyle name="Note 20 4 5" xfId="15310" xr:uid="{00000000-0005-0000-0000-0000E9C30000}"/>
    <cellStyle name="Note 20 4 5 2" xfId="41304" xr:uid="{00000000-0005-0000-0000-0000EAC30000}"/>
    <cellStyle name="Note 20 4 6" xfId="23061" xr:uid="{00000000-0005-0000-0000-0000EBC30000}"/>
    <cellStyle name="Note 20 4 6 2" xfId="49050" xr:uid="{00000000-0005-0000-0000-0000ECC30000}"/>
    <cellStyle name="Note 20 4 7" xfId="28215" xr:uid="{00000000-0005-0000-0000-0000EDC30000}"/>
    <cellStyle name="Note 20 5" xfId="2777" xr:uid="{00000000-0005-0000-0000-0000EEC30000}"/>
    <cellStyle name="Note 20 5 2" xfId="5463" xr:uid="{00000000-0005-0000-0000-0000EFC30000}"/>
    <cellStyle name="Note 20 5 2 2" xfId="10760" xr:uid="{00000000-0005-0000-0000-0000F0C30000}"/>
    <cellStyle name="Note 20 5 2 2 2" xfId="36761" xr:uid="{00000000-0005-0000-0000-0000F1C30000}"/>
    <cellStyle name="Note 20 5 2 3" xfId="18555" xr:uid="{00000000-0005-0000-0000-0000F2C30000}"/>
    <cellStyle name="Note 20 5 2 3 2" xfId="44549" xr:uid="{00000000-0005-0000-0000-0000F3C30000}"/>
    <cellStyle name="Note 20 5 2 4" xfId="26306" xr:uid="{00000000-0005-0000-0000-0000F4C30000}"/>
    <cellStyle name="Note 20 5 2 4 2" xfId="52295" xr:uid="{00000000-0005-0000-0000-0000F5C30000}"/>
    <cellStyle name="Note 20 5 2 5" xfId="31460" xr:uid="{00000000-0005-0000-0000-0000F6C30000}"/>
    <cellStyle name="Note 20 5 3" xfId="13364" xr:uid="{00000000-0005-0000-0000-0000F7C30000}"/>
    <cellStyle name="Note 20 5 3 2" xfId="21159" xr:uid="{00000000-0005-0000-0000-0000F8C30000}"/>
    <cellStyle name="Note 20 5 3 2 2" xfId="47153" xr:uid="{00000000-0005-0000-0000-0000F9C30000}"/>
    <cellStyle name="Note 20 5 3 3" xfId="39365" xr:uid="{00000000-0005-0000-0000-0000FAC30000}"/>
    <cellStyle name="Note 20 5 4" xfId="8076" xr:uid="{00000000-0005-0000-0000-0000FBC30000}"/>
    <cellStyle name="Note 20 5 4 2" xfId="34072" xr:uid="{00000000-0005-0000-0000-0000FCC30000}"/>
    <cellStyle name="Note 20 5 5" xfId="15866" xr:uid="{00000000-0005-0000-0000-0000FDC30000}"/>
    <cellStyle name="Note 20 5 5 2" xfId="41860" xr:uid="{00000000-0005-0000-0000-0000FEC30000}"/>
    <cellStyle name="Note 20 5 6" xfId="23617" xr:uid="{00000000-0005-0000-0000-0000FFC30000}"/>
    <cellStyle name="Note 20 5 6 2" xfId="49606" xr:uid="{00000000-0005-0000-0000-000000C40000}"/>
    <cellStyle name="Note 20 5 7" xfId="28771" xr:uid="{00000000-0005-0000-0000-000001C40000}"/>
    <cellStyle name="Note 20 6" xfId="3795" xr:uid="{00000000-0005-0000-0000-000002C40000}"/>
    <cellStyle name="Note 20 6 2" xfId="9093" xr:uid="{00000000-0005-0000-0000-000003C40000}"/>
    <cellStyle name="Note 20 6 2 2" xfId="35093" xr:uid="{00000000-0005-0000-0000-000004C40000}"/>
    <cellStyle name="Note 20 6 3" xfId="16887" xr:uid="{00000000-0005-0000-0000-000005C40000}"/>
    <cellStyle name="Note 20 6 3 2" xfId="42881" xr:uid="{00000000-0005-0000-0000-000006C40000}"/>
    <cellStyle name="Note 20 6 4" xfId="24638" xr:uid="{00000000-0005-0000-0000-000007C40000}"/>
    <cellStyle name="Note 20 6 4 2" xfId="50627" xr:uid="{00000000-0005-0000-0000-000008C40000}"/>
    <cellStyle name="Note 20 6 5" xfId="29792" xr:uid="{00000000-0005-0000-0000-000009C40000}"/>
    <cellStyle name="Note 20 7" xfId="11287" xr:uid="{00000000-0005-0000-0000-00000AC40000}"/>
    <cellStyle name="Note 20 7 2" xfId="19082" xr:uid="{00000000-0005-0000-0000-00000BC40000}"/>
    <cellStyle name="Note 20 7 2 2" xfId="45076" xr:uid="{00000000-0005-0000-0000-00000CC40000}"/>
    <cellStyle name="Note 20 7 3" xfId="37288" xr:uid="{00000000-0005-0000-0000-00000DC40000}"/>
    <cellStyle name="Note 20 8" xfId="11787" xr:uid="{00000000-0005-0000-0000-00000EC40000}"/>
    <cellStyle name="Note 20 8 2" xfId="19582" xr:uid="{00000000-0005-0000-0000-00000FC40000}"/>
    <cellStyle name="Note 20 8 2 2" xfId="45576" xr:uid="{00000000-0005-0000-0000-000010C40000}"/>
    <cellStyle name="Note 20 8 3" xfId="37788" xr:uid="{00000000-0005-0000-0000-000011C40000}"/>
    <cellStyle name="Note 20 9" xfId="6417" xr:uid="{00000000-0005-0000-0000-000012C40000}"/>
    <cellStyle name="Note 20 9 2" xfId="32404" xr:uid="{00000000-0005-0000-0000-000013C40000}"/>
    <cellStyle name="Note 21" xfId="1120" xr:uid="{00000000-0005-0000-0000-000014C40000}"/>
    <cellStyle name="Note 21 10" xfId="14212" xr:uid="{00000000-0005-0000-0000-000015C40000}"/>
    <cellStyle name="Note 21 10 2" xfId="40206" xr:uid="{00000000-0005-0000-0000-000016C40000}"/>
    <cellStyle name="Note 21 11" xfId="21963" xr:uid="{00000000-0005-0000-0000-000017C40000}"/>
    <cellStyle name="Note 21 11 2" xfId="47952" xr:uid="{00000000-0005-0000-0000-000018C40000}"/>
    <cellStyle name="Note 21 12" xfId="27117" xr:uid="{00000000-0005-0000-0000-000019C40000}"/>
    <cellStyle name="Note 21 2" xfId="1398" xr:uid="{00000000-0005-0000-0000-00001AC40000}"/>
    <cellStyle name="Note 21 2 10" xfId="22240" xr:uid="{00000000-0005-0000-0000-00001BC40000}"/>
    <cellStyle name="Note 21 2 10 2" xfId="48229" xr:uid="{00000000-0005-0000-0000-00001CC40000}"/>
    <cellStyle name="Note 21 2 11" xfId="27394" xr:uid="{00000000-0005-0000-0000-00001DC40000}"/>
    <cellStyle name="Note 21 2 2" xfId="1956" xr:uid="{00000000-0005-0000-0000-00001EC40000}"/>
    <cellStyle name="Note 21 2 2 2" xfId="4642" xr:uid="{00000000-0005-0000-0000-00001FC40000}"/>
    <cellStyle name="Note 21 2 2 2 2" xfId="9939" xr:uid="{00000000-0005-0000-0000-000020C40000}"/>
    <cellStyle name="Note 21 2 2 2 2 2" xfId="35940" xr:uid="{00000000-0005-0000-0000-000021C40000}"/>
    <cellStyle name="Note 21 2 2 2 3" xfId="17734" xr:uid="{00000000-0005-0000-0000-000022C40000}"/>
    <cellStyle name="Note 21 2 2 2 3 2" xfId="43728" xr:uid="{00000000-0005-0000-0000-000023C40000}"/>
    <cellStyle name="Note 21 2 2 2 4" xfId="25485" xr:uid="{00000000-0005-0000-0000-000024C40000}"/>
    <cellStyle name="Note 21 2 2 2 4 2" xfId="51474" xr:uid="{00000000-0005-0000-0000-000025C40000}"/>
    <cellStyle name="Note 21 2 2 2 5" xfId="30639" xr:uid="{00000000-0005-0000-0000-000026C40000}"/>
    <cellStyle name="Note 21 2 2 3" xfId="12581" xr:uid="{00000000-0005-0000-0000-000027C40000}"/>
    <cellStyle name="Note 21 2 2 3 2" xfId="20376" xr:uid="{00000000-0005-0000-0000-000028C40000}"/>
    <cellStyle name="Note 21 2 2 3 2 2" xfId="46370" xr:uid="{00000000-0005-0000-0000-000029C40000}"/>
    <cellStyle name="Note 21 2 2 3 3" xfId="38582" xr:uid="{00000000-0005-0000-0000-00002AC40000}"/>
    <cellStyle name="Note 21 2 2 4" xfId="7259" xr:uid="{00000000-0005-0000-0000-00002BC40000}"/>
    <cellStyle name="Note 21 2 2 4 2" xfId="33251" xr:uid="{00000000-0005-0000-0000-00002CC40000}"/>
    <cellStyle name="Note 21 2 2 5" xfId="15045" xr:uid="{00000000-0005-0000-0000-00002DC40000}"/>
    <cellStyle name="Note 21 2 2 5 2" xfId="41039" xr:uid="{00000000-0005-0000-0000-00002EC40000}"/>
    <cellStyle name="Note 21 2 2 6" xfId="22796" xr:uid="{00000000-0005-0000-0000-00002FC40000}"/>
    <cellStyle name="Note 21 2 2 6 2" xfId="48785" xr:uid="{00000000-0005-0000-0000-000030C40000}"/>
    <cellStyle name="Note 21 2 2 7" xfId="27950" xr:uid="{00000000-0005-0000-0000-000031C40000}"/>
    <cellStyle name="Note 21 2 3" xfId="2512" xr:uid="{00000000-0005-0000-0000-000032C40000}"/>
    <cellStyle name="Note 21 2 3 2" xfId="5198" xr:uid="{00000000-0005-0000-0000-000033C40000}"/>
    <cellStyle name="Note 21 2 3 2 2" xfId="10495" xr:uid="{00000000-0005-0000-0000-000034C40000}"/>
    <cellStyle name="Note 21 2 3 2 2 2" xfId="36496" xr:uid="{00000000-0005-0000-0000-000035C40000}"/>
    <cellStyle name="Note 21 2 3 2 3" xfId="18290" xr:uid="{00000000-0005-0000-0000-000036C40000}"/>
    <cellStyle name="Note 21 2 3 2 3 2" xfId="44284" xr:uid="{00000000-0005-0000-0000-000037C40000}"/>
    <cellStyle name="Note 21 2 3 2 4" xfId="26041" xr:uid="{00000000-0005-0000-0000-000038C40000}"/>
    <cellStyle name="Note 21 2 3 2 4 2" xfId="52030" xr:uid="{00000000-0005-0000-0000-000039C40000}"/>
    <cellStyle name="Note 21 2 3 2 5" xfId="31195" xr:uid="{00000000-0005-0000-0000-00003AC40000}"/>
    <cellStyle name="Note 21 2 3 3" xfId="13116" xr:uid="{00000000-0005-0000-0000-00003BC40000}"/>
    <cellStyle name="Note 21 2 3 3 2" xfId="20911" xr:uid="{00000000-0005-0000-0000-00003CC40000}"/>
    <cellStyle name="Note 21 2 3 3 2 2" xfId="46905" xr:uid="{00000000-0005-0000-0000-00003DC40000}"/>
    <cellStyle name="Note 21 2 3 3 3" xfId="39117" xr:uid="{00000000-0005-0000-0000-00003EC40000}"/>
    <cellStyle name="Note 21 2 3 4" xfId="7811" xr:uid="{00000000-0005-0000-0000-00003FC40000}"/>
    <cellStyle name="Note 21 2 3 4 2" xfId="33807" xr:uid="{00000000-0005-0000-0000-000040C40000}"/>
    <cellStyle name="Note 21 2 3 5" xfId="15601" xr:uid="{00000000-0005-0000-0000-000041C40000}"/>
    <cellStyle name="Note 21 2 3 5 2" xfId="41595" xr:uid="{00000000-0005-0000-0000-000042C40000}"/>
    <cellStyle name="Note 21 2 3 6" xfId="23352" xr:uid="{00000000-0005-0000-0000-000043C40000}"/>
    <cellStyle name="Note 21 2 3 6 2" xfId="49341" xr:uid="{00000000-0005-0000-0000-000044C40000}"/>
    <cellStyle name="Note 21 2 3 7" xfId="28506" xr:uid="{00000000-0005-0000-0000-000045C40000}"/>
    <cellStyle name="Note 21 2 4" xfId="3068" xr:uid="{00000000-0005-0000-0000-000046C40000}"/>
    <cellStyle name="Note 21 2 4 2" xfId="5754" xr:uid="{00000000-0005-0000-0000-000047C40000}"/>
    <cellStyle name="Note 21 2 4 2 2" xfId="11051" xr:uid="{00000000-0005-0000-0000-000048C40000}"/>
    <cellStyle name="Note 21 2 4 2 2 2" xfId="37052" xr:uid="{00000000-0005-0000-0000-000049C40000}"/>
    <cellStyle name="Note 21 2 4 2 3" xfId="18846" xr:uid="{00000000-0005-0000-0000-00004AC40000}"/>
    <cellStyle name="Note 21 2 4 2 3 2" xfId="44840" xr:uid="{00000000-0005-0000-0000-00004BC40000}"/>
    <cellStyle name="Note 21 2 4 2 4" xfId="26597" xr:uid="{00000000-0005-0000-0000-00004CC40000}"/>
    <cellStyle name="Note 21 2 4 2 4 2" xfId="52586" xr:uid="{00000000-0005-0000-0000-00004DC40000}"/>
    <cellStyle name="Note 21 2 4 2 5" xfId="31751" xr:uid="{00000000-0005-0000-0000-00004EC40000}"/>
    <cellStyle name="Note 21 2 4 3" xfId="13655" xr:uid="{00000000-0005-0000-0000-00004FC40000}"/>
    <cellStyle name="Note 21 2 4 3 2" xfId="21450" xr:uid="{00000000-0005-0000-0000-000050C40000}"/>
    <cellStyle name="Note 21 2 4 3 2 2" xfId="47444" xr:uid="{00000000-0005-0000-0000-000051C40000}"/>
    <cellStyle name="Note 21 2 4 3 3" xfId="39656" xr:uid="{00000000-0005-0000-0000-000052C40000}"/>
    <cellStyle name="Note 21 2 4 4" xfId="8367" xr:uid="{00000000-0005-0000-0000-000053C40000}"/>
    <cellStyle name="Note 21 2 4 4 2" xfId="34363" xr:uid="{00000000-0005-0000-0000-000054C40000}"/>
    <cellStyle name="Note 21 2 4 5" xfId="16157" xr:uid="{00000000-0005-0000-0000-000055C40000}"/>
    <cellStyle name="Note 21 2 4 5 2" xfId="42151" xr:uid="{00000000-0005-0000-0000-000056C40000}"/>
    <cellStyle name="Note 21 2 4 6" xfId="23908" xr:uid="{00000000-0005-0000-0000-000057C40000}"/>
    <cellStyle name="Note 21 2 4 6 2" xfId="49897" xr:uid="{00000000-0005-0000-0000-000058C40000}"/>
    <cellStyle name="Note 21 2 4 7" xfId="29062" xr:uid="{00000000-0005-0000-0000-000059C40000}"/>
    <cellStyle name="Note 21 2 5" xfId="4086" xr:uid="{00000000-0005-0000-0000-00005AC40000}"/>
    <cellStyle name="Note 21 2 5 2" xfId="9384" xr:uid="{00000000-0005-0000-0000-00005BC40000}"/>
    <cellStyle name="Note 21 2 5 2 2" xfId="35384" xr:uid="{00000000-0005-0000-0000-00005CC40000}"/>
    <cellStyle name="Note 21 2 5 3" xfId="17178" xr:uid="{00000000-0005-0000-0000-00005DC40000}"/>
    <cellStyle name="Note 21 2 5 3 2" xfId="43172" xr:uid="{00000000-0005-0000-0000-00005EC40000}"/>
    <cellStyle name="Note 21 2 5 4" xfId="24929" xr:uid="{00000000-0005-0000-0000-00005FC40000}"/>
    <cellStyle name="Note 21 2 5 4 2" xfId="50918" xr:uid="{00000000-0005-0000-0000-000060C40000}"/>
    <cellStyle name="Note 21 2 5 5" xfId="30083" xr:uid="{00000000-0005-0000-0000-000061C40000}"/>
    <cellStyle name="Note 21 2 6" xfId="11556" xr:uid="{00000000-0005-0000-0000-000062C40000}"/>
    <cellStyle name="Note 21 2 6 2" xfId="19351" xr:uid="{00000000-0005-0000-0000-000063C40000}"/>
    <cellStyle name="Note 21 2 6 2 2" xfId="45345" xr:uid="{00000000-0005-0000-0000-000064C40000}"/>
    <cellStyle name="Note 21 2 6 3" xfId="37557" xr:uid="{00000000-0005-0000-0000-000065C40000}"/>
    <cellStyle name="Note 21 2 7" xfId="12062" xr:uid="{00000000-0005-0000-0000-000066C40000}"/>
    <cellStyle name="Note 21 2 7 2" xfId="19857" xr:uid="{00000000-0005-0000-0000-000067C40000}"/>
    <cellStyle name="Note 21 2 7 2 2" xfId="45851" xr:uid="{00000000-0005-0000-0000-000068C40000}"/>
    <cellStyle name="Note 21 2 7 3" xfId="38063" xr:uid="{00000000-0005-0000-0000-000069C40000}"/>
    <cellStyle name="Note 21 2 8" xfId="6708" xr:uid="{00000000-0005-0000-0000-00006AC40000}"/>
    <cellStyle name="Note 21 2 8 2" xfId="32695" xr:uid="{00000000-0005-0000-0000-00006BC40000}"/>
    <cellStyle name="Note 21 2 9" xfId="14489" xr:uid="{00000000-0005-0000-0000-00006CC40000}"/>
    <cellStyle name="Note 21 2 9 2" xfId="40483" xr:uid="{00000000-0005-0000-0000-00006DC40000}"/>
    <cellStyle name="Note 21 3" xfId="1679" xr:uid="{00000000-0005-0000-0000-00006EC40000}"/>
    <cellStyle name="Note 21 3 2" xfId="4365" xr:uid="{00000000-0005-0000-0000-00006FC40000}"/>
    <cellStyle name="Note 21 3 2 2" xfId="9662" xr:uid="{00000000-0005-0000-0000-000070C40000}"/>
    <cellStyle name="Note 21 3 2 2 2" xfId="35663" xr:uid="{00000000-0005-0000-0000-000071C40000}"/>
    <cellStyle name="Note 21 3 2 3" xfId="17457" xr:uid="{00000000-0005-0000-0000-000072C40000}"/>
    <cellStyle name="Note 21 3 2 3 2" xfId="43451" xr:uid="{00000000-0005-0000-0000-000073C40000}"/>
    <cellStyle name="Note 21 3 2 4" xfId="25208" xr:uid="{00000000-0005-0000-0000-000074C40000}"/>
    <cellStyle name="Note 21 3 2 4 2" xfId="51197" xr:uid="{00000000-0005-0000-0000-000075C40000}"/>
    <cellStyle name="Note 21 3 2 5" xfId="30362" xr:uid="{00000000-0005-0000-0000-000076C40000}"/>
    <cellStyle name="Note 21 3 3" xfId="12322" xr:uid="{00000000-0005-0000-0000-000077C40000}"/>
    <cellStyle name="Note 21 3 3 2" xfId="20117" xr:uid="{00000000-0005-0000-0000-000078C40000}"/>
    <cellStyle name="Note 21 3 3 2 2" xfId="46111" xr:uid="{00000000-0005-0000-0000-000079C40000}"/>
    <cellStyle name="Note 21 3 3 3" xfId="38323" xr:uid="{00000000-0005-0000-0000-00007AC40000}"/>
    <cellStyle name="Note 21 3 4" xfId="6984" xr:uid="{00000000-0005-0000-0000-00007BC40000}"/>
    <cellStyle name="Note 21 3 4 2" xfId="32974" xr:uid="{00000000-0005-0000-0000-00007CC40000}"/>
    <cellStyle name="Note 21 3 5" xfId="14768" xr:uid="{00000000-0005-0000-0000-00007DC40000}"/>
    <cellStyle name="Note 21 3 5 2" xfId="40762" xr:uid="{00000000-0005-0000-0000-00007EC40000}"/>
    <cellStyle name="Note 21 3 6" xfId="22519" xr:uid="{00000000-0005-0000-0000-00007FC40000}"/>
    <cellStyle name="Note 21 3 6 2" xfId="48508" xr:uid="{00000000-0005-0000-0000-000080C40000}"/>
    <cellStyle name="Note 21 3 7" xfId="27673" xr:uid="{00000000-0005-0000-0000-000081C40000}"/>
    <cellStyle name="Note 21 4" xfId="2235" xr:uid="{00000000-0005-0000-0000-000082C40000}"/>
    <cellStyle name="Note 21 4 2" xfId="4921" xr:uid="{00000000-0005-0000-0000-000083C40000}"/>
    <cellStyle name="Note 21 4 2 2" xfId="10218" xr:uid="{00000000-0005-0000-0000-000084C40000}"/>
    <cellStyle name="Note 21 4 2 2 2" xfId="36219" xr:uid="{00000000-0005-0000-0000-000085C40000}"/>
    <cellStyle name="Note 21 4 2 3" xfId="18013" xr:uid="{00000000-0005-0000-0000-000086C40000}"/>
    <cellStyle name="Note 21 4 2 3 2" xfId="44007" xr:uid="{00000000-0005-0000-0000-000087C40000}"/>
    <cellStyle name="Note 21 4 2 4" xfId="25764" xr:uid="{00000000-0005-0000-0000-000088C40000}"/>
    <cellStyle name="Note 21 4 2 4 2" xfId="51753" xr:uid="{00000000-0005-0000-0000-000089C40000}"/>
    <cellStyle name="Note 21 4 2 5" xfId="30918" xr:uid="{00000000-0005-0000-0000-00008AC40000}"/>
    <cellStyle name="Note 21 4 3" xfId="12841" xr:uid="{00000000-0005-0000-0000-00008BC40000}"/>
    <cellStyle name="Note 21 4 3 2" xfId="20636" xr:uid="{00000000-0005-0000-0000-00008CC40000}"/>
    <cellStyle name="Note 21 4 3 2 2" xfId="46630" xr:uid="{00000000-0005-0000-0000-00008DC40000}"/>
    <cellStyle name="Note 21 4 3 3" xfId="38842" xr:uid="{00000000-0005-0000-0000-00008EC40000}"/>
    <cellStyle name="Note 21 4 4" xfId="7536" xr:uid="{00000000-0005-0000-0000-00008FC40000}"/>
    <cellStyle name="Note 21 4 4 2" xfId="33530" xr:uid="{00000000-0005-0000-0000-000090C40000}"/>
    <cellStyle name="Note 21 4 5" xfId="15324" xr:uid="{00000000-0005-0000-0000-000091C40000}"/>
    <cellStyle name="Note 21 4 5 2" xfId="41318" xr:uid="{00000000-0005-0000-0000-000092C40000}"/>
    <cellStyle name="Note 21 4 6" xfId="23075" xr:uid="{00000000-0005-0000-0000-000093C40000}"/>
    <cellStyle name="Note 21 4 6 2" xfId="49064" xr:uid="{00000000-0005-0000-0000-000094C40000}"/>
    <cellStyle name="Note 21 4 7" xfId="28229" xr:uid="{00000000-0005-0000-0000-000095C40000}"/>
    <cellStyle name="Note 21 5" xfId="2791" xr:uid="{00000000-0005-0000-0000-000096C40000}"/>
    <cellStyle name="Note 21 5 2" xfId="5477" xr:uid="{00000000-0005-0000-0000-000097C40000}"/>
    <cellStyle name="Note 21 5 2 2" xfId="10774" xr:uid="{00000000-0005-0000-0000-000098C40000}"/>
    <cellStyle name="Note 21 5 2 2 2" xfId="36775" xr:uid="{00000000-0005-0000-0000-000099C40000}"/>
    <cellStyle name="Note 21 5 2 3" xfId="18569" xr:uid="{00000000-0005-0000-0000-00009AC40000}"/>
    <cellStyle name="Note 21 5 2 3 2" xfId="44563" xr:uid="{00000000-0005-0000-0000-00009BC40000}"/>
    <cellStyle name="Note 21 5 2 4" xfId="26320" xr:uid="{00000000-0005-0000-0000-00009CC40000}"/>
    <cellStyle name="Note 21 5 2 4 2" xfId="52309" xr:uid="{00000000-0005-0000-0000-00009DC40000}"/>
    <cellStyle name="Note 21 5 2 5" xfId="31474" xr:uid="{00000000-0005-0000-0000-00009EC40000}"/>
    <cellStyle name="Note 21 5 3" xfId="13378" xr:uid="{00000000-0005-0000-0000-00009FC40000}"/>
    <cellStyle name="Note 21 5 3 2" xfId="21173" xr:uid="{00000000-0005-0000-0000-0000A0C40000}"/>
    <cellStyle name="Note 21 5 3 2 2" xfId="47167" xr:uid="{00000000-0005-0000-0000-0000A1C40000}"/>
    <cellStyle name="Note 21 5 3 3" xfId="39379" xr:uid="{00000000-0005-0000-0000-0000A2C40000}"/>
    <cellStyle name="Note 21 5 4" xfId="8090" xr:uid="{00000000-0005-0000-0000-0000A3C40000}"/>
    <cellStyle name="Note 21 5 4 2" xfId="34086" xr:uid="{00000000-0005-0000-0000-0000A4C40000}"/>
    <cellStyle name="Note 21 5 5" xfId="15880" xr:uid="{00000000-0005-0000-0000-0000A5C40000}"/>
    <cellStyle name="Note 21 5 5 2" xfId="41874" xr:uid="{00000000-0005-0000-0000-0000A6C40000}"/>
    <cellStyle name="Note 21 5 6" xfId="23631" xr:uid="{00000000-0005-0000-0000-0000A7C40000}"/>
    <cellStyle name="Note 21 5 6 2" xfId="49620" xr:uid="{00000000-0005-0000-0000-0000A8C40000}"/>
    <cellStyle name="Note 21 5 7" xfId="28785" xr:uid="{00000000-0005-0000-0000-0000A9C40000}"/>
    <cellStyle name="Note 21 6" xfId="3809" xr:uid="{00000000-0005-0000-0000-0000AAC40000}"/>
    <cellStyle name="Note 21 6 2" xfId="9107" xr:uid="{00000000-0005-0000-0000-0000ABC40000}"/>
    <cellStyle name="Note 21 6 2 2" xfId="35107" xr:uid="{00000000-0005-0000-0000-0000ACC40000}"/>
    <cellStyle name="Note 21 6 3" xfId="16901" xr:uid="{00000000-0005-0000-0000-0000ADC40000}"/>
    <cellStyle name="Note 21 6 3 2" xfId="42895" xr:uid="{00000000-0005-0000-0000-0000AEC40000}"/>
    <cellStyle name="Note 21 6 4" xfId="24652" xr:uid="{00000000-0005-0000-0000-0000AFC40000}"/>
    <cellStyle name="Note 21 6 4 2" xfId="50641" xr:uid="{00000000-0005-0000-0000-0000B0C40000}"/>
    <cellStyle name="Note 21 6 5" xfId="29806" xr:uid="{00000000-0005-0000-0000-0000B1C40000}"/>
    <cellStyle name="Note 21 7" xfId="11301" xr:uid="{00000000-0005-0000-0000-0000B2C40000}"/>
    <cellStyle name="Note 21 7 2" xfId="19096" xr:uid="{00000000-0005-0000-0000-0000B3C40000}"/>
    <cellStyle name="Note 21 7 2 2" xfId="45090" xr:uid="{00000000-0005-0000-0000-0000B4C40000}"/>
    <cellStyle name="Note 21 7 3" xfId="37302" xr:uid="{00000000-0005-0000-0000-0000B5C40000}"/>
    <cellStyle name="Note 21 8" xfId="11801" xr:uid="{00000000-0005-0000-0000-0000B6C40000}"/>
    <cellStyle name="Note 21 8 2" xfId="19596" xr:uid="{00000000-0005-0000-0000-0000B7C40000}"/>
    <cellStyle name="Note 21 8 2 2" xfId="45590" xr:uid="{00000000-0005-0000-0000-0000B8C40000}"/>
    <cellStyle name="Note 21 8 3" xfId="37802" xr:uid="{00000000-0005-0000-0000-0000B9C40000}"/>
    <cellStyle name="Note 21 9" xfId="6431" xr:uid="{00000000-0005-0000-0000-0000BAC40000}"/>
    <cellStyle name="Note 21 9 2" xfId="32418" xr:uid="{00000000-0005-0000-0000-0000BBC40000}"/>
    <cellStyle name="Note 22" xfId="1119" xr:uid="{00000000-0005-0000-0000-0000BCC40000}"/>
    <cellStyle name="Note 22 10" xfId="14211" xr:uid="{00000000-0005-0000-0000-0000BDC40000}"/>
    <cellStyle name="Note 22 10 2" xfId="40205" xr:uid="{00000000-0005-0000-0000-0000BEC40000}"/>
    <cellStyle name="Note 22 11" xfId="21962" xr:uid="{00000000-0005-0000-0000-0000BFC40000}"/>
    <cellStyle name="Note 22 11 2" xfId="47951" xr:uid="{00000000-0005-0000-0000-0000C0C40000}"/>
    <cellStyle name="Note 22 12" xfId="27116" xr:uid="{00000000-0005-0000-0000-0000C1C40000}"/>
    <cellStyle name="Note 22 2" xfId="1397" xr:uid="{00000000-0005-0000-0000-0000C2C40000}"/>
    <cellStyle name="Note 22 2 10" xfId="22239" xr:uid="{00000000-0005-0000-0000-0000C3C40000}"/>
    <cellStyle name="Note 22 2 10 2" xfId="48228" xr:uid="{00000000-0005-0000-0000-0000C4C40000}"/>
    <cellStyle name="Note 22 2 11" xfId="27393" xr:uid="{00000000-0005-0000-0000-0000C5C40000}"/>
    <cellStyle name="Note 22 2 2" xfId="1955" xr:uid="{00000000-0005-0000-0000-0000C6C40000}"/>
    <cellStyle name="Note 22 2 2 2" xfId="4641" xr:uid="{00000000-0005-0000-0000-0000C7C40000}"/>
    <cellStyle name="Note 22 2 2 2 2" xfId="9938" xr:uid="{00000000-0005-0000-0000-0000C8C40000}"/>
    <cellStyle name="Note 22 2 2 2 2 2" xfId="35939" xr:uid="{00000000-0005-0000-0000-0000C9C40000}"/>
    <cellStyle name="Note 22 2 2 2 3" xfId="17733" xr:uid="{00000000-0005-0000-0000-0000CAC40000}"/>
    <cellStyle name="Note 22 2 2 2 3 2" xfId="43727" xr:uid="{00000000-0005-0000-0000-0000CBC40000}"/>
    <cellStyle name="Note 22 2 2 2 4" xfId="25484" xr:uid="{00000000-0005-0000-0000-0000CCC40000}"/>
    <cellStyle name="Note 22 2 2 2 4 2" xfId="51473" xr:uid="{00000000-0005-0000-0000-0000CDC40000}"/>
    <cellStyle name="Note 22 2 2 2 5" xfId="30638" xr:uid="{00000000-0005-0000-0000-0000CEC40000}"/>
    <cellStyle name="Note 22 2 2 3" xfId="12580" xr:uid="{00000000-0005-0000-0000-0000CFC40000}"/>
    <cellStyle name="Note 22 2 2 3 2" xfId="20375" xr:uid="{00000000-0005-0000-0000-0000D0C40000}"/>
    <cellStyle name="Note 22 2 2 3 2 2" xfId="46369" xr:uid="{00000000-0005-0000-0000-0000D1C40000}"/>
    <cellStyle name="Note 22 2 2 3 3" xfId="38581" xr:uid="{00000000-0005-0000-0000-0000D2C40000}"/>
    <cellStyle name="Note 22 2 2 4" xfId="7258" xr:uid="{00000000-0005-0000-0000-0000D3C40000}"/>
    <cellStyle name="Note 22 2 2 4 2" xfId="33250" xr:uid="{00000000-0005-0000-0000-0000D4C40000}"/>
    <cellStyle name="Note 22 2 2 5" xfId="15044" xr:uid="{00000000-0005-0000-0000-0000D5C40000}"/>
    <cellStyle name="Note 22 2 2 5 2" xfId="41038" xr:uid="{00000000-0005-0000-0000-0000D6C40000}"/>
    <cellStyle name="Note 22 2 2 6" xfId="22795" xr:uid="{00000000-0005-0000-0000-0000D7C40000}"/>
    <cellStyle name="Note 22 2 2 6 2" xfId="48784" xr:uid="{00000000-0005-0000-0000-0000D8C40000}"/>
    <cellStyle name="Note 22 2 2 7" xfId="27949" xr:uid="{00000000-0005-0000-0000-0000D9C40000}"/>
    <cellStyle name="Note 22 2 3" xfId="2511" xr:uid="{00000000-0005-0000-0000-0000DAC40000}"/>
    <cellStyle name="Note 22 2 3 2" xfId="5197" xr:uid="{00000000-0005-0000-0000-0000DBC40000}"/>
    <cellStyle name="Note 22 2 3 2 2" xfId="10494" xr:uid="{00000000-0005-0000-0000-0000DCC40000}"/>
    <cellStyle name="Note 22 2 3 2 2 2" xfId="36495" xr:uid="{00000000-0005-0000-0000-0000DDC40000}"/>
    <cellStyle name="Note 22 2 3 2 3" xfId="18289" xr:uid="{00000000-0005-0000-0000-0000DEC40000}"/>
    <cellStyle name="Note 22 2 3 2 3 2" xfId="44283" xr:uid="{00000000-0005-0000-0000-0000DFC40000}"/>
    <cellStyle name="Note 22 2 3 2 4" xfId="26040" xr:uid="{00000000-0005-0000-0000-0000E0C40000}"/>
    <cellStyle name="Note 22 2 3 2 4 2" xfId="52029" xr:uid="{00000000-0005-0000-0000-0000E1C40000}"/>
    <cellStyle name="Note 22 2 3 2 5" xfId="31194" xr:uid="{00000000-0005-0000-0000-0000E2C40000}"/>
    <cellStyle name="Note 22 2 3 3" xfId="13115" xr:uid="{00000000-0005-0000-0000-0000E3C40000}"/>
    <cellStyle name="Note 22 2 3 3 2" xfId="20910" xr:uid="{00000000-0005-0000-0000-0000E4C40000}"/>
    <cellStyle name="Note 22 2 3 3 2 2" xfId="46904" xr:uid="{00000000-0005-0000-0000-0000E5C40000}"/>
    <cellStyle name="Note 22 2 3 3 3" xfId="39116" xr:uid="{00000000-0005-0000-0000-0000E6C40000}"/>
    <cellStyle name="Note 22 2 3 4" xfId="7810" xr:uid="{00000000-0005-0000-0000-0000E7C40000}"/>
    <cellStyle name="Note 22 2 3 4 2" xfId="33806" xr:uid="{00000000-0005-0000-0000-0000E8C40000}"/>
    <cellStyle name="Note 22 2 3 5" xfId="15600" xr:uid="{00000000-0005-0000-0000-0000E9C40000}"/>
    <cellStyle name="Note 22 2 3 5 2" xfId="41594" xr:uid="{00000000-0005-0000-0000-0000EAC40000}"/>
    <cellStyle name="Note 22 2 3 6" xfId="23351" xr:uid="{00000000-0005-0000-0000-0000EBC40000}"/>
    <cellStyle name="Note 22 2 3 6 2" xfId="49340" xr:uid="{00000000-0005-0000-0000-0000ECC40000}"/>
    <cellStyle name="Note 22 2 3 7" xfId="28505" xr:uid="{00000000-0005-0000-0000-0000EDC40000}"/>
    <cellStyle name="Note 22 2 4" xfId="3067" xr:uid="{00000000-0005-0000-0000-0000EEC40000}"/>
    <cellStyle name="Note 22 2 4 2" xfId="5753" xr:uid="{00000000-0005-0000-0000-0000EFC40000}"/>
    <cellStyle name="Note 22 2 4 2 2" xfId="11050" xr:uid="{00000000-0005-0000-0000-0000F0C40000}"/>
    <cellStyle name="Note 22 2 4 2 2 2" xfId="37051" xr:uid="{00000000-0005-0000-0000-0000F1C40000}"/>
    <cellStyle name="Note 22 2 4 2 3" xfId="18845" xr:uid="{00000000-0005-0000-0000-0000F2C40000}"/>
    <cellStyle name="Note 22 2 4 2 3 2" xfId="44839" xr:uid="{00000000-0005-0000-0000-0000F3C40000}"/>
    <cellStyle name="Note 22 2 4 2 4" xfId="26596" xr:uid="{00000000-0005-0000-0000-0000F4C40000}"/>
    <cellStyle name="Note 22 2 4 2 4 2" xfId="52585" xr:uid="{00000000-0005-0000-0000-0000F5C40000}"/>
    <cellStyle name="Note 22 2 4 2 5" xfId="31750" xr:uid="{00000000-0005-0000-0000-0000F6C40000}"/>
    <cellStyle name="Note 22 2 4 3" xfId="13654" xr:uid="{00000000-0005-0000-0000-0000F7C40000}"/>
    <cellStyle name="Note 22 2 4 3 2" xfId="21449" xr:uid="{00000000-0005-0000-0000-0000F8C40000}"/>
    <cellStyle name="Note 22 2 4 3 2 2" xfId="47443" xr:uid="{00000000-0005-0000-0000-0000F9C40000}"/>
    <cellStyle name="Note 22 2 4 3 3" xfId="39655" xr:uid="{00000000-0005-0000-0000-0000FAC40000}"/>
    <cellStyle name="Note 22 2 4 4" xfId="8366" xr:uid="{00000000-0005-0000-0000-0000FBC40000}"/>
    <cellStyle name="Note 22 2 4 4 2" xfId="34362" xr:uid="{00000000-0005-0000-0000-0000FCC40000}"/>
    <cellStyle name="Note 22 2 4 5" xfId="16156" xr:uid="{00000000-0005-0000-0000-0000FDC40000}"/>
    <cellStyle name="Note 22 2 4 5 2" xfId="42150" xr:uid="{00000000-0005-0000-0000-0000FEC40000}"/>
    <cellStyle name="Note 22 2 4 6" xfId="23907" xr:uid="{00000000-0005-0000-0000-0000FFC40000}"/>
    <cellStyle name="Note 22 2 4 6 2" xfId="49896" xr:uid="{00000000-0005-0000-0000-000000C50000}"/>
    <cellStyle name="Note 22 2 4 7" xfId="29061" xr:uid="{00000000-0005-0000-0000-000001C50000}"/>
    <cellStyle name="Note 22 2 5" xfId="4085" xr:uid="{00000000-0005-0000-0000-000002C50000}"/>
    <cellStyle name="Note 22 2 5 2" xfId="9383" xr:uid="{00000000-0005-0000-0000-000003C50000}"/>
    <cellStyle name="Note 22 2 5 2 2" xfId="35383" xr:uid="{00000000-0005-0000-0000-000004C50000}"/>
    <cellStyle name="Note 22 2 5 3" xfId="17177" xr:uid="{00000000-0005-0000-0000-000005C50000}"/>
    <cellStyle name="Note 22 2 5 3 2" xfId="43171" xr:uid="{00000000-0005-0000-0000-000006C50000}"/>
    <cellStyle name="Note 22 2 5 4" xfId="24928" xr:uid="{00000000-0005-0000-0000-000007C50000}"/>
    <cellStyle name="Note 22 2 5 4 2" xfId="50917" xr:uid="{00000000-0005-0000-0000-000008C50000}"/>
    <cellStyle name="Note 22 2 5 5" xfId="30082" xr:uid="{00000000-0005-0000-0000-000009C50000}"/>
    <cellStyle name="Note 22 2 6" xfId="11555" xr:uid="{00000000-0005-0000-0000-00000AC50000}"/>
    <cellStyle name="Note 22 2 6 2" xfId="19350" xr:uid="{00000000-0005-0000-0000-00000BC50000}"/>
    <cellStyle name="Note 22 2 6 2 2" xfId="45344" xr:uid="{00000000-0005-0000-0000-00000CC50000}"/>
    <cellStyle name="Note 22 2 6 3" xfId="37556" xr:uid="{00000000-0005-0000-0000-00000DC50000}"/>
    <cellStyle name="Note 22 2 7" xfId="12061" xr:uid="{00000000-0005-0000-0000-00000EC50000}"/>
    <cellStyle name="Note 22 2 7 2" xfId="19856" xr:uid="{00000000-0005-0000-0000-00000FC50000}"/>
    <cellStyle name="Note 22 2 7 2 2" xfId="45850" xr:uid="{00000000-0005-0000-0000-000010C50000}"/>
    <cellStyle name="Note 22 2 7 3" xfId="38062" xr:uid="{00000000-0005-0000-0000-000011C50000}"/>
    <cellStyle name="Note 22 2 8" xfId="6707" xr:uid="{00000000-0005-0000-0000-000012C50000}"/>
    <cellStyle name="Note 22 2 8 2" xfId="32694" xr:uid="{00000000-0005-0000-0000-000013C50000}"/>
    <cellStyle name="Note 22 2 9" xfId="14488" xr:uid="{00000000-0005-0000-0000-000014C50000}"/>
    <cellStyle name="Note 22 2 9 2" xfId="40482" xr:uid="{00000000-0005-0000-0000-000015C50000}"/>
    <cellStyle name="Note 22 3" xfId="1678" xr:uid="{00000000-0005-0000-0000-000016C50000}"/>
    <cellStyle name="Note 22 3 2" xfId="4364" xr:uid="{00000000-0005-0000-0000-000017C50000}"/>
    <cellStyle name="Note 22 3 2 2" xfId="9661" xr:uid="{00000000-0005-0000-0000-000018C50000}"/>
    <cellStyle name="Note 22 3 2 2 2" xfId="35662" xr:uid="{00000000-0005-0000-0000-000019C50000}"/>
    <cellStyle name="Note 22 3 2 3" xfId="17456" xr:uid="{00000000-0005-0000-0000-00001AC50000}"/>
    <cellStyle name="Note 22 3 2 3 2" xfId="43450" xr:uid="{00000000-0005-0000-0000-00001BC50000}"/>
    <cellStyle name="Note 22 3 2 4" xfId="25207" xr:uid="{00000000-0005-0000-0000-00001CC50000}"/>
    <cellStyle name="Note 22 3 2 4 2" xfId="51196" xr:uid="{00000000-0005-0000-0000-00001DC50000}"/>
    <cellStyle name="Note 22 3 2 5" xfId="30361" xr:uid="{00000000-0005-0000-0000-00001EC50000}"/>
    <cellStyle name="Note 22 3 3" xfId="12321" xr:uid="{00000000-0005-0000-0000-00001FC50000}"/>
    <cellStyle name="Note 22 3 3 2" xfId="20116" xr:uid="{00000000-0005-0000-0000-000020C50000}"/>
    <cellStyle name="Note 22 3 3 2 2" xfId="46110" xr:uid="{00000000-0005-0000-0000-000021C50000}"/>
    <cellStyle name="Note 22 3 3 3" xfId="38322" xr:uid="{00000000-0005-0000-0000-000022C50000}"/>
    <cellStyle name="Note 22 3 4" xfId="6983" xr:uid="{00000000-0005-0000-0000-000023C50000}"/>
    <cellStyle name="Note 22 3 4 2" xfId="32973" xr:uid="{00000000-0005-0000-0000-000024C50000}"/>
    <cellStyle name="Note 22 3 5" xfId="14767" xr:uid="{00000000-0005-0000-0000-000025C50000}"/>
    <cellStyle name="Note 22 3 5 2" xfId="40761" xr:uid="{00000000-0005-0000-0000-000026C50000}"/>
    <cellStyle name="Note 22 3 6" xfId="22518" xr:uid="{00000000-0005-0000-0000-000027C50000}"/>
    <cellStyle name="Note 22 3 6 2" xfId="48507" xr:uid="{00000000-0005-0000-0000-000028C50000}"/>
    <cellStyle name="Note 22 3 7" xfId="27672" xr:uid="{00000000-0005-0000-0000-000029C50000}"/>
    <cellStyle name="Note 22 4" xfId="2234" xr:uid="{00000000-0005-0000-0000-00002AC50000}"/>
    <cellStyle name="Note 22 4 2" xfId="4920" xr:uid="{00000000-0005-0000-0000-00002BC50000}"/>
    <cellStyle name="Note 22 4 2 2" xfId="10217" xr:uid="{00000000-0005-0000-0000-00002CC50000}"/>
    <cellStyle name="Note 22 4 2 2 2" xfId="36218" xr:uid="{00000000-0005-0000-0000-00002DC50000}"/>
    <cellStyle name="Note 22 4 2 3" xfId="18012" xr:uid="{00000000-0005-0000-0000-00002EC50000}"/>
    <cellStyle name="Note 22 4 2 3 2" xfId="44006" xr:uid="{00000000-0005-0000-0000-00002FC50000}"/>
    <cellStyle name="Note 22 4 2 4" xfId="25763" xr:uid="{00000000-0005-0000-0000-000030C50000}"/>
    <cellStyle name="Note 22 4 2 4 2" xfId="51752" xr:uid="{00000000-0005-0000-0000-000031C50000}"/>
    <cellStyle name="Note 22 4 2 5" xfId="30917" xr:uid="{00000000-0005-0000-0000-000032C50000}"/>
    <cellStyle name="Note 22 4 3" xfId="12840" xr:uid="{00000000-0005-0000-0000-000033C50000}"/>
    <cellStyle name="Note 22 4 3 2" xfId="20635" xr:uid="{00000000-0005-0000-0000-000034C50000}"/>
    <cellStyle name="Note 22 4 3 2 2" xfId="46629" xr:uid="{00000000-0005-0000-0000-000035C50000}"/>
    <cellStyle name="Note 22 4 3 3" xfId="38841" xr:uid="{00000000-0005-0000-0000-000036C50000}"/>
    <cellStyle name="Note 22 4 4" xfId="7535" xr:uid="{00000000-0005-0000-0000-000037C50000}"/>
    <cellStyle name="Note 22 4 4 2" xfId="33529" xr:uid="{00000000-0005-0000-0000-000038C50000}"/>
    <cellStyle name="Note 22 4 5" xfId="15323" xr:uid="{00000000-0005-0000-0000-000039C50000}"/>
    <cellStyle name="Note 22 4 5 2" xfId="41317" xr:uid="{00000000-0005-0000-0000-00003AC50000}"/>
    <cellStyle name="Note 22 4 6" xfId="23074" xr:uid="{00000000-0005-0000-0000-00003BC50000}"/>
    <cellStyle name="Note 22 4 6 2" xfId="49063" xr:uid="{00000000-0005-0000-0000-00003CC50000}"/>
    <cellStyle name="Note 22 4 7" xfId="28228" xr:uid="{00000000-0005-0000-0000-00003DC50000}"/>
    <cellStyle name="Note 22 5" xfId="2790" xr:uid="{00000000-0005-0000-0000-00003EC50000}"/>
    <cellStyle name="Note 22 5 2" xfId="5476" xr:uid="{00000000-0005-0000-0000-00003FC50000}"/>
    <cellStyle name="Note 22 5 2 2" xfId="10773" xr:uid="{00000000-0005-0000-0000-000040C50000}"/>
    <cellStyle name="Note 22 5 2 2 2" xfId="36774" xr:uid="{00000000-0005-0000-0000-000041C50000}"/>
    <cellStyle name="Note 22 5 2 3" xfId="18568" xr:uid="{00000000-0005-0000-0000-000042C50000}"/>
    <cellStyle name="Note 22 5 2 3 2" xfId="44562" xr:uid="{00000000-0005-0000-0000-000043C50000}"/>
    <cellStyle name="Note 22 5 2 4" xfId="26319" xr:uid="{00000000-0005-0000-0000-000044C50000}"/>
    <cellStyle name="Note 22 5 2 4 2" xfId="52308" xr:uid="{00000000-0005-0000-0000-000045C50000}"/>
    <cellStyle name="Note 22 5 2 5" xfId="31473" xr:uid="{00000000-0005-0000-0000-000046C50000}"/>
    <cellStyle name="Note 22 5 3" xfId="13377" xr:uid="{00000000-0005-0000-0000-000047C50000}"/>
    <cellStyle name="Note 22 5 3 2" xfId="21172" xr:uid="{00000000-0005-0000-0000-000048C50000}"/>
    <cellStyle name="Note 22 5 3 2 2" xfId="47166" xr:uid="{00000000-0005-0000-0000-000049C50000}"/>
    <cellStyle name="Note 22 5 3 3" xfId="39378" xr:uid="{00000000-0005-0000-0000-00004AC50000}"/>
    <cellStyle name="Note 22 5 4" xfId="8089" xr:uid="{00000000-0005-0000-0000-00004BC50000}"/>
    <cellStyle name="Note 22 5 4 2" xfId="34085" xr:uid="{00000000-0005-0000-0000-00004CC50000}"/>
    <cellStyle name="Note 22 5 5" xfId="15879" xr:uid="{00000000-0005-0000-0000-00004DC50000}"/>
    <cellStyle name="Note 22 5 5 2" xfId="41873" xr:uid="{00000000-0005-0000-0000-00004EC50000}"/>
    <cellStyle name="Note 22 5 6" xfId="23630" xr:uid="{00000000-0005-0000-0000-00004FC50000}"/>
    <cellStyle name="Note 22 5 6 2" xfId="49619" xr:uid="{00000000-0005-0000-0000-000050C50000}"/>
    <cellStyle name="Note 22 5 7" xfId="28784" xr:uid="{00000000-0005-0000-0000-000051C50000}"/>
    <cellStyle name="Note 22 6" xfId="3808" xr:uid="{00000000-0005-0000-0000-000052C50000}"/>
    <cellStyle name="Note 22 6 2" xfId="9106" xr:uid="{00000000-0005-0000-0000-000053C50000}"/>
    <cellStyle name="Note 22 6 2 2" xfId="35106" xr:uid="{00000000-0005-0000-0000-000054C50000}"/>
    <cellStyle name="Note 22 6 3" xfId="16900" xr:uid="{00000000-0005-0000-0000-000055C50000}"/>
    <cellStyle name="Note 22 6 3 2" xfId="42894" xr:uid="{00000000-0005-0000-0000-000056C50000}"/>
    <cellStyle name="Note 22 6 4" xfId="24651" xr:uid="{00000000-0005-0000-0000-000057C50000}"/>
    <cellStyle name="Note 22 6 4 2" xfId="50640" xr:uid="{00000000-0005-0000-0000-000058C50000}"/>
    <cellStyle name="Note 22 6 5" xfId="29805" xr:uid="{00000000-0005-0000-0000-000059C50000}"/>
    <cellStyle name="Note 22 7" xfId="11300" xr:uid="{00000000-0005-0000-0000-00005AC50000}"/>
    <cellStyle name="Note 22 7 2" xfId="19095" xr:uid="{00000000-0005-0000-0000-00005BC50000}"/>
    <cellStyle name="Note 22 7 2 2" xfId="45089" xr:uid="{00000000-0005-0000-0000-00005CC50000}"/>
    <cellStyle name="Note 22 7 3" xfId="37301" xr:uid="{00000000-0005-0000-0000-00005DC50000}"/>
    <cellStyle name="Note 22 8" xfId="11800" xr:uid="{00000000-0005-0000-0000-00005EC50000}"/>
    <cellStyle name="Note 22 8 2" xfId="19595" xr:uid="{00000000-0005-0000-0000-00005FC50000}"/>
    <cellStyle name="Note 22 8 2 2" xfId="45589" xr:uid="{00000000-0005-0000-0000-000060C50000}"/>
    <cellStyle name="Note 22 8 3" xfId="37801" xr:uid="{00000000-0005-0000-0000-000061C50000}"/>
    <cellStyle name="Note 22 9" xfId="6430" xr:uid="{00000000-0005-0000-0000-000062C50000}"/>
    <cellStyle name="Note 22 9 2" xfId="32417" xr:uid="{00000000-0005-0000-0000-000063C50000}"/>
    <cellStyle name="Note 23" xfId="1146" xr:uid="{00000000-0005-0000-0000-000064C50000}"/>
    <cellStyle name="Note 23 10" xfId="21988" xr:uid="{00000000-0005-0000-0000-000065C50000}"/>
    <cellStyle name="Note 23 10 2" xfId="47977" xr:uid="{00000000-0005-0000-0000-000066C50000}"/>
    <cellStyle name="Note 23 11" xfId="27142" xr:uid="{00000000-0005-0000-0000-000067C50000}"/>
    <cellStyle name="Note 23 2" xfId="1704" xr:uid="{00000000-0005-0000-0000-000068C50000}"/>
    <cellStyle name="Note 23 2 2" xfId="4390" xr:uid="{00000000-0005-0000-0000-000069C50000}"/>
    <cellStyle name="Note 23 2 2 2" xfId="9687" xr:uid="{00000000-0005-0000-0000-00006AC50000}"/>
    <cellStyle name="Note 23 2 2 2 2" xfId="35688" xr:uid="{00000000-0005-0000-0000-00006BC50000}"/>
    <cellStyle name="Note 23 2 2 3" xfId="17482" xr:uid="{00000000-0005-0000-0000-00006CC50000}"/>
    <cellStyle name="Note 23 2 2 3 2" xfId="43476" xr:uid="{00000000-0005-0000-0000-00006DC50000}"/>
    <cellStyle name="Note 23 2 2 4" xfId="25233" xr:uid="{00000000-0005-0000-0000-00006EC50000}"/>
    <cellStyle name="Note 23 2 2 4 2" xfId="51222" xr:uid="{00000000-0005-0000-0000-00006FC50000}"/>
    <cellStyle name="Note 23 2 2 5" xfId="30387" xr:uid="{00000000-0005-0000-0000-000070C50000}"/>
    <cellStyle name="Note 23 2 3" xfId="12347" xr:uid="{00000000-0005-0000-0000-000071C50000}"/>
    <cellStyle name="Note 23 2 3 2" xfId="20142" xr:uid="{00000000-0005-0000-0000-000072C50000}"/>
    <cellStyle name="Note 23 2 3 2 2" xfId="46136" xr:uid="{00000000-0005-0000-0000-000073C50000}"/>
    <cellStyle name="Note 23 2 3 3" xfId="38348" xr:uid="{00000000-0005-0000-0000-000074C50000}"/>
    <cellStyle name="Note 23 2 4" xfId="7009" xr:uid="{00000000-0005-0000-0000-000075C50000}"/>
    <cellStyle name="Note 23 2 4 2" xfId="32999" xr:uid="{00000000-0005-0000-0000-000076C50000}"/>
    <cellStyle name="Note 23 2 5" xfId="14793" xr:uid="{00000000-0005-0000-0000-000077C50000}"/>
    <cellStyle name="Note 23 2 5 2" xfId="40787" xr:uid="{00000000-0005-0000-0000-000078C50000}"/>
    <cellStyle name="Note 23 2 6" xfId="22544" xr:uid="{00000000-0005-0000-0000-000079C50000}"/>
    <cellStyle name="Note 23 2 6 2" xfId="48533" xr:uid="{00000000-0005-0000-0000-00007AC50000}"/>
    <cellStyle name="Note 23 2 7" xfId="27698" xr:uid="{00000000-0005-0000-0000-00007BC50000}"/>
    <cellStyle name="Note 23 3" xfId="2260" xr:uid="{00000000-0005-0000-0000-00007CC50000}"/>
    <cellStyle name="Note 23 3 2" xfId="4946" xr:uid="{00000000-0005-0000-0000-00007DC50000}"/>
    <cellStyle name="Note 23 3 2 2" xfId="10243" xr:uid="{00000000-0005-0000-0000-00007EC50000}"/>
    <cellStyle name="Note 23 3 2 2 2" xfId="36244" xr:uid="{00000000-0005-0000-0000-00007FC50000}"/>
    <cellStyle name="Note 23 3 2 3" xfId="18038" xr:uid="{00000000-0005-0000-0000-000080C50000}"/>
    <cellStyle name="Note 23 3 2 3 2" xfId="44032" xr:uid="{00000000-0005-0000-0000-000081C50000}"/>
    <cellStyle name="Note 23 3 2 4" xfId="25789" xr:uid="{00000000-0005-0000-0000-000082C50000}"/>
    <cellStyle name="Note 23 3 2 4 2" xfId="51778" xr:uid="{00000000-0005-0000-0000-000083C50000}"/>
    <cellStyle name="Note 23 3 2 5" xfId="30943" xr:uid="{00000000-0005-0000-0000-000084C50000}"/>
    <cellStyle name="Note 23 3 3" xfId="12866" xr:uid="{00000000-0005-0000-0000-000085C50000}"/>
    <cellStyle name="Note 23 3 3 2" xfId="20661" xr:uid="{00000000-0005-0000-0000-000086C50000}"/>
    <cellStyle name="Note 23 3 3 2 2" xfId="46655" xr:uid="{00000000-0005-0000-0000-000087C50000}"/>
    <cellStyle name="Note 23 3 3 3" xfId="38867" xr:uid="{00000000-0005-0000-0000-000088C50000}"/>
    <cellStyle name="Note 23 3 4" xfId="7561" xr:uid="{00000000-0005-0000-0000-000089C50000}"/>
    <cellStyle name="Note 23 3 4 2" xfId="33555" xr:uid="{00000000-0005-0000-0000-00008AC50000}"/>
    <cellStyle name="Note 23 3 5" xfId="15349" xr:uid="{00000000-0005-0000-0000-00008BC50000}"/>
    <cellStyle name="Note 23 3 5 2" xfId="41343" xr:uid="{00000000-0005-0000-0000-00008CC50000}"/>
    <cellStyle name="Note 23 3 6" xfId="23100" xr:uid="{00000000-0005-0000-0000-00008DC50000}"/>
    <cellStyle name="Note 23 3 6 2" xfId="49089" xr:uid="{00000000-0005-0000-0000-00008EC50000}"/>
    <cellStyle name="Note 23 3 7" xfId="28254" xr:uid="{00000000-0005-0000-0000-00008FC50000}"/>
    <cellStyle name="Note 23 4" xfId="2816" xr:uid="{00000000-0005-0000-0000-000090C50000}"/>
    <cellStyle name="Note 23 4 2" xfId="5502" xr:uid="{00000000-0005-0000-0000-000091C50000}"/>
    <cellStyle name="Note 23 4 2 2" xfId="10799" xr:uid="{00000000-0005-0000-0000-000092C50000}"/>
    <cellStyle name="Note 23 4 2 2 2" xfId="36800" xr:uid="{00000000-0005-0000-0000-000093C50000}"/>
    <cellStyle name="Note 23 4 2 3" xfId="18594" xr:uid="{00000000-0005-0000-0000-000094C50000}"/>
    <cellStyle name="Note 23 4 2 3 2" xfId="44588" xr:uid="{00000000-0005-0000-0000-000095C50000}"/>
    <cellStyle name="Note 23 4 2 4" xfId="26345" xr:uid="{00000000-0005-0000-0000-000096C50000}"/>
    <cellStyle name="Note 23 4 2 4 2" xfId="52334" xr:uid="{00000000-0005-0000-0000-000097C50000}"/>
    <cellStyle name="Note 23 4 2 5" xfId="31499" xr:uid="{00000000-0005-0000-0000-000098C50000}"/>
    <cellStyle name="Note 23 4 3" xfId="13403" xr:uid="{00000000-0005-0000-0000-000099C50000}"/>
    <cellStyle name="Note 23 4 3 2" xfId="21198" xr:uid="{00000000-0005-0000-0000-00009AC50000}"/>
    <cellStyle name="Note 23 4 3 2 2" xfId="47192" xr:uid="{00000000-0005-0000-0000-00009BC50000}"/>
    <cellStyle name="Note 23 4 3 3" xfId="39404" xr:uid="{00000000-0005-0000-0000-00009CC50000}"/>
    <cellStyle name="Note 23 4 4" xfId="8115" xr:uid="{00000000-0005-0000-0000-00009DC50000}"/>
    <cellStyle name="Note 23 4 4 2" xfId="34111" xr:uid="{00000000-0005-0000-0000-00009EC50000}"/>
    <cellStyle name="Note 23 4 5" xfId="15905" xr:uid="{00000000-0005-0000-0000-00009FC50000}"/>
    <cellStyle name="Note 23 4 5 2" xfId="41899" xr:uid="{00000000-0005-0000-0000-0000A0C50000}"/>
    <cellStyle name="Note 23 4 6" xfId="23656" xr:uid="{00000000-0005-0000-0000-0000A1C50000}"/>
    <cellStyle name="Note 23 4 6 2" xfId="49645" xr:uid="{00000000-0005-0000-0000-0000A2C50000}"/>
    <cellStyle name="Note 23 4 7" xfId="28810" xr:uid="{00000000-0005-0000-0000-0000A3C50000}"/>
    <cellStyle name="Note 23 5" xfId="3834" xr:uid="{00000000-0005-0000-0000-0000A4C50000}"/>
    <cellStyle name="Note 23 5 2" xfId="9132" xr:uid="{00000000-0005-0000-0000-0000A5C50000}"/>
    <cellStyle name="Note 23 5 2 2" xfId="35132" xr:uid="{00000000-0005-0000-0000-0000A6C50000}"/>
    <cellStyle name="Note 23 5 3" xfId="16926" xr:uid="{00000000-0005-0000-0000-0000A7C50000}"/>
    <cellStyle name="Note 23 5 3 2" xfId="42920" xr:uid="{00000000-0005-0000-0000-0000A8C50000}"/>
    <cellStyle name="Note 23 5 4" xfId="24677" xr:uid="{00000000-0005-0000-0000-0000A9C50000}"/>
    <cellStyle name="Note 23 5 4 2" xfId="50666" xr:uid="{00000000-0005-0000-0000-0000AAC50000}"/>
    <cellStyle name="Note 23 5 5" xfId="29831" xr:uid="{00000000-0005-0000-0000-0000ABC50000}"/>
    <cellStyle name="Note 23 6" xfId="11326" xr:uid="{00000000-0005-0000-0000-0000ACC50000}"/>
    <cellStyle name="Note 23 6 2" xfId="19121" xr:uid="{00000000-0005-0000-0000-0000ADC50000}"/>
    <cellStyle name="Note 23 6 2 2" xfId="45115" xr:uid="{00000000-0005-0000-0000-0000AEC50000}"/>
    <cellStyle name="Note 23 6 3" xfId="37327" xr:uid="{00000000-0005-0000-0000-0000AFC50000}"/>
    <cellStyle name="Note 23 7" xfId="11826" xr:uid="{00000000-0005-0000-0000-0000B0C50000}"/>
    <cellStyle name="Note 23 7 2" xfId="19621" xr:uid="{00000000-0005-0000-0000-0000B1C50000}"/>
    <cellStyle name="Note 23 7 2 2" xfId="45615" xr:uid="{00000000-0005-0000-0000-0000B2C50000}"/>
    <cellStyle name="Note 23 7 3" xfId="37827" xr:uid="{00000000-0005-0000-0000-0000B3C50000}"/>
    <cellStyle name="Note 23 8" xfId="6456" xr:uid="{00000000-0005-0000-0000-0000B4C50000}"/>
    <cellStyle name="Note 23 8 2" xfId="32443" xr:uid="{00000000-0005-0000-0000-0000B5C50000}"/>
    <cellStyle name="Note 23 9" xfId="14237" xr:uid="{00000000-0005-0000-0000-0000B6C50000}"/>
    <cellStyle name="Note 23 9 2" xfId="40231" xr:uid="{00000000-0005-0000-0000-0000B7C50000}"/>
    <cellStyle name="Note 3" xfId="176" xr:uid="{00000000-0005-0000-0000-0000B8C50000}"/>
    <cellStyle name="Note 3 10" xfId="3304" xr:uid="{00000000-0005-0000-0000-0000B9C50000}"/>
    <cellStyle name="Note 3 10 2" xfId="8604" xr:uid="{00000000-0005-0000-0000-0000BAC50000}"/>
    <cellStyle name="Note 3 10 2 2" xfId="34602" xr:uid="{00000000-0005-0000-0000-0000BBC50000}"/>
    <cellStyle name="Note 3 10 3" xfId="16396" xr:uid="{00000000-0005-0000-0000-0000BCC50000}"/>
    <cellStyle name="Note 3 10 3 2" xfId="42390" xr:uid="{00000000-0005-0000-0000-0000BDC50000}"/>
    <cellStyle name="Note 3 10 4" xfId="24147" xr:uid="{00000000-0005-0000-0000-0000BEC50000}"/>
    <cellStyle name="Note 3 10 4 2" xfId="50136" xr:uid="{00000000-0005-0000-0000-0000BFC50000}"/>
    <cellStyle name="Note 3 10 5" xfId="29301" xr:uid="{00000000-0005-0000-0000-0000C0C50000}"/>
    <cellStyle name="Note 3 11" xfId="3418" xr:uid="{00000000-0005-0000-0000-0000C1C50000}"/>
    <cellStyle name="Note 3 11 2" xfId="8717" xr:uid="{00000000-0005-0000-0000-0000C2C50000}"/>
    <cellStyle name="Note 3 11 2 2" xfId="34716" xr:uid="{00000000-0005-0000-0000-0000C3C50000}"/>
    <cellStyle name="Note 3 11 3" xfId="16510" xr:uid="{00000000-0005-0000-0000-0000C4C50000}"/>
    <cellStyle name="Note 3 11 3 2" xfId="42504" xr:uid="{00000000-0005-0000-0000-0000C5C50000}"/>
    <cellStyle name="Note 3 11 4" xfId="24261" xr:uid="{00000000-0005-0000-0000-0000C6C50000}"/>
    <cellStyle name="Note 3 11 4 2" xfId="50250" xr:uid="{00000000-0005-0000-0000-0000C7C50000}"/>
    <cellStyle name="Note 3 11 5" xfId="29415" xr:uid="{00000000-0005-0000-0000-0000C8C50000}"/>
    <cellStyle name="Note 3 12" xfId="3532" xr:uid="{00000000-0005-0000-0000-0000C9C50000}"/>
    <cellStyle name="Note 3 12 2" xfId="8830" xr:uid="{00000000-0005-0000-0000-0000CAC50000}"/>
    <cellStyle name="Note 3 12 2 2" xfId="34830" xr:uid="{00000000-0005-0000-0000-0000CBC50000}"/>
    <cellStyle name="Note 3 12 3" xfId="16624" xr:uid="{00000000-0005-0000-0000-0000CCC50000}"/>
    <cellStyle name="Note 3 12 3 2" xfId="42618" xr:uid="{00000000-0005-0000-0000-0000CDC50000}"/>
    <cellStyle name="Note 3 12 4" xfId="24375" xr:uid="{00000000-0005-0000-0000-0000CEC50000}"/>
    <cellStyle name="Note 3 12 4 2" xfId="50364" xr:uid="{00000000-0005-0000-0000-0000CFC50000}"/>
    <cellStyle name="Note 3 12 5" xfId="29529" xr:uid="{00000000-0005-0000-0000-0000D0C50000}"/>
    <cellStyle name="Note 3 13" xfId="3571" xr:uid="{00000000-0005-0000-0000-0000D1C50000}"/>
    <cellStyle name="Note 3 13 2" xfId="8869" xr:uid="{00000000-0005-0000-0000-0000D2C50000}"/>
    <cellStyle name="Note 3 13 2 2" xfId="34869" xr:uid="{00000000-0005-0000-0000-0000D3C50000}"/>
    <cellStyle name="Note 3 13 3" xfId="16663" xr:uid="{00000000-0005-0000-0000-0000D4C50000}"/>
    <cellStyle name="Note 3 13 3 2" xfId="42657" xr:uid="{00000000-0005-0000-0000-0000D5C50000}"/>
    <cellStyle name="Note 3 13 4" xfId="24414" xr:uid="{00000000-0005-0000-0000-0000D6C50000}"/>
    <cellStyle name="Note 3 13 4 2" xfId="50403" xr:uid="{00000000-0005-0000-0000-0000D7C50000}"/>
    <cellStyle name="Note 3 13 5" xfId="29568" xr:uid="{00000000-0005-0000-0000-0000D8C50000}"/>
    <cellStyle name="Note 3 14" xfId="5890" xr:uid="{00000000-0005-0000-0000-0000D9C50000}"/>
    <cellStyle name="Note 3 14 2" xfId="31888" xr:uid="{00000000-0005-0000-0000-0000DAC50000}"/>
    <cellStyle name="Note 3 15" xfId="6024" xr:uid="{00000000-0005-0000-0000-0000DBC50000}"/>
    <cellStyle name="Note 3 15 2" xfId="32010" xr:uid="{00000000-0005-0000-0000-0000DCC50000}"/>
    <cellStyle name="Note 3 16" xfId="13798" xr:uid="{00000000-0005-0000-0000-0000DDC50000}"/>
    <cellStyle name="Note 3 16 2" xfId="39792" xr:uid="{00000000-0005-0000-0000-0000DEC50000}"/>
    <cellStyle name="Note 3 17" xfId="21581" xr:uid="{00000000-0005-0000-0000-0000DFC50000}"/>
    <cellStyle name="Note 3 17 2" xfId="47570" xr:uid="{00000000-0005-0000-0000-0000E0C50000}"/>
    <cellStyle name="Note 3 18" xfId="26735" xr:uid="{00000000-0005-0000-0000-0000E1C50000}"/>
    <cellStyle name="Note 3 2" xfId="177" xr:uid="{00000000-0005-0000-0000-0000E2C50000}"/>
    <cellStyle name="Note 3 2 10" xfId="3848" xr:uid="{00000000-0005-0000-0000-0000E3C50000}"/>
    <cellStyle name="Note 3 2 10 2" xfId="9146" xr:uid="{00000000-0005-0000-0000-0000E4C50000}"/>
    <cellStyle name="Note 3 2 10 2 2" xfId="35146" xr:uid="{00000000-0005-0000-0000-0000E5C50000}"/>
    <cellStyle name="Note 3 2 10 3" xfId="16940" xr:uid="{00000000-0005-0000-0000-0000E6C50000}"/>
    <cellStyle name="Note 3 2 10 3 2" xfId="42934" xr:uid="{00000000-0005-0000-0000-0000E7C50000}"/>
    <cellStyle name="Note 3 2 10 4" xfId="24691" xr:uid="{00000000-0005-0000-0000-0000E8C50000}"/>
    <cellStyle name="Note 3 2 10 4 2" xfId="50680" xr:uid="{00000000-0005-0000-0000-0000E9C50000}"/>
    <cellStyle name="Note 3 2 10 5" xfId="29845" xr:uid="{00000000-0005-0000-0000-0000EAC50000}"/>
    <cellStyle name="Note 3 2 11" xfId="5891" xr:uid="{00000000-0005-0000-0000-0000EBC50000}"/>
    <cellStyle name="Note 3 2 11 2" xfId="31889" xr:uid="{00000000-0005-0000-0000-0000ECC50000}"/>
    <cellStyle name="Note 3 2 12" xfId="6025" xr:uid="{00000000-0005-0000-0000-0000EDC50000}"/>
    <cellStyle name="Note 3 2 12 2" xfId="32011" xr:uid="{00000000-0005-0000-0000-0000EEC50000}"/>
    <cellStyle name="Note 3 2 13" xfId="13799" xr:uid="{00000000-0005-0000-0000-0000EFC50000}"/>
    <cellStyle name="Note 3 2 13 2" xfId="39793" xr:uid="{00000000-0005-0000-0000-0000F0C50000}"/>
    <cellStyle name="Note 3 2 14" xfId="21582" xr:uid="{00000000-0005-0000-0000-0000F1C50000}"/>
    <cellStyle name="Note 3 2 14 2" xfId="47571" xr:uid="{00000000-0005-0000-0000-0000F2C50000}"/>
    <cellStyle name="Note 3 2 15" xfId="26736" xr:uid="{00000000-0005-0000-0000-0000F3C50000}"/>
    <cellStyle name="Note 3 2 2" xfId="842" xr:uid="{00000000-0005-0000-0000-0000F4C50000}"/>
    <cellStyle name="Note 3 2 2 2" xfId="1718" xr:uid="{00000000-0005-0000-0000-0000F5C50000}"/>
    <cellStyle name="Note 3 2 2 2 2" xfId="7023" xr:uid="{00000000-0005-0000-0000-0000F6C50000}"/>
    <cellStyle name="Note 3 2 2 2 2 2" xfId="33013" xr:uid="{00000000-0005-0000-0000-0000F7C50000}"/>
    <cellStyle name="Note 3 2 2 2 3" xfId="14807" xr:uid="{00000000-0005-0000-0000-0000F8C50000}"/>
    <cellStyle name="Note 3 2 2 2 3 2" xfId="40801" xr:uid="{00000000-0005-0000-0000-0000F9C50000}"/>
    <cellStyle name="Note 3 2 2 2 4" xfId="22558" xr:uid="{00000000-0005-0000-0000-0000FAC50000}"/>
    <cellStyle name="Note 3 2 2 2 4 2" xfId="48547" xr:uid="{00000000-0005-0000-0000-0000FBC50000}"/>
    <cellStyle name="Note 3 2 2 2 5" xfId="27712" xr:uid="{00000000-0005-0000-0000-0000FCC50000}"/>
    <cellStyle name="Note 3 2 2 3" xfId="4404" xr:uid="{00000000-0005-0000-0000-0000FDC50000}"/>
    <cellStyle name="Note 3 2 2 3 2" xfId="9701" xr:uid="{00000000-0005-0000-0000-0000FEC50000}"/>
    <cellStyle name="Note 3 2 2 3 2 2" xfId="35702" xr:uid="{00000000-0005-0000-0000-0000FFC50000}"/>
    <cellStyle name="Note 3 2 2 3 3" xfId="17496" xr:uid="{00000000-0005-0000-0000-000000C60000}"/>
    <cellStyle name="Note 3 2 2 3 3 2" xfId="43490" xr:uid="{00000000-0005-0000-0000-000001C60000}"/>
    <cellStyle name="Note 3 2 2 3 4" xfId="25247" xr:uid="{00000000-0005-0000-0000-000002C60000}"/>
    <cellStyle name="Note 3 2 2 3 4 2" xfId="51236" xr:uid="{00000000-0005-0000-0000-000003C60000}"/>
    <cellStyle name="Note 3 2 2 3 5" xfId="30401" xr:uid="{00000000-0005-0000-0000-000004C60000}"/>
    <cellStyle name="Note 3 2 2 4" xfId="6166" xr:uid="{00000000-0005-0000-0000-000005C60000}"/>
    <cellStyle name="Note 3 2 2 4 2" xfId="32151" xr:uid="{00000000-0005-0000-0000-000006C60000}"/>
    <cellStyle name="Note 3 2 2 5" xfId="13945" xr:uid="{00000000-0005-0000-0000-000007C60000}"/>
    <cellStyle name="Note 3 2 2 5 2" xfId="39939" xr:uid="{00000000-0005-0000-0000-000008C60000}"/>
    <cellStyle name="Note 3 2 2 6" xfId="21696" xr:uid="{00000000-0005-0000-0000-000009C60000}"/>
    <cellStyle name="Note 3 2 2 6 2" xfId="47685" xr:uid="{00000000-0005-0000-0000-00000AC60000}"/>
    <cellStyle name="Note 3 2 2 7" xfId="26850" xr:uid="{00000000-0005-0000-0000-00000BC60000}"/>
    <cellStyle name="Note 3 2 3" xfId="2274" xr:uid="{00000000-0005-0000-0000-00000CC60000}"/>
    <cellStyle name="Note 3 2 3 2" xfId="4960" xr:uid="{00000000-0005-0000-0000-00000DC60000}"/>
    <cellStyle name="Note 3 2 3 2 2" xfId="10257" xr:uid="{00000000-0005-0000-0000-00000EC60000}"/>
    <cellStyle name="Note 3 2 3 2 2 2" xfId="36258" xr:uid="{00000000-0005-0000-0000-00000FC60000}"/>
    <cellStyle name="Note 3 2 3 2 3" xfId="18052" xr:uid="{00000000-0005-0000-0000-000010C60000}"/>
    <cellStyle name="Note 3 2 3 2 3 2" xfId="44046" xr:uid="{00000000-0005-0000-0000-000011C60000}"/>
    <cellStyle name="Note 3 2 3 2 4" xfId="25803" xr:uid="{00000000-0005-0000-0000-000012C60000}"/>
    <cellStyle name="Note 3 2 3 2 4 2" xfId="51792" xr:uid="{00000000-0005-0000-0000-000013C60000}"/>
    <cellStyle name="Note 3 2 3 2 5" xfId="30957" xr:uid="{00000000-0005-0000-0000-000014C60000}"/>
    <cellStyle name="Note 3 2 3 3" xfId="12880" xr:uid="{00000000-0005-0000-0000-000015C60000}"/>
    <cellStyle name="Note 3 2 3 3 2" xfId="20675" xr:uid="{00000000-0005-0000-0000-000016C60000}"/>
    <cellStyle name="Note 3 2 3 3 2 2" xfId="46669" xr:uid="{00000000-0005-0000-0000-000017C60000}"/>
    <cellStyle name="Note 3 2 3 3 3" xfId="38881" xr:uid="{00000000-0005-0000-0000-000018C60000}"/>
    <cellStyle name="Note 3 2 3 4" xfId="7575" xr:uid="{00000000-0005-0000-0000-000019C60000}"/>
    <cellStyle name="Note 3 2 3 4 2" xfId="33569" xr:uid="{00000000-0005-0000-0000-00001AC60000}"/>
    <cellStyle name="Note 3 2 3 5" xfId="15363" xr:uid="{00000000-0005-0000-0000-00001BC60000}"/>
    <cellStyle name="Note 3 2 3 5 2" xfId="41357" xr:uid="{00000000-0005-0000-0000-00001CC60000}"/>
    <cellStyle name="Note 3 2 3 6" xfId="23114" xr:uid="{00000000-0005-0000-0000-00001DC60000}"/>
    <cellStyle name="Note 3 2 3 6 2" xfId="49103" xr:uid="{00000000-0005-0000-0000-00001EC60000}"/>
    <cellStyle name="Note 3 2 3 7" xfId="28268" xr:uid="{00000000-0005-0000-0000-00001FC60000}"/>
    <cellStyle name="Note 3 2 4" xfId="2830" xr:uid="{00000000-0005-0000-0000-000020C60000}"/>
    <cellStyle name="Note 3 2 4 2" xfId="5516" xr:uid="{00000000-0005-0000-0000-000021C60000}"/>
    <cellStyle name="Note 3 2 4 2 2" xfId="10813" xr:uid="{00000000-0005-0000-0000-000022C60000}"/>
    <cellStyle name="Note 3 2 4 2 2 2" xfId="36814" xr:uid="{00000000-0005-0000-0000-000023C60000}"/>
    <cellStyle name="Note 3 2 4 2 3" xfId="18608" xr:uid="{00000000-0005-0000-0000-000024C60000}"/>
    <cellStyle name="Note 3 2 4 2 3 2" xfId="44602" xr:uid="{00000000-0005-0000-0000-000025C60000}"/>
    <cellStyle name="Note 3 2 4 2 4" xfId="26359" xr:uid="{00000000-0005-0000-0000-000026C60000}"/>
    <cellStyle name="Note 3 2 4 2 4 2" xfId="52348" xr:uid="{00000000-0005-0000-0000-000027C60000}"/>
    <cellStyle name="Note 3 2 4 2 5" xfId="31513" xr:uid="{00000000-0005-0000-0000-000028C60000}"/>
    <cellStyle name="Note 3 2 4 3" xfId="13417" xr:uid="{00000000-0005-0000-0000-000029C60000}"/>
    <cellStyle name="Note 3 2 4 3 2" xfId="21212" xr:uid="{00000000-0005-0000-0000-00002AC60000}"/>
    <cellStyle name="Note 3 2 4 3 2 2" xfId="47206" xr:uid="{00000000-0005-0000-0000-00002BC60000}"/>
    <cellStyle name="Note 3 2 4 3 3" xfId="39418" xr:uid="{00000000-0005-0000-0000-00002CC60000}"/>
    <cellStyle name="Note 3 2 4 4" xfId="8129" xr:uid="{00000000-0005-0000-0000-00002DC60000}"/>
    <cellStyle name="Note 3 2 4 4 2" xfId="34125" xr:uid="{00000000-0005-0000-0000-00002EC60000}"/>
    <cellStyle name="Note 3 2 4 5" xfId="15919" xr:uid="{00000000-0005-0000-0000-00002FC60000}"/>
    <cellStyle name="Note 3 2 4 5 2" xfId="41913" xr:uid="{00000000-0005-0000-0000-000030C60000}"/>
    <cellStyle name="Note 3 2 4 6" xfId="23670" xr:uid="{00000000-0005-0000-0000-000031C60000}"/>
    <cellStyle name="Note 3 2 4 6 2" xfId="49659" xr:uid="{00000000-0005-0000-0000-000032C60000}"/>
    <cellStyle name="Note 3 2 4 7" xfId="28824" xr:uid="{00000000-0005-0000-0000-000033C60000}"/>
    <cellStyle name="Note 3 2 5" xfId="1160" xr:uid="{00000000-0005-0000-0000-000034C60000}"/>
    <cellStyle name="Note 3 2 5 2" xfId="6470" xr:uid="{00000000-0005-0000-0000-000035C60000}"/>
    <cellStyle name="Note 3 2 5 2 2" xfId="32457" xr:uid="{00000000-0005-0000-0000-000036C60000}"/>
    <cellStyle name="Note 3 2 5 3" xfId="14251" xr:uid="{00000000-0005-0000-0000-000037C60000}"/>
    <cellStyle name="Note 3 2 5 3 2" xfId="40245" xr:uid="{00000000-0005-0000-0000-000038C60000}"/>
    <cellStyle name="Note 3 2 5 4" xfId="22002" xr:uid="{00000000-0005-0000-0000-000039C60000}"/>
    <cellStyle name="Note 3 2 5 4 2" xfId="47991" xr:uid="{00000000-0005-0000-0000-00003AC60000}"/>
    <cellStyle name="Note 3 2 5 5" xfId="27156" xr:uid="{00000000-0005-0000-0000-00003BC60000}"/>
    <cellStyle name="Note 3 2 6" xfId="3194" xr:uid="{00000000-0005-0000-0000-00003CC60000}"/>
    <cellStyle name="Note 3 2 6 2" xfId="8492" xr:uid="{00000000-0005-0000-0000-00003DC60000}"/>
    <cellStyle name="Note 3 2 6 2 2" xfId="34489" xr:uid="{00000000-0005-0000-0000-00003EC60000}"/>
    <cellStyle name="Note 3 2 6 3" xfId="16283" xr:uid="{00000000-0005-0000-0000-00003FC60000}"/>
    <cellStyle name="Note 3 2 6 3 2" xfId="42277" xr:uid="{00000000-0005-0000-0000-000040C60000}"/>
    <cellStyle name="Note 3 2 6 4" xfId="24034" xr:uid="{00000000-0005-0000-0000-000041C60000}"/>
    <cellStyle name="Note 3 2 6 4 2" xfId="50023" xr:uid="{00000000-0005-0000-0000-000042C60000}"/>
    <cellStyle name="Note 3 2 6 5" xfId="29188" xr:uid="{00000000-0005-0000-0000-000043C60000}"/>
    <cellStyle name="Note 3 2 7" xfId="3305" xr:uid="{00000000-0005-0000-0000-000044C60000}"/>
    <cellStyle name="Note 3 2 7 2" xfId="8605" xr:uid="{00000000-0005-0000-0000-000045C60000}"/>
    <cellStyle name="Note 3 2 7 2 2" xfId="34603" xr:uid="{00000000-0005-0000-0000-000046C60000}"/>
    <cellStyle name="Note 3 2 7 3" xfId="16397" xr:uid="{00000000-0005-0000-0000-000047C60000}"/>
    <cellStyle name="Note 3 2 7 3 2" xfId="42391" xr:uid="{00000000-0005-0000-0000-000048C60000}"/>
    <cellStyle name="Note 3 2 7 4" xfId="24148" xr:uid="{00000000-0005-0000-0000-000049C60000}"/>
    <cellStyle name="Note 3 2 7 4 2" xfId="50137" xr:uid="{00000000-0005-0000-0000-00004AC60000}"/>
    <cellStyle name="Note 3 2 7 5" xfId="29302" xr:uid="{00000000-0005-0000-0000-00004BC60000}"/>
    <cellStyle name="Note 3 2 8" xfId="3419" xr:uid="{00000000-0005-0000-0000-00004CC60000}"/>
    <cellStyle name="Note 3 2 8 2" xfId="8718" xr:uid="{00000000-0005-0000-0000-00004DC60000}"/>
    <cellStyle name="Note 3 2 8 2 2" xfId="34717" xr:uid="{00000000-0005-0000-0000-00004EC60000}"/>
    <cellStyle name="Note 3 2 8 3" xfId="16511" xr:uid="{00000000-0005-0000-0000-00004FC60000}"/>
    <cellStyle name="Note 3 2 8 3 2" xfId="42505" xr:uid="{00000000-0005-0000-0000-000050C60000}"/>
    <cellStyle name="Note 3 2 8 4" xfId="24262" xr:uid="{00000000-0005-0000-0000-000051C60000}"/>
    <cellStyle name="Note 3 2 8 4 2" xfId="50251" xr:uid="{00000000-0005-0000-0000-000052C60000}"/>
    <cellStyle name="Note 3 2 8 5" xfId="29416" xr:uid="{00000000-0005-0000-0000-000053C60000}"/>
    <cellStyle name="Note 3 2 9" xfId="3533" xr:uid="{00000000-0005-0000-0000-000054C60000}"/>
    <cellStyle name="Note 3 2 9 2" xfId="8831" xr:uid="{00000000-0005-0000-0000-000055C60000}"/>
    <cellStyle name="Note 3 2 9 2 2" xfId="34831" xr:uid="{00000000-0005-0000-0000-000056C60000}"/>
    <cellStyle name="Note 3 2 9 3" xfId="16625" xr:uid="{00000000-0005-0000-0000-000057C60000}"/>
    <cellStyle name="Note 3 2 9 3 2" xfId="42619" xr:uid="{00000000-0005-0000-0000-000058C60000}"/>
    <cellStyle name="Note 3 2 9 4" xfId="24376" xr:uid="{00000000-0005-0000-0000-000059C60000}"/>
    <cellStyle name="Note 3 2 9 4 2" xfId="50365" xr:uid="{00000000-0005-0000-0000-00005AC60000}"/>
    <cellStyle name="Note 3 2 9 5" xfId="29530" xr:uid="{00000000-0005-0000-0000-00005BC60000}"/>
    <cellStyle name="Note 3 3" xfId="178" xr:uid="{00000000-0005-0000-0000-00005CC60000}"/>
    <cellStyle name="Note 3 3 10" xfId="6026" xr:uid="{00000000-0005-0000-0000-00005DC60000}"/>
    <cellStyle name="Note 3 3 10 2" xfId="32012" xr:uid="{00000000-0005-0000-0000-00005EC60000}"/>
    <cellStyle name="Note 3 3 11" xfId="13800" xr:uid="{00000000-0005-0000-0000-00005FC60000}"/>
    <cellStyle name="Note 3 3 11 2" xfId="39794" xr:uid="{00000000-0005-0000-0000-000060C60000}"/>
    <cellStyle name="Note 3 3 12" xfId="21583" xr:uid="{00000000-0005-0000-0000-000061C60000}"/>
    <cellStyle name="Note 3 3 12 2" xfId="47572" xr:uid="{00000000-0005-0000-0000-000062C60000}"/>
    <cellStyle name="Note 3 3 13" xfId="26737" xr:uid="{00000000-0005-0000-0000-000063C60000}"/>
    <cellStyle name="Note 3 3 2" xfId="843" xr:uid="{00000000-0005-0000-0000-000064C60000}"/>
    <cellStyle name="Note 3 3 2 2" xfId="6167" xr:uid="{00000000-0005-0000-0000-000065C60000}"/>
    <cellStyle name="Note 3 3 2 2 2" xfId="32152" xr:uid="{00000000-0005-0000-0000-000066C60000}"/>
    <cellStyle name="Note 3 3 2 3" xfId="13946" xr:uid="{00000000-0005-0000-0000-000067C60000}"/>
    <cellStyle name="Note 3 3 2 3 2" xfId="39940" xr:uid="{00000000-0005-0000-0000-000068C60000}"/>
    <cellStyle name="Note 3 3 2 4" xfId="21697" xr:uid="{00000000-0005-0000-0000-000069C60000}"/>
    <cellStyle name="Note 3 3 2 4 2" xfId="47686" xr:uid="{00000000-0005-0000-0000-00006AC60000}"/>
    <cellStyle name="Note 3 3 2 5" xfId="26851" xr:uid="{00000000-0005-0000-0000-00006BC60000}"/>
    <cellStyle name="Note 3 3 3" xfId="1441" xr:uid="{00000000-0005-0000-0000-00006CC60000}"/>
    <cellStyle name="Note 3 3 3 2" xfId="6747" xr:uid="{00000000-0005-0000-0000-00006DC60000}"/>
    <cellStyle name="Note 3 3 3 2 2" xfId="32736" xr:uid="{00000000-0005-0000-0000-00006EC60000}"/>
    <cellStyle name="Note 3 3 3 3" xfId="14530" xr:uid="{00000000-0005-0000-0000-00006FC60000}"/>
    <cellStyle name="Note 3 3 3 3 2" xfId="40524" xr:uid="{00000000-0005-0000-0000-000070C60000}"/>
    <cellStyle name="Note 3 3 3 4" xfId="22281" xr:uid="{00000000-0005-0000-0000-000071C60000}"/>
    <cellStyle name="Note 3 3 3 4 2" xfId="48270" xr:uid="{00000000-0005-0000-0000-000072C60000}"/>
    <cellStyle name="Note 3 3 3 5" xfId="27435" xr:uid="{00000000-0005-0000-0000-000073C60000}"/>
    <cellStyle name="Note 3 3 4" xfId="3195" xr:uid="{00000000-0005-0000-0000-000074C60000}"/>
    <cellStyle name="Note 3 3 4 2" xfId="8493" xr:uid="{00000000-0005-0000-0000-000075C60000}"/>
    <cellStyle name="Note 3 3 4 2 2" xfId="34490" xr:uid="{00000000-0005-0000-0000-000076C60000}"/>
    <cellStyle name="Note 3 3 4 3" xfId="16284" xr:uid="{00000000-0005-0000-0000-000077C60000}"/>
    <cellStyle name="Note 3 3 4 3 2" xfId="42278" xr:uid="{00000000-0005-0000-0000-000078C60000}"/>
    <cellStyle name="Note 3 3 4 4" xfId="24035" xr:uid="{00000000-0005-0000-0000-000079C60000}"/>
    <cellStyle name="Note 3 3 4 4 2" xfId="50024" xr:uid="{00000000-0005-0000-0000-00007AC60000}"/>
    <cellStyle name="Note 3 3 4 5" xfId="29189" xr:uid="{00000000-0005-0000-0000-00007BC60000}"/>
    <cellStyle name="Note 3 3 5" xfId="3306" xr:uid="{00000000-0005-0000-0000-00007CC60000}"/>
    <cellStyle name="Note 3 3 5 2" xfId="8606" xr:uid="{00000000-0005-0000-0000-00007DC60000}"/>
    <cellStyle name="Note 3 3 5 2 2" xfId="34604" xr:uid="{00000000-0005-0000-0000-00007EC60000}"/>
    <cellStyle name="Note 3 3 5 3" xfId="16398" xr:uid="{00000000-0005-0000-0000-00007FC60000}"/>
    <cellStyle name="Note 3 3 5 3 2" xfId="42392" xr:uid="{00000000-0005-0000-0000-000080C60000}"/>
    <cellStyle name="Note 3 3 5 4" xfId="24149" xr:uid="{00000000-0005-0000-0000-000081C60000}"/>
    <cellStyle name="Note 3 3 5 4 2" xfId="50138" xr:uid="{00000000-0005-0000-0000-000082C60000}"/>
    <cellStyle name="Note 3 3 5 5" xfId="29303" xr:uid="{00000000-0005-0000-0000-000083C60000}"/>
    <cellStyle name="Note 3 3 6" xfId="3420" xr:uid="{00000000-0005-0000-0000-000084C60000}"/>
    <cellStyle name="Note 3 3 6 2" xfId="8719" xr:uid="{00000000-0005-0000-0000-000085C60000}"/>
    <cellStyle name="Note 3 3 6 2 2" xfId="34718" xr:uid="{00000000-0005-0000-0000-000086C60000}"/>
    <cellStyle name="Note 3 3 6 3" xfId="16512" xr:uid="{00000000-0005-0000-0000-000087C60000}"/>
    <cellStyle name="Note 3 3 6 3 2" xfId="42506" xr:uid="{00000000-0005-0000-0000-000088C60000}"/>
    <cellStyle name="Note 3 3 6 4" xfId="24263" xr:uid="{00000000-0005-0000-0000-000089C60000}"/>
    <cellStyle name="Note 3 3 6 4 2" xfId="50252" xr:uid="{00000000-0005-0000-0000-00008AC60000}"/>
    <cellStyle name="Note 3 3 6 5" xfId="29417" xr:uid="{00000000-0005-0000-0000-00008BC60000}"/>
    <cellStyle name="Note 3 3 7" xfId="3534" xr:uid="{00000000-0005-0000-0000-00008CC60000}"/>
    <cellStyle name="Note 3 3 7 2" xfId="8832" xr:uid="{00000000-0005-0000-0000-00008DC60000}"/>
    <cellStyle name="Note 3 3 7 2 2" xfId="34832" xr:uid="{00000000-0005-0000-0000-00008EC60000}"/>
    <cellStyle name="Note 3 3 7 3" xfId="16626" xr:uid="{00000000-0005-0000-0000-00008FC60000}"/>
    <cellStyle name="Note 3 3 7 3 2" xfId="42620" xr:uid="{00000000-0005-0000-0000-000090C60000}"/>
    <cellStyle name="Note 3 3 7 4" xfId="24377" xr:uid="{00000000-0005-0000-0000-000091C60000}"/>
    <cellStyle name="Note 3 3 7 4 2" xfId="50366" xr:uid="{00000000-0005-0000-0000-000092C60000}"/>
    <cellStyle name="Note 3 3 7 5" xfId="29531" xr:uid="{00000000-0005-0000-0000-000093C60000}"/>
    <cellStyle name="Note 3 3 8" xfId="4127" xr:uid="{00000000-0005-0000-0000-000094C60000}"/>
    <cellStyle name="Note 3 3 8 2" xfId="9425" xr:uid="{00000000-0005-0000-0000-000095C60000}"/>
    <cellStyle name="Note 3 3 8 2 2" xfId="35425" xr:uid="{00000000-0005-0000-0000-000096C60000}"/>
    <cellStyle name="Note 3 3 8 3" xfId="17219" xr:uid="{00000000-0005-0000-0000-000097C60000}"/>
    <cellStyle name="Note 3 3 8 3 2" xfId="43213" xr:uid="{00000000-0005-0000-0000-000098C60000}"/>
    <cellStyle name="Note 3 3 8 4" xfId="24970" xr:uid="{00000000-0005-0000-0000-000099C60000}"/>
    <cellStyle name="Note 3 3 8 4 2" xfId="50959" xr:uid="{00000000-0005-0000-0000-00009AC60000}"/>
    <cellStyle name="Note 3 3 8 5" xfId="30124" xr:uid="{00000000-0005-0000-0000-00009BC60000}"/>
    <cellStyle name="Note 3 3 9" xfId="5892" xr:uid="{00000000-0005-0000-0000-00009CC60000}"/>
    <cellStyle name="Note 3 3 9 2" xfId="31890" xr:uid="{00000000-0005-0000-0000-00009DC60000}"/>
    <cellStyle name="Note 3 4" xfId="179" xr:uid="{00000000-0005-0000-0000-00009EC60000}"/>
    <cellStyle name="Note 3 4 10" xfId="6027" xr:uid="{00000000-0005-0000-0000-00009FC60000}"/>
    <cellStyle name="Note 3 4 10 2" xfId="32013" xr:uid="{00000000-0005-0000-0000-0000A0C60000}"/>
    <cellStyle name="Note 3 4 11" xfId="13801" xr:uid="{00000000-0005-0000-0000-0000A1C60000}"/>
    <cellStyle name="Note 3 4 11 2" xfId="39795" xr:uid="{00000000-0005-0000-0000-0000A2C60000}"/>
    <cellStyle name="Note 3 4 12" xfId="21584" xr:uid="{00000000-0005-0000-0000-0000A3C60000}"/>
    <cellStyle name="Note 3 4 12 2" xfId="47573" xr:uid="{00000000-0005-0000-0000-0000A4C60000}"/>
    <cellStyle name="Note 3 4 13" xfId="26738" xr:uid="{00000000-0005-0000-0000-0000A5C60000}"/>
    <cellStyle name="Note 3 4 2" xfId="844" xr:uid="{00000000-0005-0000-0000-0000A6C60000}"/>
    <cellStyle name="Note 3 4 2 2" xfId="6168" xr:uid="{00000000-0005-0000-0000-0000A7C60000}"/>
    <cellStyle name="Note 3 4 2 2 2" xfId="32153" xr:uid="{00000000-0005-0000-0000-0000A8C60000}"/>
    <cellStyle name="Note 3 4 2 3" xfId="13947" xr:uid="{00000000-0005-0000-0000-0000A9C60000}"/>
    <cellStyle name="Note 3 4 2 3 2" xfId="39941" xr:uid="{00000000-0005-0000-0000-0000AAC60000}"/>
    <cellStyle name="Note 3 4 2 4" xfId="21698" xr:uid="{00000000-0005-0000-0000-0000ABC60000}"/>
    <cellStyle name="Note 3 4 2 4 2" xfId="47687" xr:uid="{00000000-0005-0000-0000-0000ACC60000}"/>
    <cellStyle name="Note 3 4 2 5" xfId="26852" xr:uid="{00000000-0005-0000-0000-0000ADC60000}"/>
    <cellStyle name="Note 3 4 3" xfId="1997" xr:uid="{00000000-0005-0000-0000-0000AEC60000}"/>
    <cellStyle name="Note 3 4 3 2" xfId="7299" xr:uid="{00000000-0005-0000-0000-0000AFC60000}"/>
    <cellStyle name="Note 3 4 3 2 2" xfId="33292" xr:uid="{00000000-0005-0000-0000-0000B0C60000}"/>
    <cellStyle name="Note 3 4 3 3" xfId="15086" xr:uid="{00000000-0005-0000-0000-0000B1C60000}"/>
    <cellStyle name="Note 3 4 3 3 2" xfId="41080" xr:uid="{00000000-0005-0000-0000-0000B2C60000}"/>
    <cellStyle name="Note 3 4 3 4" xfId="22837" xr:uid="{00000000-0005-0000-0000-0000B3C60000}"/>
    <cellStyle name="Note 3 4 3 4 2" xfId="48826" xr:uid="{00000000-0005-0000-0000-0000B4C60000}"/>
    <cellStyle name="Note 3 4 3 5" xfId="27991" xr:uid="{00000000-0005-0000-0000-0000B5C60000}"/>
    <cellStyle name="Note 3 4 4" xfId="3196" xr:uid="{00000000-0005-0000-0000-0000B6C60000}"/>
    <cellStyle name="Note 3 4 4 2" xfId="8494" xr:uid="{00000000-0005-0000-0000-0000B7C60000}"/>
    <cellStyle name="Note 3 4 4 2 2" xfId="34491" xr:uid="{00000000-0005-0000-0000-0000B8C60000}"/>
    <cellStyle name="Note 3 4 4 3" xfId="16285" xr:uid="{00000000-0005-0000-0000-0000B9C60000}"/>
    <cellStyle name="Note 3 4 4 3 2" xfId="42279" xr:uid="{00000000-0005-0000-0000-0000BAC60000}"/>
    <cellStyle name="Note 3 4 4 4" xfId="24036" xr:uid="{00000000-0005-0000-0000-0000BBC60000}"/>
    <cellStyle name="Note 3 4 4 4 2" xfId="50025" xr:uid="{00000000-0005-0000-0000-0000BCC60000}"/>
    <cellStyle name="Note 3 4 4 5" xfId="29190" xr:uid="{00000000-0005-0000-0000-0000BDC60000}"/>
    <cellStyle name="Note 3 4 5" xfId="3307" xr:uid="{00000000-0005-0000-0000-0000BEC60000}"/>
    <cellStyle name="Note 3 4 5 2" xfId="8607" xr:uid="{00000000-0005-0000-0000-0000BFC60000}"/>
    <cellStyle name="Note 3 4 5 2 2" xfId="34605" xr:uid="{00000000-0005-0000-0000-0000C0C60000}"/>
    <cellStyle name="Note 3 4 5 3" xfId="16399" xr:uid="{00000000-0005-0000-0000-0000C1C60000}"/>
    <cellStyle name="Note 3 4 5 3 2" xfId="42393" xr:uid="{00000000-0005-0000-0000-0000C2C60000}"/>
    <cellStyle name="Note 3 4 5 4" xfId="24150" xr:uid="{00000000-0005-0000-0000-0000C3C60000}"/>
    <cellStyle name="Note 3 4 5 4 2" xfId="50139" xr:uid="{00000000-0005-0000-0000-0000C4C60000}"/>
    <cellStyle name="Note 3 4 5 5" xfId="29304" xr:uid="{00000000-0005-0000-0000-0000C5C60000}"/>
    <cellStyle name="Note 3 4 6" xfId="3421" xr:uid="{00000000-0005-0000-0000-0000C6C60000}"/>
    <cellStyle name="Note 3 4 6 2" xfId="8720" xr:uid="{00000000-0005-0000-0000-0000C7C60000}"/>
    <cellStyle name="Note 3 4 6 2 2" xfId="34719" xr:uid="{00000000-0005-0000-0000-0000C8C60000}"/>
    <cellStyle name="Note 3 4 6 3" xfId="16513" xr:uid="{00000000-0005-0000-0000-0000C9C60000}"/>
    <cellStyle name="Note 3 4 6 3 2" xfId="42507" xr:uid="{00000000-0005-0000-0000-0000CAC60000}"/>
    <cellStyle name="Note 3 4 6 4" xfId="24264" xr:uid="{00000000-0005-0000-0000-0000CBC60000}"/>
    <cellStyle name="Note 3 4 6 4 2" xfId="50253" xr:uid="{00000000-0005-0000-0000-0000CCC60000}"/>
    <cellStyle name="Note 3 4 6 5" xfId="29418" xr:uid="{00000000-0005-0000-0000-0000CDC60000}"/>
    <cellStyle name="Note 3 4 7" xfId="3535" xr:uid="{00000000-0005-0000-0000-0000CEC60000}"/>
    <cellStyle name="Note 3 4 7 2" xfId="8833" xr:uid="{00000000-0005-0000-0000-0000CFC60000}"/>
    <cellStyle name="Note 3 4 7 2 2" xfId="34833" xr:uid="{00000000-0005-0000-0000-0000D0C60000}"/>
    <cellStyle name="Note 3 4 7 3" xfId="16627" xr:uid="{00000000-0005-0000-0000-0000D1C60000}"/>
    <cellStyle name="Note 3 4 7 3 2" xfId="42621" xr:uid="{00000000-0005-0000-0000-0000D2C60000}"/>
    <cellStyle name="Note 3 4 7 4" xfId="24378" xr:uid="{00000000-0005-0000-0000-0000D3C60000}"/>
    <cellStyle name="Note 3 4 7 4 2" xfId="50367" xr:uid="{00000000-0005-0000-0000-0000D4C60000}"/>
    <cellStyle name="Note 3 4 7 5" xfId="29532" xr:uid="{00000000-0005-0000-0000-0000D5C60000}"/>
    <cellStyle name="Note 3 4 8" xfId="4683" xr:uid="{00000000-0005-0000-0000-0000D6C60000}"/>
    <cellStyle name="Note 3 4 8 2" xfId="9980" xr:uid="{00000000-0005-0000-0000-0000D7C60000}"/>
    <cellStyle name="Note 3 4 8 2 2" xfId="35981" xr:uid="{00000000-0005-0000-0000-0000D8C60000}"/>
    <cellStyle name="Note 3 4 8 3" xfId="17775" xr:uid="{00000000-0005-0000-0000-0000D9C60000}"/>
    <cellStyle name="Note 3 4 8 3 2" xfId="43769" xr:uid="{00000000-0005-0000-0000-0000DAC60000}"/>
    <cellStyle name="Note 3 4 8 4" xfId="25526" xr:uid="{00000000-0005-0000-0000-0000DBC60000}"/>
    <cellStyle name="Note 3 4 8 4 2" xfId="51515" xr:uid="{00000000-0005-0000-0000-0000DCC60000}"/>
    <cellStyle name="Note 3 4 8 5" xfId="30680" xr:uid="{00000000-0005-0000-0000-0000DDC60000}"/>
    <cellStyle name="Note 3 4 9" xfId="5893" xr:uid="{00000000-0005-0000-0000-0000DEC60000}"/>
    <cellStyle name="Note 3 4 9 2" xfId="31891" xr:uid="{00000000-0005-0000-0000-0000DFC60000}"/>
    <cellStyle name="Note 3 5" xfId="180" xr:uid="{00000000-0005-0000-0000-0000E0C60000}"/>
    <cellStyle name="Note 3 5 10" xfId="6028" xr:uid="{00000000-0005-0000-0000-0000E1C60000}"/>
    <cellStyle name="Note 3 5 10 2" xfId="32014" xr:uid="{00000000-0005-0000-0000-0000E2C60000}"/>
    <cellStyle name="Note 3 5 11" xfId="13802" xr:uid="{00000000-0005-0000-0000-0000E3C60000}"/>
    <cellStyle name="Note 3 5 11 2" xfId="39796" xr:uid="{00000000-0005-0000-0000-0000E4C60000}"/>
    <cellStyle name="Note 3 5 12" xfId="21585" xr:uid="{00000000-0005-0000-0000-0000E5C60000}"/>
    <cellStyle name="Note 3 5 12 2" xfId="47574" xr:uid="{00000000-0005-0000-0000-0000E6C60000}"/>
    <cellStyle name="Note 3 5 13" xfId="26739" xr:uid="{00000000-0005-0000-0000-0000E7C60000}"/>
    <cellStyle name="Note 3 5 2" xfId="845" xr:uid="{00000000-0005-0000-0000-0000E8C60000}"/>
    <cellStyle name="Note 3 5 2 2" xfId="6169" xr:uid="{00000000-0005-0000-0000-0000E9C60000}"/>
    <cellStyle name="Note 3 5 2 2 2" xfId="32154" xr:uid="{00000000-0005-0000-0000-0000EAC60000}"/>
    <cellStyle name="Note 3 5 2 3" xfId="13948" xr:uid="{00000000-0005-0000-0000-0000EBC60000}"/>
    <cellStyle name="Note 3 5 2 3 2" xfId="39942" xr:uid="{00000000-0005-0000-0000-0000ECC60000}"/>
    <cellStyle name="Note 3 5 2 4" xfId="21699" xr:uid="{00000000-0005-0000-0000-0000EDC60000}"/>
    <cellStyle name="Note 3 5 2 4 2" xfId="47688" xr:uid="{00000000-0005-0000-0000-0000EEC60000}"/>
    <cellStyle name="Note 3 5 2 5" xfId="26853" xr:uid="{00000000-0005-0000-0000-0000EFC60000}"/>
    <cellStyle name="Note 3 5 3" xfId="2553" xr:uid="{00000000-0005-0000-0000-0000F0C60000}"/>
    <cellStyle name="Note 3 5 3 2" xfId="7852" xr:uid="{00000000-0005-0000-0000-0000F1C60000}"/>
    <cellStyle name="Note 3 5 3 2 2" xfId="33848" xr:uid="{00000000-0005-0000-0000-0000F2C60000}"/>
    <cellStyle name="Note 3 5 3 3" xfId="15642" xr:uid="{00000000-0005-0000-0000-0000F3C60000}"/>
    <cellStyle name="Note 3 5 3 3 2" xfId="41636" xr:uid="{00000000-0005-0000-0000-0000F4C60000}"/>
    <cellStyle name="Note 3 5 3 4" xfId="23393" xr:uid="{00000000-0005-0000-0000-0000F5C60000}"/>
    <cellStyle name="Note 3 5 3 4 2" xfId="49382" xr:uid="{00000000-0005-0000-0000-0000F6C60000}"/>
    <cellStyle name="Note 3 5 3 5" xfId="28547" xr:uid="{00000000-0005-0000-0000-0000F7C60000}"/>
    <cellStyle name="Note 3 5 4" xfId="3197" xr:uid="{00000000-0005-0000-0000-0000F8C60000}"/>
    <cellStyle name="Note 3 5 4 2" xfId="8495" xr:uid="{00000000-0005-0000-0000-0000F9C60000}"/>
    <cellStyle name="Note 3 5 4 2 2" xfId="34492" xr:uid="{00000000-0005-0000-0000-0000FAC60000}"/>
    <cellStyle name="Note 3 5 4 3" xfId="16286" xr:uid="{00000000-0005-0000-0000-0000FBC60000}"/>
    <cellStyle name="Note 3 5 4 3 2" xfId="42280" xr:uid="{00000000-0005-0000-0000-0000FCC60000}"/>
    <cellStyle name="Note 3 5 4 4" xfId="24037" xr:uid="{00000000-0005-0000-0000-0000FDC60000}"/>
    <cellStyle name="Note 3 5 4 4 2" xfId="50026" xr:uid="{00000000-0005-0000-0000-0000FEC60000}"/>
    <cellStyle name="Note 3 5 4 5" xfId="29191" xr:uid="{00000000-0005-0000-0000-0000FFC60000}"/>
    <cellStyle name="Note 3 5 5" xfId="3308" xr:uid="{00000000-0005-0000-0000-000000C70000}"/>
    <cellStyle name="Note 3 5 5 2" xfId="8608" xr:uid="{00000000-0005-0000-0000-000001C70000}"/>
    <cellStyle name="Note 3 5 5 2 2" xfId="34606" xr:uid="{00000000-0005-0000-0000-000002C70000}"/>
    <cellStyle name="Note 3 5 5 3" xfId="16400" xr:uid="{00000000-0005-0000-0000-000003C70000}"/>
    <cellStyle name="Note 3 5 5 3 2" xfId="42394" xr:uid="{00000000-0005-0000-0000-000004C70000}"/>
    <cellStyle name="Note 3 5 5 4" xfId="24151" xr:uid="{00000000-0005-0000-0000-000005C70000}"/>
    <cellStyle name="Note 3 5 5 4 2" xfId="50140" xr:uid="{00000000-0005-0000-0000-000006C70000}"/>
    <cellStyle name="Note 3 5 5 5" xfId="29305" xr:uid="{00000000-0005-0000-0000-000007C70000}"/>
    <cellStyle name="Note 3 5 6" xfId="3422" xr:uid="{00000000-0005-0000-0000-000008C70000}"/>
    <cellStyle name="Note 3 5 6 2" xfId="8721" xr:uid="{00000000-0005-0000-0000-000009C70000}"/>
    <cellStyle name="Note 3 5 6 2 2" xfId="34720" xr:uid="{00000000-0005-0000-0000-00000AC70000}"/>
    <cellStyle name="Note 3 5 6 3" xfId="16514" xr:uid="{00000000-0005-0000-0000-00000BC70000}"/>
    <cellStyle name="Note 3 5 6 3 2" xfId="42508" xr:uid="{00000000-0005-0000-0000-00000CC70000}"/>
    <cellStyle name="Note 3 5 6 4" xfId="24265" xr:uid="{00000000-0005-0000-0000-00000DC70000}"/>
    <cellStyle name="Note 3 5 6 4 2" xfId="50254" xr:uid="{00000000-0005-0000-0000-00000EC70000}"/>
    <cellStyle name="Note 3 5 6 5" xfId="29419" xr:uid="{00000000-0005-0000-0000-00000FC70000}"/>
    <cellStyle name="Note 3 5 7" xfId="3536" xr:uid="{00000000-0005-0000-0000-000010C70000}"/>
    <cellStyle name="Note 3 5 7 2" xfId="8834" xr:uid="{00000000-0005-0000-0000-000011C70000}"/>
    <cellStyle name="Note 3 5 7 2 2" xfId="34834" xr:uid="{00000000-0005-0000-0000-000012C70000}"/>
    <cellStyle name="Note 3 5 7 3" xfId="16628" xr:uid="{00000000-0005-0000-0000-000013C70000}"/>
    <cellStyle name="Note 3 5 7 3 2" xfId="42622" xr:uid="{00000000-0005-0000-0000-000014C70000}"/>
    <cellStyle name="Note 3 5 7 4" xfId="24379" xr:uid="{00000000-0005-0000-0000-000015C70000}"/>
    <cellStyle name="Note 3 5 7 4 2" xfId="50368" xr:uid="{00000000-0005-0000-0000-000016C70000}"/>
    <cellStyle name="Note 3 5 7 5" xfId="29533" xr:uid="{00000000-0005-0000-0000-000017C70000}"/>
    <cellStyle name="Note 3 5 8" xfId="5239" xr:uid="{00000000-0005-0000-0000-000018C70000}"/>
    <cellStyle name="Note 3 5 8 2" xfId="10536" xr:uid="{00000000-0005-0000-0000-000019C70000}"/>
    <cellStyle name="Note 3 5 8 2 2" xfId="36537" xr:uid="{00000000-0005-0000-0000-00001AC70000}"/>
    <cellStyle name="Note 3 5 8 3" xfId="18331" xr:uid="{00000000-0005-0000-0000-00001BC70000}"/>
    <cellStyle name="Note 3 5 8 3 2" xfId="44325" xr:uid="{00000000-0005-0000-0000-00001CC70000}"/>
    <cellStyle name="Note 3 5 8 4" xfId="26082" xr:uid="{00000000-0005-0000-0000-00001DC70000}"/>
    <cellStyle name="Note 3 5 8 4 2" xfId="52071" xr:uid="{00000000-0005-0000-0000-00001EC70000}"/>
    <cellStyle name="Note 3 5 8 5" xfId="31236" xr:uid="{00000000-0005-0000-0000-00001FC70000}"/>
    <cellStyle name="Note 3 5 9" xfId="5894" xr:uid="{00000000-0005-0000-0000-000020C70000}"/>
    <cellStyle name="Note 3 5 9 2" xfId="31892" xr:uid="{00000000-0005-0000-0000-000021C70000}"/>
    <cellStyle name="Note 3 6" xfId="181" xr:uid="{00000000-0005-0000-0000-000022C70000}"/>
    <cellStyle name="Note 3 6 10" xfId="21586" xr:uid="{00000000-0005-0000-0000-000023C70000}"/>
    <cellStyle name="Note 3 6 10 2" xfId="47575" xr:uid="{00000000-0005-0000-0000-000024C70000}"/>
    <cellStyle name="Note 3 6 11" xfId="26740" xr:uid="{00000000-0005-0000-0000-000025C70000}"/>
    <cellStyle name="Note 3 6 2" xfId="846" xr:uid="{00000000-0005-0000-0000-000026C70000}"/>
    <cellStyle name="Note 3 6 2 2" xfId="6170" xr:uid="{00000000-0005-0000-0000-000027C70000}"/>
    <cellStyle name="Note 3 6 2 2 2" xfId="32155" xr:uid="{00000000-0005-0000-0000-000028C70000}"/>
    <cellStyle name="Note 3 6 2 3" xfId="13949" xr:uid="{00000000-0005-0000-0000-000029C70000}"/>
    <cellStyle name="Note 3 6 2 3 2" xfId="39943" xr:uid="{00000000-0005-0000-0000-00002AC70000}"/>
    <cellStyle name="Note 3 6 2 4" xfId="21700" xr:uid="{00000000-0005-0000-0000-00002BC70000}"/>
    <cellStyle name="Note 3 6 2 4 2" xfId="47689" xr:uid="{00000000-0005-0000-0000-00002CC70000}"/>
    <cellStyle name="Note 3 6 2 5" xfId="26854" xr:uid="{00000000-0005-0000-0000-00002DC70000}"/>
    <cellStyle name="Note 3 6 3" xfId="3198" xr:uid="{00000000-0005-0000-0000-00002EC70000}"/>
    <cellStyle name="Note 3 6 3 2" xfId="8496" xr:uid="{00000000-0005-0000-0000-00002FC70000}"/>
    <cellStyle name="Note 3 6 3 2 2" xfId="34493" xr:uid="{00000000-0005-0000-0000-000030C70000}"/>
    <cellStyle name="Note 3 6 3 3" xfId="16287" xr:uid="{00000000-0005-0000-0000-000031C70000}"/>
    <cellStyle name="Note 3 6 3 3 2" xfId="42281" xr:uid="{00000000-0005-0000-0000-000032C70000}"/>
    <cellStyle name="Note 3 6 3 4" xfId="24038" xr:uid="{00000000-0005-0000-0000-000033C70000}"/>
    <cellStyle name="Note 3 6 3 4 2" xfId="50027" xr:uid="{00000000-0005-0000-0000-000034C70000}"/>
    <cellStyle name="Note 3 6 3 5" xfId="29192" xr:uid="{00000000-0005-0000-0000-000035C70000}"/>
    <cellStyle name="Note 3 6 4" xfId="3309" xr:uid="{00000000-0005-0000-0000-000036C70000}"/>
    <cellStyle name="Note 3 6 4 2" xfId="8609" xr:uid="{00000000-0005-0000-0000-000037C70000}"/>
    <cellStyle name="Note 3 6 4 2 2" xfId="34607" xr:uid="{00000000-0005-0000-0000-000038C70000}"/>
    <cellStyle name="Note 3 6 4 3" xfId="16401" xr:uid="{00000000-0005-0000-0000-000039C70000}"/>
    <cellStyle name="Note 3 6 4 3 2" xfId="42395" xr:uid="{00000000-0005-0000-0000-00003AC70000}"/>
    <cellStyle name="Note 3 6 4 4" xfId="24152" xr:uid="{00000000-0005-0000-0000-00003BC70000}"/>
    <cellStyle name="Note 3 6 4 4 2" xfId="50141" xr:uid="{00000000-0005-0000-0000-00003CC70000}"/>
    <cellStyle name="Note 3 6 4 5" xfId="29306" xr:uid="{00000000-0005-0000-0000-00003DC70000}"/>
    <cellStyle name="Note 3 6 5" xfId="3423" xr:uid="{00000000-0005-0000-0000-00003EC70000}"/>
    <cellStyle name="Note 3 6 5 2" xfId="8722" xr:uid="{00000000-0005-0000-0000-00003FC70000}"/>
    <cellStyle name="Note 3 6 5 2 2" xfId="34721" xr:uid="{00000000-0005-0000-0000-000040C70000}"/>
    <cellStyle name="Note 3 6 5 3" xfId="16515" xr:uid="{00000000-0005-0000-0000-000041C70000}"/>
    <cellStyle name="Note 3 6 5 3 2" xfId="42509" xr:uid="{00000000-0005-0000-0000-000042C70000}"/>
    <cellStyle name="Note 3 6 5 4" xfId="24266" xr:uid="{00000000-0005-0000-0000-000043C70000}"/>
    <cellStyle name="Note 3 6 5 4 2" xfId="50255" xr:uid="{00000000-0005-0000-0000-000044C70000}"/>
    <cellStyle name="Note 3 6 5 5" xfId="29420" xr:uid="{00000000-0005-0000-0000-000045C70000}"/>
    <cellStyle name="Note 3 6 6" xfId="3537" xr:uid="{00000000-0005-0000-0000-000046C70000}"/>
    <cellStyle name="Note 3 6 6 2" xfId="8835" xr:uid="{00000000-0005-0000-0000-000047C70000}"/>
    <cellStyle name="Note 3 6 6 2 2" xfId="34835" xr:uid="{00000000-0005-0000-0000-000048C70000}"/>
    <cellStyle name="Note 3 6 6 3" xfId="16629" xr:uid="{00000000-0005-0000-0000-000049C70000}"/>
    <cellStyle name="Note 3 6 6 3 2" xfId="42623" xr:uid="{00000000-0005-0000-0000-00004AC70000}"/>
    <cellStyle name="Note 3 6 6 4" xfId="24380" xr:uid="{00000000-0005-0000-0000-00004BC70000}"/>
    <cellStyle name="Note 3 6 6 4 2" xfId="50369" xr:uid="{00000000-0005-0000-0000-00004CC70000}"/>
    <cellStyle name="Note 3 6 6 5" xfId="29534" xr:uid="{00000000-0005-0000-0000-00004DC70000}"/>
    <cellStyle name="Note 3 6 7" xfId="5895" xr:uid="{00000000-0005-0000-0000-00004EC70000}"/>
    <cellStyle name="Note 3 6 7 2" xfId="31893" xr:uid="{00000000-0005-0000-0000-00004FC70000}"/>
    <cellStyle name="Note 3 6 8" xfId="6029" xr:uid="{00000000-0005-0000-0000-000050C70000}"/>
    <cellStyle name="Note 3 6 8 2" xfId="32015" xr:uid="{00000000-0005-0000-0000-000051C70000}"/>
    <cellStyle name="Note 3 6 9" xfId="13803" xr:uid="{00000000-0005-0000-0000-000052C70000}"/>
    <cellStyle name="Note 3 6 9 2" xfId="39797" xr:uid="{00000000-0005-0000-0000-000053C70000}"/>
    <cellStyle name="Note 3 7" xfId="841" xr:uid="{00000000-0005-0000-0000-000054C70000}"/>
    <cellStyle name="Note 3 7 2" xfId="6165" xr:uid="{00000000-0005-0000-0000-000055C70000}"/>
    <cellStyle name="Note 3 7 2 2" xfId="32150" xr:uid="{00000000-0005-0000-0000-000056C70000}"/>
    <cellStyle name="Note 3 7 3" xfId="13944" xr:uid="{00000000-0005-0000-0000-000057C70000}"/>
    <cellStyle name="Note 3 7 3 2" xfId="39938" xr:uid="{00000000-0005-0000-0000-000058C70000}"/>
    <cellStyle name="Note 3 7 4" xfId="21695" xr:uid="{00000000-0005-0000-0000-000059C70000}"/>
    <cellStyle name="Note 3 7 4 2" xfId="47684" xr:uid="{00000000-0005-0000-0000-00005AC70000}"/>
    <cellStyle name="Note 3 7 5" xfId="26849" xr:uid="{00000000-0005-0000-0000-00005BC70000}"/>
    <cellStyle name="Note 3 8" xfId="881" xr:uid="{00000000-0005-0000-0000-00005CC70000}"/>
    <cellStyle name="Note 3 8 2" xfId="6194" xr:uid="{00000000-0005-0000-0000-00005DC70000}"/>
    <cellStyle name="Note 3 8 2 2" xfId="32180" xr:uid="{00000000-0005-0000-0000-00005EC70000}"/>
    <cellStyle name="Note 3 8 3" xfId="13974" xr:uid="{00000000-0005-0000-0000-00005FC70000}"/>
    <cellStyle name="Note 3 8 3 2" xfId="39968" xr:uid="{00000000-0005-0000-0000-000060C70000}"/>
    <cellStyle name="Note 3 8 4" xfId="21725" xr:uid="{00000000-0005-0000-0000-000061C70000}"/>
    <cellStyle name="Note 3 8 4 2" xfId="47714" xr:uid="{00000000-0005-0000-0000-000062C70000}"/>
    <cellStyle name="Note 3 8 5" xfId="26879" xr:uid="{00000000-0005-0000-0000-000063C70000}"/>
    <cellStyle name="Note 3 9" xfId="3193" xr:uid="{00000000-0005-0000-0000-000064C70000}"/>
    <cellStyle name="Note 3 9 2" xfId="8491" xr:uid="{00000000-0005-0000-0000-000065C70000}"/>
    <cellStyle name="Note 3 9 2 2" xfId="34488" xr:uid="{00000000-0005-0000-0000-000066C70000}"/>
    <cellStyle name="Note 3 9 3" xfId="16282" xr:uid="{00000000-0005-0000-0000-000067C70000}"/>
    <cellStyle name="Note 3 9 3 2" xfId="42276" xr:uid="{00000000-0005-0000-0000-000068C70000}"/>
    <cellStyle name="Note 3 9 4" xfId="24033" xr:uid="{00000000-0005-0000-0000-000069C70000}"/>
    <cellStyle name="Note 3 9 4 2" xfId="50022" xr:uid="{00000000-0005-0000-0000-00006AC70000}"/>
    <cellStyle name="Note 3 9 5" xfId="29187" xr:uid="{00000000-0005-0000-0000-00006BC70000}"/>
    <cellStyle name="Note 4" xfId="182" xr:uid="{00000000-0005-0000-0000-00006CC70000}"/>
    <cellStyle name="Note 4 10" xfId="3538" xr:uid="{00000000-0005-0000-0000-00006DC70000}"/>
    <cellStyle name="Note 4 10 2" xfId="8836" xr:uid="{00000000-0005-0000-0000-00006EC70000}"/>
    <cellStyle name="Note 4 10 2 2" xfId="34836" xr:uid="{00000000-0005-0000-0000-00006FC70000}"/>
    <cellStyle name="Note 4 10 3" xfId="16630" xr:uid="{00000000-0005-0000-0000-000070C70000}"/>
    <cellStyle name="Note 4 10 3 2" xfId="42624" xr:uid="{00000000-0005-0000-0000-000071C70000}"/>
    <cellStyle name="Note 4 10 4" xfId="24381" xr:uid="{00000000-0005-0000-0000-000072C70000}"/>
    <cellStyle name="Note 4 10 4 2" xfId="50370" xr:uid="{00000000-0005-0000-0000-000073C70000}"/>
    <cellStyle name="Note 4 10 5" xfId="29535" xr:uid="{00000000-0005-0000-0000-000074C70000}"/>
    <cellStyle name="Note 4 11" xfId="3584" xr:uid="{00000000-0005-0000-0000-000075C70000}"/>
    <cellStyle name="Note 4 11 2" xfId="8882" xr:uid="{00000000-0005-0000-0000-000076C70000}"/>
    <cellStyle name="Note 4 11 2 2" xfId="34882" xr:uid="{00000000-0005-0000-0000-000077C70000}"/>
    <cellStyle name="Note 4 11 3" xfId="16676" xr:uid="{00000000-0005-0000-0000-000078C70000}"/>
    <cellStyle name="Note 4 11 3 2" xfId="42670" xr:uid="{00000000-0005-0000-0000-000079C70000}"/>
    <cellStyle name="Note 4 11 4" xfId="24427" xr:uid="{00000000-0005-0000-0000-00007AC70000}"/>
    <cellStyle name="Note 4 11 4 2" xfId="50416" xr:uid="{00000000-0005-0000-0000-00007BC70000}"/>
    <cellStyle name="Note 4 11 5" xfId="29581" xr:uid="{00000000-0005-0000-0000-00007CC70000}"/>
    <cellStyle name="Note 4 12" xfId="5896" xr:uid="{00000000-0005-0000-0000-00007DC70000}"/>
    <cellStyle name="Note 4 12 2" xfId="31894" xr:uid="{00000000-0005-0000-0000-00007EC70000}"/>
    <cellStyle name="Note 4 13" xfId="6030" xr:uid="{00000000-0005-0000-0000-00007FC70000}"/>
    <cellStyle name="Note 4 13 2" xfId="32016" xr:uid="{00000000-0005-0000-0000-000080C70000}"/>
    <cellStyle name="Note 4 14" xfId="13804" xr:uid="{00000000-0005-0000-0000-000081C70000}"/>
    <cellStyle name="Note 4 14 2" xfId="39798" xr:uid="{00000000-0005-0000-0000-000082C70000}"/>
    <cellStyle name="Note 4 15" xfId="21587" xr:uid="{00000000-0005-0000-0000-000083C70000}"/>
    <cellStyle name="Note 4 15 2" xfId="47576" xr:uid="{00000000-0005-0000-0000-000084C70000}"/>
    <cellStyle name="Note 4 16" xfId="26741" xr:uid="{00000000-0005-0000-0000-000085C70000}"/>
    <cellStyle name="Note 4 2" xfId="183" xr:uid="{00000000-0005-0000-0000-000086C70000}"/>
    <cellStyle name="Note 4 2 10" xfId="3861" xr:uid="{00000000-0005-0000-0000-000087C70000}"/>
    <cellStyle name="Note 4 2 10 2" xfId="9159" xr:uid="{00000000-0005-0000-0000-000088C70000}"/>
    <cellStyle name="Note 4 2 10 2 2" xfId="35159" xr:uid="{00000000-0005-0000-0000-000089C70000}"/>
    <cellStyle name="Note 4 2 10 3" xfId="16953" xr:uid="{00000000-0005-0000-0000-00008AC70000}"/>
    <cellStyle name="Note 4 2 10 3 2" xfId="42947" xr:uid="{00000000-0005-0000-0000-00008BC70000}"/>
    <cellStyle name="Note 4 2 10 4" xfId="24704" xr:uid="{00000000-0005-0000-0000-00008CC70000}"/>
    <cellStyle name="Note 4 2 10 4 2" xfId="50693" xr:uid="{00000000-0005-0000-0000-00008DC70000}"/>
    <cellStyle name="Note 4 2 10 5" xfId="29858" xr:uid="{00000000-0005-0000-0000-00008EC70000}"/>
    <cellStyle name="Note 4 2 11" xfId="5897" xr:uid="{00000000-0005-0000-0000-00008FC70000}"/>
    <cellStyle name="Note 4 2 11 2" xfId="31895" xr:uid="{00000000-0005-0000-0000-000090C70000}"/>
    <cellStyle name="Note 4 2 12" xfId="6031" xr:uid="{00000000-0005-0000-0000-000091C70000}"/>
    <cellStyle name="Note 4 2 12 2" xfId="32017" xr:uid="{00000000-0005-0000-0000-000092C70000}"/>
    <cellStyle name="Note 4 2 13" xfId="13805" xr:uid="{00000000-0005-0000-0000-000093C70000}"/>
    <cellStyle name="Note 4 2 13 2" xfId="39799" xr:uid="{00000000-0005-0000-0000-000094C70000}"/>
    <cellStyle name="Note 4 2 14" xfId="21588" xr:uid="{00000000-0005-0000-0000-000095C70000}"/>
    <cellStyle name="Note 4 2 14 2" xfId="47577" xr:uid="{00000000-0005-0000-0000-000096C70000}"/>
    <cellStyle name="Note 4 2 15" xfId="26742" xr:uid="{00000000-0005-0000-0000-000097C70000}"/>
    <cellStyle name="Note 4 2 2" xfId="848" xr:uid="{00000000-0005-0000-0000-000098C70000}"/>
    <cellStyle name="Note 4 2 2 2" xfId="1731" xr:uid="{00000000-0005-0000-0000-000099C70000}"/>
    <cellStyle name="Note 4 2 2 2 2" xfId="7036" xr:uid="{00000000-0005-0000-0000-00009AC70000}"/>
    <cellStyle name="Note 4 2 2 2 2 2" xfId="33026" xr:uid="{00000000-0005-0000-0000-00009BC70000}"/>
    <cellStyle name="Note 4 2 2 2 3" xfId="14820" xr:uid="{00000000-0005-0000-0000-00009CC70000}"/>
    <cellStyle name="Note 4 2 2 2 3 2" xfId="40814" xr:uid="{00000000-0005-0000-0000-00009DC70000}"/>
    <cellStyle name="Note 4 2 2 2 4" xfId="22571" xr:uid="{00000000-0005-0000-0000-00009EC70000}"/>
    <cellStyle name="Note 4 2 2 2 4 2" xfId="48560" xr:uid="{00000000-0005-0000-0000-00009FC70000}"/>
    <cellStyle name="Note 4 2 2 2 5" xfId="27725" xr:uid="{00000000-0005-0000-0000-0000A0C70000}"/>
    <cellStyle name="Note 4 2 2 3" xfId="4417" xr:uid="{00000000-0005-0000-0000-0000A1C70000}"/>
    <cellStyle name="Note 4 2 2 3 2" xfId="9714" xr:uid="{00000000-0005-0000-0000-0000A2C70000}"/>
    <cellStyle name="Note 4 2 2 3 2 2" xfId="35715" xr:uid="{00000000-0005-0000-0000-0000A3C70000}"/>
    <cellStyle name="Note 4 2 2 3 3" xfId="17509" xr:uid="{00000000-0005-0000-0000-0000A4C70000}"/>
    <cellStyle name="Note 4 2 2 3 3 2" xfId="43503" xr:uid="{00000000-0005-0000-0000-0000A5C70000}"/>
    <cellStyle name="Note 4 2 2 3 4" xfId="25260" xr:uid="{00000000-0005-0000-0000-0000A6C70000}"/>
    <cellStyle name="Note 4 2 2 3 4 2" xfId="51249" xr:uid="{00000000-0005-0000-0000-0000A7C70000}"/>
    <cellStyle name="Note 4 2 2 3 5" xfId="30414" xr:uid="{00000000-0005-0000-0000-0000A8C70000}"/>
    <cellStyle name="Note 4 2 2 4" xfId="6172" xr:uid="{00000000-0005-0000-0000-0000A9C70000}"/>
    <cellStyle name="Note 4 2 2 4 2" xfId="32157" xr:uid="{00000000-0005-0000-0000-0000AAC70000}"/>
    <cellStyle name="Note 4 2 2 5" xfId="13951" xr:uid="{00000000-0005-0000-0000-0000ABC70000}"/>
    <cellStyle name="Note 4 2 2 5 2" xfId="39945" xr:uid="{00000000-0005-0000-0000-0000ACC70000}"/>
    <cellStyle name="Note 4 2 2 6" xfId="21702" xr:uid="{00000000-0005-0000-0000-0000ADC70000}"/>
    <cellStyle name="Note 4 2 2 6 2" xfId="47691" xr:uid="{00000000-0005-0000-0000-0000AEC70000}"/>
    <cellStyle name="Note 4 2 2 7" xfId="26856" xr:uid="{00000000-0005-0000-0000-0000AFC70000}"/>
    <cellStyle name="Note 4 2 3" xfId="2287" xr:uid="{00000000-0005-0000-0000-0000B0C70000}"/>
    <cellStyle name="Note 4 2 3 2" xfId="4973" xr:uid="{00000000-0005-0000-0000-0000B1C70000}"/>
    <cellStyle name="Note 4 2 3 2 2" xfId="10270" xr:uid="{00000000-0005-0000-0000-0000B2C70000}"/>
    <cellStyle name="Note 4 2 3 2 2 2" xfId="36271" xr:uid="{00000000-0005-0000-0000-0000B3C70000}"/>
    <cellStyle name="Note 4 2 3 2 3" xfId="18065" xr:uid="{00000000-0005-0000-0000-0000B4C70000}"/>
    <cellStyle name="Note 4 2 3 2 3 2" xfId="44059" xr:uid="{00000000-0005-0000-0000-0000B5C70000}"/>
    <cellStyle name="Note 4 2 3 2 4" xfId="25816" xr:uid="{00000000-0005-0000-0000-0000B6C70000}"/>
    <cellStyle name="Note 4 2 3 2 4 2" xfId="51805" xr:uid="{00000000-0005-0000-0000-0000B7C70000}"/>
    <cellStyle name="Note 4 2 3 2 5" xfId="30970" xr:uid="{00000000-0005-0000-0000-0000B8C70000}"/>
    <cellStyle name="Note 4 2 3 3" xfId="12893" xr:uid="{00000000-0005-0000-0000-0000B9C70000}"/>
    <cellStyle name="Note 4 2 3 3 2" xfId="20688" xr:uid="{00000000-0005-0000-0000-0000BAC70000}"/>
    <cellStyle name="Note 4 2 3 3 2 2" xfId="46682" xr:uid="{00000000-0005-0000-0000-0000BBC70000}"/>
    <cellStyle name="Note 4 2 3 3 3" xfId="38894" xr:uid="{00000000-0005-0000-0000-0000BCC70000}"/>
    <cellStyle name="Note 4 2 3 4" xfId="7588" xr:uid="{00000000-0005-0000-0000-0000BDC70000}"/>
    <cellStyle name="Note 4 2 3 4 2" xfId="33582" xr:uid="{00000000-0005-0000-0000-0000BEC70000}"/>
    <cellStyle name="Note 4 2 3 5" xfId="15376" xr:uid="{00000000-0005-0000-0000-0000BFC70000}"/>
    <cellStyle name="Note 4 2 3 5 2" xfId="41370" xr:uid="{00000000-0005-0000-0000-0000C0C70000}"/>
    <cellStyle name="Note 4 2 3 6" xfId="23127" xr:uid="{00000000-0005-0000-0000-0000C1C70000}"/>
    <cellStyle name="Note 4 2 3 6 2" xfId="49116" xr:uid="{00000000-0005-0000-0000-0000C2C70000}"/>
    <cellStyle name="Note 4 2 3 7" xfId="28281" xr:uid="{00000000-0005-0000-0000-0000C3C70000}"/>
    <cellStyle name="Note 4 2 4" xfId="2843" xr:uid="{00000000-0005-0000-0000-0000C4C70000}"/>
    <cellStyle name="Note 4 2 4 2" xfId="5529" xr:uid="{00000000-0005-0000-0000-0000C5C70000}"/>
    <cellStyle name="Note 4 2 4 2 2" xfId="10826" xr:uid="{00000000-0005-0000-0000-0000C6C70000}"/>
    <cellStyle name="Note 4 2 4 2 2 2" xfId="36827" xr:uid="{00000000-0005-0000-0000-0000C7C70000}"/>
    <cellStyle name="Note 4 2 4 2 3" xfId="18621" xr:uid="{00000000-0005-0000-0000-0000C8C70000}"/>
    <cellStyle name="Note 4 2 4 2 3 2" xfId="44615" xr:uid="{00000000-0005-0000-0000-0000C9C70000}"/>
    <cellStyle name="Note 4 2 4 2 4" xfId="26372" xr:uid="{00000000-0005-0000-0000-0000CAC70000}"/>
    <cellStyle name="Note 4 2 4 2 4 2" xfId="52361" xr:uid="{00000000-0005-0000-0000-0000CBC70000}"/>
    <cellStyle name="Note 4 2 4 2 5" xfId="31526" xr:uid="{00000000-0005-0000-0000-0000CCC70000}"/>
    <cellStyle name="Note 4 2 4 3" xfId="13430" xr:uid="{00000000-0005-0000-0000-0000CDC70000}"/>
    <cellStyle name="Note 4 2 4 3 2" xfId="21225" xr:uid="{00000000-0005-0000-0000-0000CEC70000}"/>
    <cellStyle name="Note 4 2 4 3 2 2" xfId="47219" xr:uid="{00000000-0005-0000-0000-0000CFC70000}"/>
    <cellStyle name="Note 4 2 4 3 3" xfId="39431" xr:uid="{00000000-0005-0000-0000-0000D0C70000}"/>
    <cellStyle name="Note 4 2 4 4" xfId="8142" xr:uid="{00000000-0005-0000-0000-0000D1C70000}"/>
    <cellStyle name="Note 4 2 4 4 2" xfId="34138" xr:uid="{00000000-0005-0000-0000-0000D2C70000}"/>
    <cellStyle name="Note 4 2 4 5" xfId="15932" xr:uid="{00000000-0005-0000-0000-0000D3C70000}"/>
    <cellStyle name="Note 4 2 4 5 2" xfId="41926" xr:uid="{00000000-0005-0000-0000-0000D4C70000}"/>
    <cellStyle name="Note 4 2 4 6" xfId="23683" xr:uid="{00000000-0005-0000-0000-0000D5C70000}"/>
    <cellStyle name="Note 4 2 4 6 2" xfId="49672" xr:uid="{00000000-0005-0000-0000-0000D6C70000}"/>
    <cellStyle name="Note 4 2 4 7" xfId="28837" xr:uid="{00000000-0005-0000-0000-0000D7C70000}"/>
    <cellStyle name="Note 4 2 5" xfId="1173" xr:uid="{00000000-0005-0000-0000-0000D8C70000}"/>
    <cellStyle name="Note 4 2 5 2" xfId="6483" xr:uid="{00000000-0005-0000-0000-0000D9C70000}"/>
    <cellStyle name="Note 4 2 5 2 2" xfId="32470" xr:uid="{00000000-0005-0000-0000-0000DAC70000}"/>
    <cellStyle name="Note 4 2 5 3" xfId="14264" xr:uid="{00000000-0005-0000-0000-0000DBC70000}"/>
    <cellStyle name="Note 4 2 5 3 2" xfId="40258" xr:uid="{00000000-0005-0000-0000-0000DCC70000}"/>
    <cellStyle name="Note 4 2 5 4" xfId="22015" xr:uid="{00000000-0005-0000-0000-0000DDC70000}"/>
    <cellStyle name="Note 4 2 5 4 2" xfId="48004" xr:uid="{00000000-0005-0000-0000-0000DEC70000}"/>
    <cellStyle name="Note 4 2 5 5" xfId="27169" xr:uid="{00000000-0005-0000-0000-0000DFC70000}"/>
    <cellStyle name="Note 4 2 6" xfId="3200" xr:uid="{00000000-0005-0000-0000-0000E0C70000}"/>
    <cellStyle name="Note 4 2 6 2" xfId="8498" xr:uid="{00000000-0005-0000-0000-0000E1C70000}"/>
    <cellStyle name="Note 4 2 6 2 2" xfId="34495" xr:uid="{00000000-0005-0000-0000-0000E2C70000}"/>
    <cellStyle name="Note 4 2 6 3" xfId="16289" xr:uid="{00000000-0005-0000-0000-0000E3C70000}"/>
    <cellStyle name="Note 4 2 6 3 2" xfId="42283" xr:uid="{00000000-0005-0000-0000-0000E4C70000}"/>
    <cellStyle name="Note 4 2 6 4" xfId="24040" xr:uid="{00000000-0005-0000-0000-0000E5C70000}"/>
    <cellStyle name="Note 4 2 6 4 2" xfId="50029" xr:uid="{00000000-0005-0000-0000-0000E6C70000}"/>
    <cellStyle name="Note 4 2 6 5" xfId="29194" xr:uid="{00000000-0005-0000-0000-0000E7C70000}"/>
    <cellStyle name="Note 4 2 7" xfId="3311" xr:uid="{00000000-0005-0000-0000-0000E8C70000}"/>
    <cellStyle name="Note 4 2 7 2" xfId="8611" xr:uid="{00000000-0005-0000-0000-0000E9C70000}"/>
    <cellStyle name="Note 4 2 7 2 2" xfId="34609" xr:uid="{00000000-0005-0000-0000-0000EAC70000}"/>
    <cellStyle name="Note 4 2 7 3" xfId="16403" xr:uid="{00000000-0005-0000-0000-0000EBC70000}"/>
    <cellStyle name="Note 4 2 7 3 2" xfId="42397" xr:uid="{00000000-0005-0000-0000-0000ECC70000}"/>
    <cellStyle name="Note 4 2 7 4" xfId="24154" xr:uid="{00000000-0005-0000-0000-0000EDC70000}"/>
    <cellStyle name="Note 4 2 7 4 2" xfId="50143" xr:uid="{00000000-0005-0000-0000-0000EEC70000}"/>
    <cellStyle name="Note 4 2 7 5" xfId="29308" xr:uid="{00000000-0005-0000-0000-0000EFC70000}"/>
    <cellStyle name="Note 4 2 8" xfId="3425" xr:uid="{00000000-0005-0000-0000-0000F0C70000}"/>
    <cellStyle name="Note 4 2 8 2" xfId="8724" xr:uid="{00000000-0005-0000-0000-0000F1C70000}"/>
    <cellStyle name="Note 4 2 8 2 2" xfId="34723" xr:uid="{00000000-0005-0000-0000-0000F2C70000}"/>
    <cellStyle name="Note 4 2 8 3" xfId="16517" xr:uid="{00000000-0005-0000-0000-0000F3C70000}"/>
    <cellStyle name="Note 4 2 8 3 2" xfId="42511" xr:uid="{00000000-0005-0000-0000-0000F4C70000}"/>
    <cellStyle name="Note 4 2 8 4" xfId="24268" xr:uid="{00000000-0005-0000-0000-0000F5C70000}"/>
    <cellStyle name="Note 4 2 8 4 2" xfId="50257" xr:uid="{00000000-0005-0000-0000-0000F6C70000}"/>
    <cellStyle name="Note 4 2 8 5" xfId="29422" xr:uid="{00000000-0005-0000-0000-0000F7C70000}"/>
    <cellStyle name="Note 4 2 9" xfId="3539" xr:uid="{00000000-0005-0000-0000-0000F8C70000}"/>
    <cellStyle name="Note 4 2 9 2" xfId="8837" xr:uid="{00000000-0005-0000-0000-0000F9C70000}"/>
    <cellStyle name="Note 4 2 9 2 2" xfId="34837" xr:uid="{00000000-0005-0000-0000-0000FAC70000}"/>
    <cellStyle name="Note 4 2 9 3" xfId="16631" xr:uid="{00000000-0005-0000-0000-0000FBC70000}"/>
    <cellStyle name="Note 4 2 9 3 2" xfId="42625" xr:uid="{00000000-0005-0000-0000-0000FCC70000}"/>
    <cellStyle name="Note 4 2 9 4" xfId="24382" xr:uid="{00000000-0005-0000-0000-0000FDC70000}"/>
    <cellStyle name="Note 4 2 9 4 2" xfId="50371" xr:uid="{00000000-0005-0000-0000-0000FEC70000}"/>
    <cellStyle name="Note 4 2 9 5" xfId="29536" xr:uid="{00000000-0005-0000-0000-0000FFC70000}"/>
    <cellStyle name="Note 4 3" xfId="847" xr:uid="{00000000-0005-0000-0000-000000C80000}"/>
    <cellStyle name="Note 4 3 2" xfId="1454" xr:uid="{00000000-0005-0000-0000-000001C80000}"/>
    <cellStyle name="Note 4 3 2 2" xfId="6760" xr:uid="{00000000-0005-0000-0000-000002C80000}"/>
    <cellStyle name="Note 4 3 2 2 2" xfId="32749" xr:uid="{00000000-0005-0000-0000-000003C80000}"/>
    <cellStyle name="Note 4 3 2 3" xfId="14543" xr:uid="{00000000-0005-0000-0000-000004C80000}"/>
    <cellStyle name="Note 4 3 2 3 2" xfId="40537" xr:uid="{00000000-0005-0000-0000-000005C80000}"/>
    <cellStyle name="Note 4 3 2 4" xfId="22294" xr:uid="{00000000-0005-0000-0000-000006C80000}"/>
    <cellStyle name="Note 4 3 2 4 2" xfId="48283" xr:uid="{00000000-0005-0000-0000-000007C80000}"/>
    <cellStyle name="Note 4 3 2 5" xfId="27448" xr:uid="{00000000-0005-0000-0000-000008C80000}"/>
    <cellStyle name="Note 4 3 3" xfId="4140" xr:uid="{00000000-0005-0000-0000-000009C80000}"/>
    <cellStyle name="Note 4 3 3 2" xfId="9438" xr:uid="{00000000-0005-0000-0000-00000AC80000}"/>
    <cellStyle name="Note 4 3 3 2 2" xfId="35438" xr:uid="{00000000-0005-0000-0000-00000BC80000}"/>
    <cellStyle name="Note 4 3 3 3" xfId="17232" xr:uid="{00000000-0005-0000-0000-00000CC80000}"/>
    <cellStyle name="Note 4 3 3 3 2" xfId="43226" xr:uid="{00000000-0005-0000-0000-00000DC80000}"/>
    <cellStyle name="Note 4 3 3 4" xfId="24983" xr:uid="{00000000-0005-0000-0000-00000EC80000}"/>
    <cellStyle name="Note 4 3 3 4 2" xfId="50972" xr:uid="{00000000-0005-0000-0000-00000FC80000}"/>
    <cellStyle name="Note 4 3 3 5" xfId="30137" xr:uid="{00000000-0005-0000-0000-000010C80000}"/>
    <cellStyle name="Note 4 3 4" xfId="6171" xr:uid="{00000000-0005-0000-0000-000011C80000}"/>
    <cellStyle name="Note 4 3 4 2" xfId="32156" xr:uid="{00000000-0005-0000-0000-000012C80000}"/>
    <cellStyle name="Note 4 3 5" xfId="13950" xr:uid="{00000000-0005-0000-0000-000013C80000}"/>
    <cellStyle name="Note 4 3 5 2" xfId="39944" xr:uid="{00000000-0005-0000-0000-000014C80000}"/>
    <cellStyle name="Note 4 3 6" xfId="21701" xr:uid="{00000000-0005-0000-0000-000015C80000}"/>
    <cellStyle name="Note 4 3 6 2" xfId="47690" xr:uid="{00000000-0005-0000-0000-000016C80000}"/>
    <cellStyle name="Note 4 3 7" xfId="26855" xr:uid="{00000000-0005-0000-0000-000017C80000}"/>
    <cellStyle name="Note 4 4" xfId="2010" xr:uid="{00000000-0005-0000-0000-000018C80000}"/>
    <cellStyle name="Note 4 4 2" xfId="4696" xr:uid="{00000000-0005-0000-0000-000019C80000}"/>
    <cellStyle name="Note 4 4 2 2" xfId="9993" xr:uid="{00000000-0005-0000-0000-00001AC80000}"/>
    <cellStyle name="Note 4 4 2 2 2" xfId="35994" xr:uid="{00000000-0005-0000-0000-00001BC80000}"/>
    <cellStyle name="Note 4 4 2 3" xfId="17788" xr:uid="{00000000-0005-0000-0000-00001CC80000}"/>
    <cellStyle name="Note 4 4 2 3 2" xfId="43782" xr:uid="{00000000-0005-0000-0000-00001DC80000}"/>
    <cellStyle name="Note 4 4 2 4" xfId="25539" xr:uid="{00000000-0005-0000-0000-00001EC80000}"/>
    <cellStyle name="Note 4 4 2 4 2" xfId="51528" xr:uid="{00000000-0005-0000-0000-00001FC80000}"/>
    <cellStyle name="Note 4 4 2 5" xfId="30693" xr:uid="{00000000-0005-0000-0000-000020C80000}"/>
    <cellStyle name="Note 4 4 3" xfId="12619" xr:uid="{00000000-0005-0000-0000-000021C80000}"/>
    <cellStyle name="Note 4 4 3 2" xfId="20414" xr:uid="{00000000-0005-0000-0000-000022C80000}"/>
    <cellStyle name="Note 4 4 3 2 2" xfId="46408" xr:uid="{00000000-0005-0000-0000-000023C80000}"/>
    <cellStyle name="Note 4 4 3 3" xfId="38620" xr:uid="{00000000-0005-0000-0000-000024C80000}"/>
    <cellStyle name="Note 4 4 4" xfId="7312" xr:uid="{00000000-0005-0000-0000-000025C80000}"/>
    <cellStyle name="Note 4 4 4 2" xfId="33305" xr:uid="{00000000-0005-0000-0000-000026C80000}"/>
    <cellStyle name="Note 4 4 5" xfId="15099" xr:uid="{00000000-0005-0000-0000-000027C80000}"/>
    <cellStyle name="Note 4 4 5 2" xfId="41093" xr:uid="{00000000-0005-0000-0000-000028C80000}"/>
    <cellStyle name="Note 4 4 6" xfId="22850" xr:uid="{00000000-0005-0000-0000-000029C80000}"/>
    <cellStyle name="Note 4 4 6 2" xfId="48839" xr:uid="{00000000-0005-0000-0000-00002AC80000}"/>
    <cellStyle name="Note 4 4 7" xfId="28004" xr:uid="{00000000-0005-0000-0000-00002BC80000}"/>
    <cellStyle name="Note 4 5" xfId="2566" xr:uid="{00000000-0005-0000-0000-00002CC80000}"/>
    <cellStyle name="Note 4 5 2" xfId="5252" xr:uid="{00000000-0005-0000-0000-00002DC80000}"/>
    <cellStyle name="Note 4 5 2 2" xfId="10549" xr:uid="{00000000-0005-0000-0000-00002EC80000}"/>
    <cellStyle name="Note 4 5 2 2 2" xfId="36550" xr:uid="{00000000-0005-0000-0000-00002FC80000}"/>
    <cellStyle name="Note 4 5 2 3" xfId="18344" xr:uid="{00000000-0005-0000-0000-000030C80000}"/>
    <cellStyle name="Note 4 5 2 3 2" xfId="44338" xr:uid="{00000000-0005-0000-0000-000031C80000}"/>
    <cellStyle name="Note 4 5 2 4" xfId="26095" xr:uid="{00000000-0005-0000-0000-000032C80000}"/>
    <cellStyle name="Note 4 5 2 4 2" xfId="52084" xr:uid="{00000000-0005-0000-0000-000033C80000}"/>
    <cellStyle name="Note 4 5 2 5" xfId="31249" xr:uid="{00000000-0005-0000-0000-000034C80000}"/>
    <cellStyle name="Note 4 5 3" xfId="13155" xr:uid="{00000000-0005-0000-0000-000035C80000}"/>
    <cellStyle name="Note 4 5 3 2" xfId="20950" xr:uid="{00000000-0005-0000-0000-000036C80000}"/>
    <cellStyle name="Note 4 5 3 2 2" xfId="46944" xr:uid="{00000000-0005-0000-0000-000037C80000}"/>
    <cellStyle name="Note 4 5 3 3" xfId="39156" xr:uid="{00000000-0005-0000-0000-000038C80000}"/>
    <cellStyle name="Note 4 5 4" xfId="7865" xr:uid="{00000000-0005-0000-0000-000039C80000}"/>
    <cellStyle name="Note 4 5 4 2" xfId="33861" xr:uid="{00000000-0005-0000-0000-00003AC80000}"/>
    <cellStyle name="Note 4 5 5" xfId="15655" xr:uid="{00000000-0005-0000-0000-00003BC80000}"/>
    <cellStyle name="Note 4 5 5 2" xfId="41649" xr:uid="{00000000-0005-0000-0000-00003CC80000}"/>
    <cellStyle name="Note 4 5 6" xfId="23406" xr:uid="{00000000-0005-0000-0000-00003DC80000}"/>
    <cellStyle name="Note 4 5 6 2" xfId="49395" xr:uid="{00000000-0005-0000-0000-00003EC80000}"/>
    <cellStyle name="Note 4 5 7" xfId="28560" xr:uid="{00000000-0005-0000-0000-00003FC80000}"/>
    <cellStyle name="Note 4 6" xfId="894" xr:uid="{00000000-0005-0000-0000-000040C80000}"/>
    <cellStyle name="Note 4 6 2" xfId="6207" xr:uid="{00000000-0005-0000-0000-000041C80000}"/>
    <cellStyle name="Note 4 6 2 2" xfId="32193" xr:uid="{00000000-0005-0000-0000-000042C80000}"/>
    <cellStyle name="Note 4 6 3" xfId="13987" xr:uid="{00000000-0005-0000-0000-000043C80000}"/>
    <cellStyle name="Note 4 6 3 2" xfId="39981" xr:uid="{00000000-0005-0000-0000-000044C80000}"/>
    <cellStyle name="Note 4 6 4" xfId="21738" xr:uid="{00000000-0005-0000-0000-000045C80000}"/>
    <cellStyle name="Note 4 6 4 2" xfId="47727" xr:uid="{00000000-0005-0000-0000-000046C80000}"/>
    <cellStyle name="Note 4 6 5" xfId="26892" xr:uid="{00000000-0005-0000-0000-000047C80000}"/>
    <cellStyle name="Note 4 7" xfId="3199" xr:uid="{00000000-0005-0000-0000-000048C80000}"/>
    <cellStyle name="Note 4 7 2" xfId="8497" xr:uid="{00000000-0005-0000-0000-000049C80000}"/>
    <cellStyle name="Note 4 7 2 2" xfId="34494" xr:uid="{00000000-0005-0000-0000-00004AC80000}"/>
    <cellStyle name="Note 4 7 3" xfId="16288" xr:uid="{00000000-0005-0000-0000-00004BC80000}"/>
    <cellStyle name="Note 4 7 3 2" xfId="42282" xr:uid="{00000000-0005-0000-0000-00004CC80000}"/>
    <cellStyle name="Note 4 7 4" xfId="24039" xr:uid="{00000000-0005-0000-0000-00004DC80000}"/>
    <cellStyle name="Note 4 7 4 2" xfId="50028" xr:uid="{00000000-0005-0000-0000-00004EC80000}"/>
    <cellStyle name="Note 4 7 5" xfId="29193" xr:uid="{00000000-0005-0000-0000-00004FC80000}"/>
    <cellStyle name="Note 4 8" xfId="3310" xr:uid="{00000000-0005-0000-0000-000050C80000}"/>
    <cellStyle name="Note 4 8 2" xfId="8610" xr:uid="{00000000-0005-0000-0000-000051C80000}"/>
    <cellStyle name="Note 4 8 2 2" xfId="34608" xr:uid="{00000000-0005-0000-0000-000052C80000}"/>
    <cellStyle name="Note 4 8 3" xfId="16402" xr:uid="{00000000-0005-0000-0000-000053C80000}"/>
    <cellStyle name="Note 4 8 3 2" xfId="42396" xr:uid="{00000000-0005-0000-0000-000054C80000}"/>
    <cellStyle name="Note 4 8 4" xfId="24153" xr:uid="{00000000-0005-0000-0000-000055C80000}"/>
    <cellStyle name="Note 4 8 4 2" xfId="50142" xr:uid="{00000000-0005-0000-0000-000056C80000}"/>
    <cellStyle name="Note 4 8 5" xfId="29307" xr:uid="{00000000-0005-0000-0000-000057C80000}"/>
    <cellStyle name="Note 4 9" xfId="3424" xr:uid="{00000000-0005-0000-0000-000058C80000}"/>
    <cellStyle name="Note 4 9 2" xfId="8723" xr:uid="{00000000-0005-0000-0000-000059C80000}"/>
    <cellStyle name="Note 4 9 2 2" xfId="34722" xr:uid="{00000000-0005-0000-0000-00005AC80000}"/>
    <cellStyle name="Note 4 9 3" xfId="16516" xr:uid="{00000000-0005-0000-0000-00005BC80000}"/>
    <cellStyle name="Note 4 9 3 2" xfId="42510" xr:uid="{00000000-0005-0000-0000-00005CC80000}"/>
    <cellStyle name="Note 4 9 4" xfId="24267" xr:uid="{00000000-0005-0000-0000-00005DC80000}"/>
    <cellStyle name="Note 4 9 4 2" xfId="50256" xr:uid="{00000000-0005-0000-0000-00005EC80000}"/>
    <cellStyle name="Note 4 9 5" xfId="29421" xr:uid="{00000000-0005-0000-0000-00005FC80000}"/>
    <cellStyle name="Note 5" xfId="184" xr:uid="{00000000-0005-0000-0000-000060C80000}"/>
    <cellStyle name="Note 5 10" xfId="3540" xr:uid="{00000000-0005-0000-0000-000061C80000}"/>
    <cellStyle name="Note 5 10 2" xfId="8838" xr:uid="{00000000-0005-0000-0000-000062C80000}"/>
    <cellStyle name="Note 5 10 2 2" xfId="34838" xr:uid="{00000000-0005-0000-0000-000063C80000}"/>
    <cellStyle name="Note 5 10 3" xfId="16632" xr:uid="{00000000-0005-0000-0000-000064C80000}"/>
    <cellStyle name="Note 5 10 3 2" xfId="42626" xr:uid="{00000000-0005-0000-0000-000065C80000}"/>
    <cellStyle name="Note 5 10 4" xfId="24383" xr:uid="{00000000-0005-0000-0000-000066C80000}"/>
    <cellStyle name="Note 5 10 4 2" xfId="50372" xr:uid="{00000000-0005-0000-0000-000067C80000}"/>
    <cellStyle name="Note 5 10 5" xfId="29537" xr:uid="{00000000-0005-0000-0000-000068C80000}"/>
    <cellStyle name="Note 5 11" xfId="3597" xr:uid="{00000000-0005-0000-0000-000069C80000}"/>
    <cellStyle name="Note 5 11 2" xfId="8895" xr:uid="{00000000-0005-0000-0000-00006AC80000}"/>
    <cellStyle name="Note 5 11 2 2" xfId="34895" xr:uid="{00000000-0005-0000-0000-00006BC80000}"/>
    <cellStyle name="Note 5 11 3" xfId="16689" xr:uid="{00000000-0005-0000-0000-00006CC80000}"/>
    <cellStyle name="Note 5 11 3 2" xfId="42683" xr:uid="{00000000-0005-0000-0000-00006DC80000}"/>
    <cellStyle name="Note 5 11 4" xfId="24440" xr:uid="{00000000-0005-0000-0000-00006EC80000}"/>
    <cellStyle name="Note 5 11 4 2" xfId="50429" xr:uid="{00000000-0005-0000-0000-00006FC80000}"/>
    <cellStyle name="Note 5 11 5" xfId="29594" xr:uid="{00000000-0005-0000-0000-000070C80000}"/>
    <cellStyle name="Note 5 12" xfId="5898" xr:uid="{00000000-0005-0000-0000-000071C80000}"/>
    <cellStyle name="Note 5 12 2" xfId="31896" xr:uid="{00000000-0005-0000-0000-000072C80000}"/>
    <cellStyle name="Note 5 13" xfId="6032" xr:uid="{00000000-0005-0000-0000-000073C80000}"/>
    <cellStyle name="Note 5 13 2" xfId="32018" xr:uid="{00000000-0005-0000-0000-000074C80000}"/>
    <cellStyle name="Note 5 14" xfId="13806" xr:uid="{00000000-0005-0000-0000-000075C80000}"/>
    <cellStyle name="Note 5 14 2" xfId="39800" xr:uid="{00000000-0005-0000-0000-000076C80000}"/>
    <cellStyle name="Note 5 15" xfId="21589" xr:uid="{00000000-0005-0000-0000-000077C80000}"/>
    <cellStyle name="Note 5 15 2" xfId="47578" xr:uid="{00000000-0005-0000-0000-000078C80000}"/>
    <cellStyle name="Note 5 16" xfId="26743" xr:uid="{00000000-0005-0000-0000-000079C80000}"/>
    <cellStyle name="Note 5 2" xfId="849" xr:uid="{00000000-0005-0000-0000-00007AC80000}"/>
    <cellStyle name="Note 5 2 10" xfId="21703" xr:uid="{00000000-0005-0000-0000-00007BC80000}"/>
    <cellStyle name="Note 5 2 10 2" xfId="47692" xr:uid="{00000000-0005-0000-0000-00007CC80000}"/>
    <cellStyle name="Note 5 2 11" xfId="26857" xr:uid="{00000000-0005-0000-0000-00007DC80000}"/>
    <cellStyle name="Note 5 2 2" xfId="1744" xr:uid="{00000000-0005-0000-0000-00007EC80000}"/>
    <cellStyle name="Note 5 2 2 2" xfId="4430" xr:uid="{00000000-0005-0000-0000-00007FC80000}"/>
    <cellStyle name="Note 5 2 2 2 2" xfId="9727" xr:uid="{00000000-0005-0000-0000-000080C80000}"/>
    <cellStyle name="Note 5 2 2 2 2 2" xfId="35728" xr:uid="{00000000-0005-0000-0000-000081C80000}"/>
    <cellStyle name="Note 5 2 2 2 3" xfId="17522" xr:uid="{00000000-0005-0000-0000-000082C80000}"/>
    <cellStyle name="Note 5 2 2 2 3 2" xfId="43516" xr:uid="{00000000-0005-0000-0000-000083C80000}"/>
    <cellStyle name="Note 5 2 2 2 4" xfId="25273" xr:uid="{00000000-0005-0000-0000-000084C80000}"/>
    <cellStyle name="Note 5 2 2 2 4 2" xfId="51262" xr:uid="{00000000-0005-0000-0000-000085C80000}"/>
    <cellStyle name="Note 5 2 2 2 5" xfId="30427" xr:uid="{00000000-0005-0000-0000-000086C80000}"/>
    <cellStyle name="Note 5 2 2 3" xfId="12372" xr:uid="{00000000-0005-0000-0000-000087C80000}"/>
    <cellStyle name="Note 5 2 2 3 2" xfId="20167" xr:uid="{00000000-0005-0000-0000-000088C80000}"/>
    <cellStyle name="Note 5 2 2 3 2 2" xfId="46161" xr:uid="{00000000-0005-0000-0000-000089C80000}"/>
    <cellStyle name="Note 5 2 2 3 3" xfId="38373" xr:uid="{00000000-0005-0000-0000-00008AC80000}"/>
    <cellStyle name="Note 5 2 2 4" xfId="7049" xr:uid="{00000000-0005-0000-0000-00008BC80000}"/>
    <cellStyle name="Note 5 2 2 4 2" xfId="33039" xr:uid="{00000000-0005-0000-0000-00008CC80000}"/>
    <cellStyle name="Note 5 2 2 5" xfId="14833" xr:uid="{00000000-0005-0000-0000-00008DC80000}"/>
    <cellStyle name="Note 5 2 2 5 2" xfId="40827" xr:uid="{00000000-0005-0000-0000-00008EC80000}"/>
    <cellStyle name="Note 5 2 2 6" xfId="22584" xr:uid="{00000000-0005-0000-0000-00008FC80000}"/>
    <cellStyle name="Note 5 2 2 6 2" xfId="48573" xr:uid="{00000000-0005-0000-0000-000090C80000}"/>
    <cellStyle name="Note 5 2 2 7" xfId="27738" xr:uid="{00000000-0005-0000-0000-000091C80000}"/>
    <cellStyle name="Note 5 2 3" xfId="2300" xr:uid="{00000000-0005-0000-0000-000092C80000}"/>
    <cellStyle name="Note 5 2 3 2" xfId="4986" xr:uid="{00000000-0005-0000-0000-000093C80000}"/>
    <cellStyle name="Note 5 2 3 2 2" xfId="10283" xr:uid="{00000000-0005-0000-0000-000094C80000}"/>
    <cellStyle name="Note 5 2 3 2 2 2" xfId="36284" xr:uid="{00000000-0005-0000-0000-000095C80000}"/>
    <cellStyle name="Note 5 2 3 2 3" xfId="18078" xr:uid="{00000000-0005-0000-0000-000096C80000}"/>
    <cellStyle name="Note 5 2 3 2 3 2" xfId="44072" xr:uid="{00000000-0005-0000-0000-000097C80000}"/>
    <cellStyle name="Note 5 2 3 2 4" xfId="25829" xr:uid="{00000000-0005-0000-0000-000098C80000}"/>
    <cellStyle name="Note 5 2 3 2 4 2" xfId="51818" xr:uid="{00000000-0005-0000-0000-000099C80000}"/>
    <cellStyle name="Note 5 2 3 2 5" xfId="30983" xr:uid="{00000000-0005-0000-0000-00009AC80000}"/>
    <cellStyle name="Note 5 2 3 3" xfId="12906" xr:uid="{00000000-0005-0000-0000-00009BC80000}"/>
    <cellStyle name="Note 5 2 3 3 2" xfId="20701" xr:uid="{00000000-0005-0000-0000-00009CC80000}"/>
    <cellStyle name="Note 5 2 3 3 2 2" xfId="46695" xr:uid="{00000000-0005-0000-0000-00009DC80000}"/>
    <cellStyle name="Note 5 2 3 3 3" xfId="38907" xr:uid="{00000000-0005-0000-0000-00009EC80000}"/>
    <cellStyle name="Note 5 2 3 4" xfId="7601" xr:uid="{00000000-0005-0000-0000-00009FC80000}"/>
    <cellStyle name="Note 5 2 3 4 2" xfId="33595" xr:uid="{00000000-0005-0000-0000-0000A0C80000}"/>
    <cellStyle name="Note 5 2 3 5" xfId="15389" xr:uid="{00000000-0005-0000-0000-0000A1C80000}"/>
    <cellStyle name="Note 5 2 3 5 2" xfId="41383" xr:uid="{00000000-0005-0000-0000-0000A2C80000}"/>
    <cellStyle name="Note 5 2 3 6" xfId="23140" xr:uid="{00000000-0005-0000-0000-0000A3C80000}"/>
    <cellStyle name="Note 5 2 3 6 2" xfId="49129" xr:uid="{00000000-0005-0000-0000-0000A4C80000}"/>
    <cellStyle name="Note 5 2 3 7" xfId="28294" xr:uid="{00000000-0005-0000-0000-0000A5C80000}"/>
    <cellStyle name="Note 5 2 4" xfId="2856" xr:uid="{00000000-0005-0000-0000-0000A6C80000}"/>
    <cellStyle name="Note 5 2 4 2" xfId="5542" xr:uid="{00000000-0005-0000-0000-0000A7C80000}"/>
    <cellStyle name="Note 5 2 4 2 2" xfId="10839" xr:uid="{00000000-0005-0000-0000-0000A8C80000}"/>
    <cellStyle name="Note 5 2 4 2 2 2" xfId="36840" xr:uid="{00000000-0005-0000-0000-0000A9C80000}"/>
    <cellStyle name="Note 5 2 4 2 3" xfId="18634" xr:uid="{00000000-0005-0000-0000-0000AAC80000}"/>
    <cellStyle name="Note 5 2 4 2 3 2" xfId="44628" xr:uid="{00000000-0005-0000-0000-0000ABC80000}"/>
    <cellStyle name="Note 5 2 4 2 4" xfId="26385" xr:uid="{00000000-0005-0000-0000-0000ACC80000}"/>
    <cellStyle name="Note 5 2 4 2 4 2" xfId="52374" xr:uid="{00000000-0005-0000-0000-0000ADC80000}"/>
    <cellStyle name="Note 5 2 4 2 5" xfId="31539" xr:uid="{00000000-0005-0000-0000-0000AEC80000}"/>
    <cellStyle name="Note 5 2 4 3" xfId="13443" xr:uid="{00000000-0005-0000-0000-0000AFC80000}"/>
    <cellStyle name="Note 5 2 4 3 2" xfId="21238" xr:uid="{00000000-0005-0000-0000-0000B0C80000}"/>
    <cellStyle name="Note 5 2 4 3 2 2" xfId="47232" xr:uid="{00000000-0005-0000-0000-0000B1C80000}"/>
    <cellStyle name="Note 5 2 4 3 3" xfId="39444" xr:uid="{00000000-0005-0000-0000-0000B2C80000}"/>
    <cellStyle name="Note 5 2 4 4" xfId="8155" xr:uid="{00000000-0005-0000-0000-0000B3C80000}"/>
    <cellStyle name="Note 5 2 4 4 2" xfId="34151" xr:uid="{00000000-0005-0000-0000-0000B4C80000}"/>
    <cellStyle name="Note 5 2 4 5" xfId="15945" xr:uid="{00000000-0005-0000-0000-0000B5C80000}"/>
    <cellStyle name="Note 5 2 4 5 2" xfId="41939" xr:uid="{00000000-0005-0000-0000-0000B6C80000}"/>
    <cellStyle name="Note 5 2 4 6" xfId="23696" xr:uid="{00000000-0005-0000-0000-0000B7C80000}"/>
    <cellStyle name="Note 5 2 4 6 2" xfId="49685" xr:uid="{00000000-0005-0000-0000-0000B8C80000}"/>
    <cellStyle name="Note 5 2 4 7" xfId="28850" xr:uid="{00000000-0005-0000-0000-0000B9C80000}"/>
    <cellStyle name="Note 5 2 5" xfId="1186" xr:uid="{00000000-0005-0000-0000-0000BAC80000}"/>
    <cellStyle name="Note 5 2 5 2" xfId="6496" xr:uid="{00000000-0005-0000-0000-0000BBC80000}"/>
    <cellStyle name="Note 5 2 5 2 2" xfId="32483" xr:uid="{00000000-0005-0000-0000-0000BCC80000}"/>
    <cellStyle name="Note 5 2 5 3" xfId="14277" xr:uid="{00000000-0005-0000-0000-0000BDC80000}"/>
    <cellStyle name="Note 5 2 5 3 2" xfId="40271" xr:uid="{00000000-0005-0000-0000-0000BEC80000}"/>
    <cellStyle name="Note 5 2 5 4" xfId="22028" xr:uid="{00000000-0005-0000-0000-0000BFC80000}"/>
    <cellStyle name="Note 5 2 5 4 2" xfId="48017" xr:uid="{00000000-0005-0000-0000-0000C0C80000}"/>
    <cellStyle name="Note 5 2 5 5" xfId="27182" xr:uid="{00000000-0005-0000-0000-0000C1C80000}"/>
    <cellStyle name="Note 5 2 6" xfId="3874" xr:uid="{00000000-0005-0000-0000-0000C2C80000}"/>
    <cellStyle name="Note 5 2 6 2" xfId="9172" xr:uid="{00000000-0005-0000-0000-0000C3C80000}"/>
    <cellStyle name="Note 5 2 6 2 2" xfId="35172" xr:uid="{00000000-0005-0000-0000-0000C4C80000}"/>
    <cellStyle name="Note 5 2 6 3" xfId="16966" xr:uid="{00000000-0005-0000-0000-0000C5C80000}"/>
    <cellStyle name="Note 5 2 6 3 2" xfId="42960" xr:uid="{00000000-0005-0000-0000-0000C6C80000}"/>
    <cellStyle name="Note 5 2 6 4" xfId="24717" xr:uid="{00000000-0005-0000-0000-0000C7C80000}"/>
    <cellStyle name="Note 5 2 6 4 2" xfId="50706" xr:uid="{00000000-0005-0000-0000-0000C8C80000}"/>
    <cellStyle name="Note 5 2 6 5" xfId="29871" xr:uid="{00000000-0005-0000-0000-0000C9C80000}"/>
    <cellStyle name="Note 5 2 7" xfId="11851" xr:uid="{00000000-0005-0000-0000-0000CAC80000}"/>
    <cellStyle name="Note 5 2 7 2" xfId="19646" xr:uid="{00000000-0005-0000-0000-0000CBC80000}"/>
    <cellStyle name="Note 5 2 7 2 2" xfId="45640" xr:uid="{00000000-0005-0000-0000-0000CCC80000}"/>
    <cellStyle name="Note 5 2 7 3" xfId="37852" xr:uid="{00000000-0005-0000-0000-0000CDC80000}"/>
    <cellStyle name="Note 5 2 8" xfId="6173" xr:uid="{00000000-0005-0000-0000-0000CEC80000}"/>
    <cellStyle name="Note 5 2 8 2" xfId="32158" xr:uid="{00000000-0005-0000-0000-0000CFC80000}"/>
    <cellStyle name="Note 5 2 9" xfId="13952" xr:uid="{00000000-0005-0000-0000-0000D0C80000}"/>
    <cellStyle name="Note 5 2 9 2" xfId="39946" xr:uid="{00000000-0005-0000-0000-0000D1C80000}"/>
    <cellStyle name="Note 5 3" xfId="1467" xr:uid="{00000000-0005-0000-0000-0000D2C80000}"/>
    <cellStyle name="Note 5 3 2" xfId="4153" xr:uid="{00000000-0005-0000-0000-0000D3C80000}"/>
    <cellStyle name="Note 5 3 2 2" xfId="9451" xr:uid="{00000000-0005-0000-0000-0000D4C80000}"/>
    <cellStyle name="Note 5 3 2 2 2" xfId="35451" xr:uid="{00000000-0005-0000-0000-0000D5C80000}"/>
    <cellStyle name="Note 5 3 2 3" xfId="17245" xr:uid="{00000000-0005-0000-0000-0000D6C80000}"/>
    <cellStyle name="Note 5 3 2 3 2" xfId="43239" xr:uid="{00000000-0005-0000-0000-0000D7C80000}"/>
    <cellStyle name="Note 5 3 2 4" xfId="24996" xr:uid="{00000000-0005-0000-0000-0000D8C80000}"/>
    <cellStyle name="Note 5 3 2 4 2" xfId="50985" xr:uid="{00000000-0005-0000-0000-0000D9C80000}"/>
    <cellStyle name="Note 5 3 2 5" xfId="30150" xr:uid="{00000000-0005-0000-0000-0000DAC80000}"/>
    <cellStyle name="Note 5 3 3" xfId="12113" xr:uid="{00000000-0005-0000-0000-0000DBC80000}"/>
    <cellStyle name="Note 5 3 3 2" xfId="19908" xr:uid="{00000000-0005-0000-0000-0000DCC80000}"/>
    <cellStyle name="Note 5 3 3 2 2" xfId="45902" xr:uid="{00000000-0005-0000-0000-0000DDC80000}"/>
    <cellStyle name="Note 5 3 3 3" xfId="38114" xr:uid="{00000000-0005-0000-0000-0000DEC80000}"/>
    <cellStyle name="Note 5 3 4" xfId="6773" xr:uid="{00000000-0005-0000-0000-0000DFC80000}"/>
    <cellStyle name="Note 5 3 4 2" xfId="32762" xr:uid="{00000000-0005-0000-0000-0000E0C80000}"/>
    <cellStyle name="Note 5 3 5" xfId="14556" xr:uid="{00000000-0005-0000-0000-0000E1C80000}"/>
    <cellStyle name="Note 5 3 5 2" xfId="40550" xr:uid="{00000000-0005-0000-0000-0000E2C80000}"/>
    <cellStyle name="Note 5 3 6" xfId="22307" xr:uid="{00000000-0005-0000-0000-0000E3C80000}"/>
    <cellStyle name="Note 5 3 6 2" xfId="48296" xr:uid="{00000000-0005-0000-0000-0000E4C80000}"/>
    <cellStyle name="Note 5 3 7" xfId="27461" xr:uid="{00000000-0005-0000-0000-0000E5C80000}"/>
    <cellStyle name="Note 5 4" xfId="2023" xr:uid="{00000000-0005-0000-0000-0000E6C80000}"/>
    <cellStyle name="Note 5 4 2" xfId="4709" xr:uid="{00000000-0005-0000-0000-0000E7C80000}"/>
    <cellStyle name="Note 5 4 2 2" xfId="10006" xr:uid="{00000000-0005-0000-0000-0000E8C80000}"/>
    <cellStyle name="Note 5 4 2 2 2" xfId="36007" xr:uid="{00000000-0005-0000-0000-0000E9C80000}"/>
    <cellStyle name="Note 5 4 2 3" xfId="17801" xr:uid="{00000000-0005-0000-0000-0000EAC80000}"/>
    <cellStyle name="Note 5 4 2 3 2" xfId="43795" xr:uid="{00000000-0005-0000-0000-0000EBC80000}"/>
    <cellStyle name="Note 5 4 2 4" xfId="25552" xr:uid="{00000000-0005-0000-0000-0000ECC80000}"/>
    <cellStyle name="Note 5 4 2 4 2" xfId="51541" xr:uid="{00000000-0005-0000-0000-0000EDC80000}"/>
    <cellStyle name="Note 5 4 2 5" xfId="30706" xr:uid="{00000000-0005-0000-0000-0000EEC80000}"/>
    <cellStyle name="Note 5 4 3" xfId="12632" xr:uid="{00000000-0005-0000-0000-0000EFC80000}"/>
    <cellStyle name="Note 5 4 3 2" xfId="20427" xr:uid="{00000000-0005-0000-0000-0000F0C80000}"/>
    <cellStyle name="Note 5 4 3 2 2" xfId="46421" xr:uid="{00000000-0005-0000-0000-0000F1C80000}"/>
    <cellStyle name="Note 5 4 3 3" xfId="38633" xr:uid="{00000000-0005-0000-0000-0000F2C80000}"/>
    <cellStyle name="Note 5 4 4" xfId="7325" xr:uid="{00000000-0005-0000-0000-0000F3C80000}"/>
    <cellStyle name="Note 5 4 4 2" xfId="33318" xr:uid="{00000000-0005-0000-0000-0000F4C80000}"/>
    <cellStyle name="Note 5 4 5" xfId="15112" xr:uid="{00000000-0005-0000-0000-0000F5C80000}"/>
    <cellStyle name="Note 5 4 5 2" xfId="41106" xr:uid="{00000000-0005-0000-0000-0000F6C80000}"/>
    <cellStyle name="Note 5 4 6" xfId="22863" xr:uid="{00000000-0005-0000-0000-0000F7C80000}"/>
    <cellStyle name="Note 5 4 6 2" xfId="48852" xr:uid="{00000000-0005-0000-0000-0000F8C80000}"/>
    <cellStyle name="Note 5 4 7" xfId="28017" xr:uid="{00000000-0005-0000-0000-0000F9C80000}"/>
    <cellStyle name="Note 5 5" xfId="2579" xr:uid="{00000000-0005-0000-0000-0000FAC80000}"/>
    <cellStyle name="Note 5 5 2" xfId="5265" xr:uid="{00000000-0005-0000-0000-0000FBC80000}"/>
    <cellStyle name="Note 5 5 2 2" xfId="10562" xr:uid="{00000000-0005-0000-0000-0000FCC80000}"/>
    <cellStyle name="Note 5 5 2 2 2" xfId="36563" xr:uid="{00000000-0005-0000-0000-0000FDC80000}"/>
    <cellStyle name="Note 5 5 2 3" xfId="18357" xr:uid="{00000000-0005-0000-0000-0000FEC80000}"/>
    <cellStyle name="Note 5 5 2 3 2" xfId="44351" xr:uid="{00000000-0005-0000-0000-0000FFC80000}"/>
    <cellStyle name="Note 5 5 2 4" xfId="26108" xr:uid="{00000000-0005-0000-0000-000000C90000}"/>
    <cellStyle name="Note 5 5 2 4 2" xfId="52097" xr:uid="{00000000-0005-0000-0000-000001C90000}"/>
    <cellStyle name="Note 5 5 2 5" xfId="31262" xr:uid="{00000000-0005-0000-0000-000002C90000}"/>
    <cellStyle name="Note 5 5 3" xfId="13168" xr:uid="{00000000-0005-0000-0000-000003C90000}"/>
    <cellStyle name="Note 5 5 3 2" xfId="20963" xr:uid="{00000000-0005-0000-0000-000004C90000}"/>
    <cellStyle name="Note 5 5 3 2 2" xfId="46957" xr:uid="{00000000-0005-0000-0000-000005C90000}"/>
    <cellStyle name="Note 5 5 3 3" xfId="39169" xr:uid="{00000000-0005-0000-0000-000006C90000}"/>
    <cellStyle name="Note 5 5 4" xfId="7878" xr:uid="{00000000-0005-0000-0000-000007C90000}"/>
    <cellStyle name="Note 5 5 4 2" xfId="33874" xr:uid="{00000000-0005-0000-0000-000008C90000}"/>
    <cellStyle name="Note 5 5 5" xfId="15668" xr:uid="{00000000-0005-0000-0000-000009C90000}"/>
    <cellStyle name="Note 5 5 5 2" xfId="41662" xr:uid="{00000000-0005-0000-0000-00000AC90000}"/>
    <cellStyle name="Note 5 5 6" xfId="23419" xr:uid="{00000000-0005-0000-0000-00000BC90000}"/>
    <cellStyle name="Note 5 5 6 2" xfId="49408" xr:uid="{00000000-0005-0000-0000-00000CC90000}"/>
    <cellStyle name="Note 5 5 7" xfId="28573" xr:uid="{00000000-0005-0000-0000-00000DC90000}"/>
    <cellStyle name="Note 5 6" xfId="907" xr:uid="{00000000-0005-0000-0000-00000EC90000}"/>
    <cellStyle name="Note 5 6 2" xfId="6220" xr:uid="{00000000-0005-0000-0000-00000FC90000}"/>
    <cellStyle name="Note 5 6 2 2" xfId="32206" xr:uid="{00000000-0005-0000-0000-000010C90000}"/>
    <cellStyle name="Note 5 6 3" xfId="14000" xr:uid="{00000000-0005-0000-0000-000011C90000}"/>
    <cellStyle name="Note 5 6 3 2" xfId="39994" xr:uid="{00000000-0005-0000-0000-000012C90000}"/>
    <cellStyle name="Note 5 6 4" xfId="21751" xr:uid="{00000000-0005-0000-0000-000013C90000}"/>
    <cellStyle name="Note 5 6 4 2" xfId="47740" xr:uid="{00000000-0005-0000-0000-000014C90000}"/>
    <cellStyle name="Note 5 6 5" xfId="26905" xr:uid="{00000000-0005-0000-0000-000015C90000}"/>
    <cellStyle name="Note 5 7" xfId="3201" xr:uid="{00000000-0005-0000-0000-000016C90000}"/>
    <cellStyle name="Note 5 7 2" xfId="8499" xr:uid="{00000000-0005-0000-0000-000017C90000}"/>
    <cellStyle name="Note 5 7 2 2" xfId="34496" xr:uid="{00000000-0005-0000-0000-000018C90000}"/>
    <cellStyle name="Note 5 7 3" xfId="16290" xr:uid="{00000000-0005-0000-0000-000019C90000}"/>
    <cellStyle name="Note 5 7 3 2" xfId="42284" xr:uid="{00000000-0005-0000-0000-00001AC90000}"/>
    <cellStyle name="Note 5 7 4" xfId="24041" xr:uid="{00000000-0005-0000-0000-00001BC90000}"/>
    <cellStyle name="Note 5 7 4 2" xfId="50030" xr:uid="{00000000-0005-0000-0000-00001CC90000}"/>
    <cellStyle name="Note 5 7 5" xfId="29195" xr:uid="{00000000-0005-0000-0000-00001DC90000}"/>
    <cellStyle name="Note 5 8" xfId="3312" xr:uid="{00000000-0005-0000-0000-00001EC90000}"/>
    <cellStyle name="Note 5 8 2" xfId="8612" xr:uid="{00000000-0005-0000-0000-00001FC90000}"/>
    <cellStyle name="Note 5 8 2 2" xfId="34610" xr:uid="{00000000-0005-0000-0000-000020C90000}"/>
    <cellStyle name="Note 5 8 3" xfId="16404" xr:uid="{00000000-0005-0000-0000-000021C90000}"/>
    <cellStyle name="Note 5 8 3 2" xfId="42398" xr:uid="{00000000-0005-0000-0000-000022C90000}"/>
    <cellStyle name="Note 5 8 4" xfId="24155" xr:uid="{00000000-0005-0000-0000-000023C90000}"/>
    <cellStyle name="Note 5 8 4 2" xfId="50144" xr:uid="{00000000-0005-0000-0000-000024C90000}"/>
    <cellStyle name="Note 5 8 5" xfId="29309" xr:uid="{00000000-0005-0000-0000-000025C90000}"/>
    <cellStyle name="Note 5 9" xfId="3426" xr:uid="{00000000-0005-0000-0000-000026C90000}"/>
    <cellStyle name="Note 5 9 2" xfId="8725" xr:uid="{00000000-0005-0000-0000-000027C90000}"/>
    <cellStyle name="Note 5 9 2 2" xfId="34724" xr:uid="{00000000-0005-0000-0000-000028C90000}"/>
    <cellStyle name="Note 5 9 3" xfId="16518" xr:uid="{00000000-0005-0000-0000-000029C90000}"/>
    <cellStyle name="Note 5 9 3 2" xfId="42512" xr:uid="{00000000-0005-0000-0000-00002AC90000}"/>
    <cellStyle name="Note 5 9 4" xfId="24269" xr:uid="{00000000-0005-0000-0000-00002BC90000}"/>
    <cellStyle name="Note 5 9 4 2" xfId="50258" xr:uid="{00000000-0005-0000-0000-00002CC90000}"/>
    <cellStyle name="Note 5 9 5" xfId="29423" xr:uid="{00000000-0005-0000-0000-00002DC90000}"/>
    <cellStyle name="Note 6" xfId="185" xr:uid="{00000000-0005-0000-0000-00002EC90000}"/>
    <cellStyle name="Note 6 10" xfId="3541" xr:uid="{00000000-0005-0000-0000-00002FC90000}"/>
    <cellStyle name="Note 6 10 2" xfId="8839" xr:uid="{00000000-0005-0000-0000-000030C90000}"/>
    <cellStyle name="Note 6 10 2 2" xfId="34839" xr:uid="{00000000-0005-0000-0000-000031C90000}"/>
    <cellStyle name="Note 6 10 3" xfId="16633" xr:uid="{00000000-0005-0000-0000-000032C90000}"/>
    <cellStyle name="Note 6 10 3 2" xfId="42627" xr:uid="{00000000-0005-0000-0000-000033C90000}"/>
    <cellStyle name="Note 6 10 4" xfId="24384" xr:uid="{00000000-0005-0000-0000-000034C90000}"/>
    <cellStyle name="Note 6 10 4 2" xfId="50373" xr:uid="{00000000-0005-0000-0000-000035C90000}"/>
    <cellStyle name="Note 6 10 5" xfId="29538" xr:uid="{00000000-0005-0000-0000-000036C90000}"/>
    <cellStyle name="Note 6 11" xfId="3611" xr:uid="{00000000-0005-0000-0000-000037C90000}"/>
    <cellStyle name="Note 6 11 2" xfId="8909" xr:uid="{00000000-0005-0000-0000-000038C90000}"/>
    <cellStyle name="Note 6 11 2 2" xfId="34909" xr:uid="{00000000-0005-0000-0000-000039C90000}"/>
    <cellStyle name="Note 6 11 3" xfId="16703" xr:uid="{00000000-0005-0000-0000-00003AC90000}"/>
    <cellStyle name="Note 6 11 3 2" xfId="42697" xr:uid="{00000000-0005-0000-0000-00003BC90000}"/>
    <cellStyle name="Note 6 11 4" xfId="24454" xr:uid="{00000000-0005-0000-0000-00003CC90000}"/>
    <cellStyle name="Note 6 11 4 2" xfId="50443" xr:uid="{00000000-0005-0000-0000-00003DC90000}"/>
    <cellStyle name="Note 6 11 5" xfId="29608" xr:uid="{00000000-0005-0000-0000-00003EC90000}"/>
    <cellStyle name="Note 6 12" xfId="5899" xr:uid="{00000000-0005-0000-0000-00003FC90000}"/>
    <cellStyle name="Note 6 12 2" xfId="31897" xr:uid="{00000000-0005-0000-0000-000040C90000}"/>
    <cellStyle name="Note 6 13" xfId="6033" xr:uid="{00000000-0005-0000-0000-000041C90000}"/>
    <cellStyle name="Note 6 13 2" xfId="32019" xr:uid="{00000000-0005-0000-0000-000042C90000}"/>
    <cellStyle name="Note 6 14" xfId="13807" xr:uid="{00000000-0005-0000-0000-000043C90000}"/>
    <cellStyle name="Note 6 14 2" xfId="39801" xr:uid="{00000000-0005-0000-0000-000044C90000}"/>
    <cellStyle name="Note 6 15" xfId="21590" xr:uid="{00000000-0005-0000-0000-000045C90000}"/>
    <cellStyle name="Note 6 15 2" xfId="47579" xr:uid="{00000000-0005-0000-0000-000046C90000}"/>
    <cellStyle name="Note 6 16" xfId="26744" xr:uid="{00000000-0005-0000-0000-000047C90000}"/>
    <cellStyle name="Note 6 2" xfId="850" xr:uid="{00000000-0005-0000-0000-000048C90000}"/>
    <cellStyle name="Note 6 2 10" xfId="21704" xr:uid="{00000000-0005-0000-0000-000049C90000}"/>
    <cellStyle name="Note 6 2 10 2" xfId="47693" xr:uid="{00000000-0005-0000-0000-00004AC90000}"/>
    <cellStyle name="Note 6 2 11" xfId="26858" xr:uid="{00000000-0005-0000-0000-00004BC90000}"/>
    <cellStyle name="Note 6 2 2" xfId="1758" xr:uid="{00000000-0005-0000-0000-00004CC90000}"/>
    <cellStyle name="Note 6 2 2 2" xfId="4444" xr:uid="{00000000-0005-0000-0000-00004DC90000}"/>
    <cellStyle name="Note 6 2 2 2 2" xfId="9741" xr:uid="{00000000-0005-0000-0000-00004EC90000}"/>
    <cellStyle name="Note 6 2 2 2 2 2" xfId="35742" xr:uid="{00000000-0005-0000-0000-00004FC90000}"/>
    <cellStyle name="Note 6 2 2 2 3" xfId="17536" xr:uid="{00000000-0005-0000-0000-000050C90000}"/>
    <cellStyle name="Note 6 2 2 2 3 2" xfId="43530" xr:uid="{00000000-0005-0000-0000-000051C90000}"/>
    <cellStyle name="Note 6 2 2 2 4" xfId="25287" xr:uid="{00000000-0005-0000-0000-000052C90000}"/>
    <cellStyle name="Note 6 2 2 2 4 2" xfId="51276" xr:uid="{00000000-0005-0000-0000-000053C90000}"/>
    <cellStyle name="Note 6 2 2 2 5" xfId="30441" xr:uid="{00000000-0005-0000-0000-000054C90000}"/>
    <cellStyle name="Note 6 2 2 3" xfId="12385" xr:uid="{00000000-0005-0000-0000-000055C90000}"/>
    <cellStyle name="Note 6 2 2 3 2" xfId="20180" xr:uid="{00000000-0005-0000-0000-000056C90000}"/>
    <cellStyle name="Note 6 2 2 3 2 2" xfId="46174" xr:uid="{00000000-0005-0000-0000-000057C90000}"/>
    <cellStyle name="Note 6 2 2 3 3" xfId="38386" xr:uid="{00000000-0005-0000-0000-000058C90000}"/>
    <cellStyle name="Note 6 2 2 4" xfId="7062" xr:uid="{00000000-0005-0000-0000-000059C90000}"/>
    <cellStyle name="Note 6 2 2 4 2" xfId="33053" xr:uid="{00000000-0005-0000-0000-00005AC90000}"/>
    <cellStyle name="Note 6 2 2 5" xfId="14847" xr:uid="{00000000-0005-0000-0000-00005BC90000}"/>
    <cellStyle name="Note 6 2 2 5 2" xfId="40841" xr:uid="{00000000-0005-0000-0000-00005CC90000}"/>
    <cellStyle name="Note 6 2 2 6" xfId="22598" xr:uid="{00000000-0005-0000-0000-00005DC90000}"/>
    <cellStyle name="Note 6 2 2 6 2" xfId="48587" xr:uid="{00000000-0005-0000-0000-00005EC90000}"/>
    <cellStyle name="Note 6 2 2 7" xfId="27752" xr:uid="{00000000-0005-0000-0000-00005FC90000}"/>
    <cellStyle name="Note 6 2 3" xfId="2314" xr:uid="{00000000-0005-0000-0000-000060C90000}"/>
    <cellStyle name="Note 6 2 3 2" xfId="5000" xr:uid="{00000000-0005-0000-0000-000061C90000}"/>
    <cellStyle name="Note 6 2 3 2 2" xfId="10297" xr:uid="{00000000-0005-0000-0000-000062C90000}"/>
    <cellStyle name="Note 6 2 3 2 2 2" xfId="36298" xr:uid="{00000000-0005-0000-0000-000063C90000}"/>
    <cellStyle name="Note 6 2 3 2 3" xfId="18092" xr:uid="{00000000-0005-0000-0000-000064C90000}"/>
    <cellStyle name="Note 6 2 3 2 3 2" xfId="44086" xr:uid="{00000000-0005-0000-0000-000065C90000}"/>
    <cellStyle name="Note 6 2 3 2 4" xfId="25843" xr:uid="{00000000-0005-0000-0000-000066C90000}"/>
    <cellStyle name="Note 6 2 3 2 4 2" xfId="51832" xr:uid="{00000000-0005-0000-0000-000067C90000}"/>
    <cellStyle name="Note 6 2 3 2 5" xfId="30997" xr:uid="{00000000-0005-0000-0000-000068C90000}"/>
    <cellStyle name="Note 6 2 3 3" xfId="12919" xr:uid="{00000000-0005-0000-0000-000069C90000}"/>
    <cellStyle name="Note 6 2 3 3 2" xfId="20714" xr:uid="{00000000-0005-0000-0000-00006AC90000}"/>
    <cellStyle name="Note 6 2 3 3 2 2" xfId="46708" xr:uid="{00000000-0005-0000-0000-00006BC90000}"/>
    <cellStyle name="Note 6 2 3 3 3" xfId="38920" xr:uid="{00000000-0005-0000-0000-00006CC90000}"/>
    <cellStyle name="Note 6 2 3 4" xfId="7614" xr:uid="{00000000-0005-0000-0000-00006DC90000}"/>
    <cellStyle name="Note 6 2 3 4 2" xfId="33609" xr:uid="{00000000-0005-0000-0000-00006EC90000}"/>
    <cellStyle name="Note 6 2 3 5" xfId="15403" xr:uid="{00000000-0005-0000-0000-00006FC90000}"/>
    <cellStyle name="Note 6 2 3 5 2" xfId="41397" xr:uid="{00000000-0005-0000-0000-000070C90000}"/>
    <cellStyle name="Note 6 2 3 6" xfId="23154" xr:uid="{00000000-0005-0000-0000-000071C90000}"/>
    <cellStyle name="Note 6 2 3 6 2" xfId="49143" xr:uid="{00000000-0005-0000-0000-000072C90000}"/>
    <cellStyle name="Note 6 2 3 7" xfId="28308" xr:uid="{00000000-0005-0000-0000-000073C90000}"/>
    <cellStyle name="Note 6 2 4" xfId="2870" xr:uid="{00000000-0005-0000-0000-000074C90000}"/>
    <cellStyle name="Note 6 2 4 2" xfId="5556" xr:uid="{00000000-0005-0000-0000-000075C90000}"/>
    <cellStyle name="Note 6 2 4 2 2" xfId="10853" xr:uid="{00000000-0005-0000-0000-000076C90000}"/>
    <cellStyle name="Note 6 2 4 2 2 2" xfId="36854" xr:uid="{00000000-0005-0000-0000-000077C90000}"/>
    <cellStyle name="Note 6 2 4 2 3" xfId="18648" xr:uid="{00000000-0005-0000-0000-000078C90000}"/>
    <cellStyle name="Note 6 2 4 2 3 2" xfId="44642" xr:uid="{00000000-0005-0000-0000-000079C90000}"/>
    <cellStyle name="Note 6 2 4 2 4" xfId="26399" xr:uid="{00000000-0005-0000-0000-00007AC90000}"/>
    <cellStyle name="Note 6 2 4 2 4 2" xfId="52388" xr:uid="{00000000-0005-0000-0000-00007BC90000}"/>
    <cellStyle name="Note 6 2 4 2 5" xfId="31553" xr:uid="{00000000-0005-0000-0000-00007CC90000}"/>
    <cellStyle name="Note 6 2 4 3" xfId="13457" xr:uid="{00000000-0005-0000-0000-00007DC90000}"/>
    <cellStyle name="Note 6 2 4 3 2" xfId="21252" xr:uid="{00000000-0005-0000-0000-00007EC90000}"/>
    <cellStyle name="Note 6 2 4 3 2 2" xfId="47246" xr:uid="{00000000-0005-0000-0000-00007FC90000}"/>
    <cellStyle name="Note 6 2 4 3 3" xfId="39458" xr:uid="{00000000-0005-0000-0000-000080C90000}"/>
    <cellStyle name="Note 6 2 4 4" xfId="8169" xr:uid="{00000000-0005-0000-0000-000081C90000}"/>
    <cellStyle name="Note 6 2 4 4 2" xfId="34165" xr:uid="{00000000-0005-0000-0000-000082C90000}"/>
    <cellStyle name="Note 6 2 4 5" xfId="15959" xr:uid="{00000000-0005-0000-0000-000083C90000}"/>
    <cellStyle name="Note 6 2 4 5 2" xfId="41953" xr:uid="{00000000-0005-0000-0000-000084C90000}"/>
    <cellStyle name="Note 6 2 4 6" xfId="23710" xr:uid="{00000000-0005-0000-0000-000085C90000}"/>
    <cellStyle name="Note 6 2 4 6 2" xfId="49699" xr:uid="{00000000-0005-0000-0000-000086C90000}"/>
    <cellStyle name="Note 6 2 4 7" xfId="28864" xr:uid="{00000000-0005-0000-0000-000087C90000}"/>
    <cellStyle name="Note 6 2 5" xfId="1200" xr:uid="{00000000-0005-0000-0000-000088C90000}"/>
    <cellStyle name="Note 6 2 5 2" xfId="6510" xr:uid="{00000000-0005-0000-0000-000089C90000}"/>
    <cellStyle name="Note 6 2 5 2 2" xfId="32497" xr:uid="{00000000-0005-0000-0000-00008AC90000}"/>
    <cellStyle name="Note 6 2 5 3" xfId="14291" xr:uid="{00000000-0005-0000-0000-00008BC90000}"/>
    <cellStyle name="Note 6 2 5 3 2" xfId="40285" xr:uid="{00000000-0005-0000-0000-00008CC90000}"/>
    <cellStyle name="Note 6 2 5 4" xfId="22042" xr:uid="{00000000-0005-0000-0000-00008DC90000}"/>
    <cellStyle name="Note 6 2 5 4 2" xfId="48031" xr:uid="{00000000-0005-0000-0000-00008EC90000}"/>
    <cellStyle name="Note 6 2 5 5" xfId="27196" xr:uid="{00000000-0005-0000-0000-00008FC90000}"/>
    <cellStyle name="Note 6 2 6" xfId="3888" xr:uid="{00000000-0005-0000-0000-000090C90000}"/>
    <cellStyle name="Note 6 2 6 2" xfId="9186" xr:uid="{00000000-0005-0000-0000-000091C90000}"/>
    <cellStyle name="Note 6 2 6 2 2" xfId="35186" xr:uid="{00000000-0005-0000-0000-000092C90000}"/>
    <cellStyle name="Note 6 2 6 3" xfId="16980" xr:uid="{00000000-0005-0000-0000-000093C90000}"/>
    <cellStyle name="Note 6 2 6 3 2" xfId="42974" xr:uid="{00000000-0005-0000-0000-000094C90000}"/>
    <cellStyle name="Note 6 2 6 4" xfId="24731" xr:uid="{00000000-0005-0000-0000-000095C90000}"/>
    <cellStyle name="Note 6 2 6 4 2" xfId="50720" xr:uid="{00000000-0005-0000-0000-000096C90000}"/>
    <cellStyle name="Note 6 2 6 5" xfId="29885" xr:uid="{00000000-0005-0000-0000-000097C90000}"/>
    <cellStyle name="Note 6 2 7" xfId="11865" xr:uid="{00000000-0005-0000-0000-000098C90000}"/>
    <cellStyle name="Note 6 2 7 2" xfId="19660" xr:uid="{00000000-0005-0000-0000-000099C90000}"/>
    <cellStyle name="Note 6 2 7 2 2" xfId="45654" xr:uid="{00000000-0005-0000-0000-00009AC90000}"/>
    <cellStyle name="Note 6 2 7 3" xfId="37866" xr:uid="{00000000-0005-0000-0000-00009BC90000}"/>
    <cellStyle name="Note 6 2 8" xfId="6174" xr:uid="{00000000-0005-0000-0000-00009CC90000}"/>
    <cellStyle name="Note 6 2 8 2" xfId="32159" xr:uid="{00000000-0005-0000-0000-00009DC90000}"/>
    <cellStyle name="Note 6 2 9" xfId="13953" xr:uid="{00000000-0005-0000-0000-00009EC90000}"/>
    <cellStyle name="Note 6 2 9 2" xfId="39947" xr:uid="{00000000-0005-0000-0000-00009FC90000}"/>
    <cellStyle name="Note 6 3" xfId="1481" xr:uid="{00000000-0005-0000-0000-0000A0C90000}"/>
    <cellStyle name="Note 6 3 2" xfId="4167" xr:uid="{00000000-0005-0000-0000-0000A1C90000}"/>
    <cellStyle name="Note 6 3 2 2" xfId="9464" xr:uid="{00000000-0005-0000-0000-0000A2C90000}"/>
    <cellStyle name="Note 6 3 2 2 2" xfId="35465" xr:uid="{00000000-0005-0000-0000-0000A3C90000}"/>
    <cellStyle name="Note 6 3 2 3" xfId="17259" xr:uid="{00000000-0005-0000-0000-0000A4C90000}"/>
    <cellStyle name="Note 6 3 2 3 2" xfId="43253" xr:uid="{00000000-0005-0000-0000-0000A5C90000}"/>
    <cellStyle name="Note 6 3 2 4" xfId="25010" xr:uid="{00000000-0005-0000-0000-0000A6C90000}"/>
    <cellStyle name="Note 6 3 2 4 2" xfId="50999" xr:uid="{00000000-0005-0000-0000-0000A7C90000}"/>
    <cellStyle name="Note 6 3 2 5" xfId="30164" xr:uid="{00000000-0005-0000-0000-0000A8C90000}"/>
    <cellStyle name="Note 6 3 3" xfId="12126" xr:uid="{00000000-0005-0000-0000-0000A9C90000}"/>
    <cellStyle name="Note 6 3 3 2" xfId="19921" xr:uid="{00000000-0005-0000-0000-0000AAC90000}"/>
    <cellStyle name="Note 6 3 3 2 2" xfId="45915" xr:uid="{00000000-0005-0000-0000-0000ABC90000}"/>
    <cellStyle name="Note 6 3 3 3" xfId="38127" xr:uid="{00000000-0005-0000-0000-0000ACC90000}"/>
    <cellStyle name="Note 6 3 4" xfId="6786" xr:uid="{00000000-0005-0000-0000-0000ADC90000}"/>
    <cellStyle name="Note 6 3 4 2" xfId="32776" xr:uid="{00000000-0005-0000-0000-0000AEC90000}"/>
    <cellStyle name="Note 6 3 5" xfId="14570" xr:uid="{00000000-0005-0000-0000-0000AFC90000}"/>
    <cellStyle name="Note 6 3 5 2" xfId="40564" xr:uid="{00000000-0005-0000-0000-0000B0C90000}"/>
    <cellStyle name="Note 6 3 6" xfId="22321" xr:uid="{00000000-0005-0000-0000-0000B1C90000}"/>
    <cellStyle name="Note 6 3 6 2" xfId="48310" xr:uid="{00000000-0005-0000-0000-0000B2C90000}"/>
    <cellStyle name="Note 6 3 7" xfId="27475" xr:uid="{00000000-0005-0000-0000-0000B3C90000}"/>
    <cellStyle name="Note 6 4" xfId="2037" xr:uid="{00000000-0005-0000-0000-0000B4C90000}"/>
    <cellStyle name="Note 6 4 2" xfId="4723" xr:uid="{00000000-0005-0000-0000-0000B5C90000}"/>
    <cellStyle name="Note 6 4 2 2" xfId="10020" xr:uid="{00000000-0005-0000-0000-0000B6C90000}"/>
    <cellStyle name="Note 6 4 2 2 2" xfId="36021" xr:uid="{00000000-0005-0000-0000-0000B7C90000}"/>
    <cellStyle name="Note 6 4 2 3" xfId="17815" xr:uid="{00000000-0005-0000-0000-0000B8C90000}"/>
    <cellStyle name="Note 6 4 2 3 2" xfId="43809" xr:uid="{00000000-0005-0000-0000-0000B9C90000}"/>
    <cellStyle name="Note 6 4 2 4" xfId="25566" xr:uid="{00000000-0005-0000-0000-0000BAC90000}"/>
    <cellStyle name="Note 6 4 2 4 2" xfId="51555" xr:uid="{00000000-0005-0000-0000-0000BBC90000}"/>
    <cellStyle name="Note 6 4 2 5" xfId="30720" xr:uid="{00000000-0005-0000-0000-0000BCC90000}"/>
    <cellStyle name="Note 6 4 3" xfId="12645" xr:uid="{00000000-0005-0000-0000-0000BDC90000}"/>
    <cellStyle name="Note 6 4 3 2" xfId="20440" xr:uid="{00000000-0005-0000-0000-0000BEC90000}"/>
    <cellStyle name="Note 6 4 3 2 2" xfId="46434" xr:uid="{00000000-0005-0000-0000-0000BFC90000}"/>
    <cellStyle name="Note 6 4 3 3" xfId="38646" xr:uid="{00000000-0005-0000-0000-0000C0C90000}"/>
    <cellStyle name="Note 6 4 4" xfId="7339" xr:uid="{00000000-0005-0000-0000-0000C1C90000}"/>
    <cellStyle name="Note 6 4 4 2" xfId="33332" xr:uid="{00000000-0005-0000-0000-0000C2C90000}"/>
    <cellStyle name="Note 6 4 5" xfId="15126" xr:uid="{00000000-0005-0000-0000-0000C3C90000}"/>
    <cellStyle name="Note 6 4 5 2" xfId="41120" xr:uid="{00000000-0005-0000-0000-0000C4C90000}"/>
    <cellStyle name="Note 6 4 6" xfId="22877" xr:uid="{00000000-0005-0000-0000-0000C5C90000}"/>
    <cellStyle name="Note 6 4 6 2" xfId="48866" xr:uid="{00000000-0005-0000-0000-0000C6C90000}"/>
    <cellStyle name="Note 6 4 7" xfId="28031" xr:uid="{00000000-0005-0000-0000-0000C7C90000}"/>
    <cellStyle name="Note 6 5" xfId="2593" xr:uid="{00000000-0005-0000-0000-0000C8C90000}"/>
    <cellStyle name="Note 6 5 2" xfId="5279" xr:uid="{00000000-0005-0000-0000-0000C9C90000}"/>
    <cellStyle name="Note 6 5 2 2" xfId="10576" xr:uid="{00000000-0005-0000-0000-0000CAC90000}"/>
    <cellStyle name="Note 6 5 2 2 2" xfId="36577" xr:uid="{00000000-0005-0000-0000-0000CBC90000}"/>
    <cellStyle name="Note 6 5 2 3" xfId="18371" xr:uid="{00000000-0005-0000-0000-0000CCC90000}"/>
    <cellStyle name="Note 6 5 2 3 2" xfId="44365" xr:uid="{00000000-0005-0000-0000-0000CDC90000}"/>
    <cellStyle name="Note 6 5 2 4" xfId="26122" xr:uid="{00000000-0005-0000-0000-0000CEC90000}"/>
    <cellStyle name="Note 6 5 2 4 2" xfId="52111" xr:uid="{00000000-0005-0000-0000-0000CFC90000}"/>
    <cellStyle name="Note 6 5 2 5" xfId="31276" xr:uid="{00000000-0005-0000-0000-0000D0C90000}"/>
    <cellStyle name="Note 6 5 3" xfId="13181" xr:uid="{00000000-0005-0000-0000-0000D1C90000}"/>
    <cellStyle name="Note 6 5 3 2" xfId="20976" xr:uid="{00000000-0005-0000-0000-0000D2C90000}"/>
    <cellStyle name="Note 6 5 3 2 2" xfId="46970" xr:uid="{00000000-0005-0000-0000-0000D3C90000}"/>
    <cellStyle name="Note 6 5 3 3" xfId="39182" xr:uid="{00000000-0005-0000-0000-0000D4C90000}"/>
    <cellStyle name="Note 6 5 4" xfId="7892" xr:uid="{00000000-0005-0000-0000-0000D5C90000}"/>
    <cellStyle name="Note 6 5 4 2" xfId="33888" xr:uid="{00000000-0005-0000-0000-0000D6C90000}"/>
    <cellStyle name="Note 6 5 5" xfId="15682" xr:uid="{00000000-0005-0000-0000-0000D7C90000}"/>
    <cellStyle name="Note 6 5 5 2" xfId="41676" xr:uid="{00000000-0005-0000-0000-0000D8C90000}"/>
    <cellStyle name="Note 6 5 6" xfId="23433" xr:uid="{00000000-0005-0000-0000-0000D9C90000}"/>
    <cellStyle name="Note 6 5 6 2" xfId="49422" xr:uid="{00000000-0005-0000-0000-0000DAC90000}"/>
    <cellStyle name="Note 6 5 7" xfId="28587" xr:uid="{00000000-0005-0000-0000-0000DBC90000}"/>
    <cellStyle name="Note 6 6" xfId="922" xr:uid="{00000000-0005-0000-0000-0000DCC90000}"/>
    <cellStyle name="Note 6 6 2" xfId="6234" xr:uid="{00000000-0005-0000-0000-0000DDC90000}"/>
    <cellStyle name="Note 6 6 2 2" xfId="32220" xr:uid="{00000000-0005-0000-0000-0000DEC90000}"/>
    <cellStyle name="Note 6 6 3" xfId="14014" xr:uid="{00000000-0005-0000-0000-0000DFC90000}"/>
    <cellStyle name="Note 6 6 3 2" xfId="40008" xr:uid="{00000000-0005-0000-0000-0000E0C90000}"/>
    <cellStyle name="Note 6 6 4" xfId="21765" xr:uid="{00000000-0005-0000-0000-0000E1C90000}"/>
    <cellStyle name="Note 6 6 4 2" xfId="47754" xr:uid="{00000000-0005-0000-0000-0000E2C90000}"/>
    <cellStyle name="Note 6 6 5" xfId="26919" xr:uid="{00000000-0005-0000-0000-0000E3C90000}"/>
    <cellStyle name="Note 6 7" xfId="3202" xr:uid="{00000000-0005-0000-0000-0000E4C90000}"/>
    <cellStyle name="Note 6 7 2" xfId="8500" xr:uid="{00000000-0005-0000-0000-0000E5C90000}"/>
    <cellStyle name="Note 6 7 2 2" xfId="34497" xr:uid="{00000000-0005-0000-0000-0000E6C90000}"/>
    <cellStyle name="Note 6 7 3" xfId="16291" xr:uid="{00000000-0005-0000-0000-0000E7C90000}"/>
    <cellStyle name="Note 6 7 3 2" xfId="42285" xr:uid="{00000000-0005-0000-0000-0000E8C90000}"/>
    <cellStyle name="Note 6 7 4" xfId="24042" xr:uid="{00000000-0005-0000-0000-0000E9C90000}"/>
    <cellStyle name="Note 6 7 4 2" xfId="50031" xr:uid="{00000000-0005-0000-0000-0000EAC90000}"/>
    <cellStyle name="Note 6 7 5" xfId="29196" xr:uid="{00000000-0005-0000-0000-0000EBC90000}"/>
    <cellStyle name="Note 6 8" xfId="3313" xr:uid="{00000000-0005-0000-0000-0000ECC90000}"/>
    <cellStyle name="Note 6 8 2" xfId="8613" xr:uid="{00000000-0005-0000-0000-0000EDC90000}"/>
    <cellStyle name="Note 6 8 2 2" xfId="34611" xr:uid="{00000000-0005-0000-0000-0000EEC90000}"/>
    <cellStyle name="Note 6 8 3" xfId="16405" xr:uid="{00000000-0005-0000-0000-0000EFC90000}"/>
    <cellStyle name="Note 6 8 3 2" xfId="42399" xr:uid="{00000000-0005-0000-0000-0000F0C90000}"/>
    <cellStyle name="Note 6 8 4" xfId="24156" xr:uid="{00000000-0005-0000-0000-0000F1C90000}"/>
    <cellStyle name="Note 6 8 4 2" xfId="50145" xr:uid="{00000000-0005-0000-0000-0000F2C90000}"/>
    <cellStyle name="Note 6 8 5" xfId="29310" xr:uid="{00000000-0005-0000-0000-0000F3C90000}"/>
    <cellStyle name="Note 6 9" xfId="3427" xr:uid="{00000000-0005-0000-0000-0000F4C90000}"/>
    <cellStyle name="Note 6 9 2" xfId="8726" xr:uid="{00000000-0005-0000-0000-0000F5C90000}"/>
    <cellStyle name="Note 6 9 2 2" xfId="34725" xr:uid="{00000000-0005-0000-0000-0000F6C90000}"/>
    <cellStyle name="Note 6 9 3" xfId="16519" xr:uid="{00000000-0005-0000-0000-0000F7C90000}"/>
    <cellStyle name="Note 6 9 3 2" xfId="42513" xr:uid="{00000000-0005-0000-0000-0000F8C90000}"/>
    <cellStyle name="Note 6 9 4" xfId="24270" xr:uid="{00000000-0005-0000-0000-0000F9C90000}"/>
    <cellStyle name="Note 6 9 4 2" xfId="50259" xr:uid="{00000000-0005-0000-0000-0000FAC90000}"/>
    <cellStyle name="Note 6 9 5" xfId="29424" xr:uid="{00000000-0005-0000-0000-0000FBC90000}"/>
    <cellStyle name="Note 7" xfId="186" xr:uid="{00000000-0005-0000-0000-0000FCC90000}"/>
    <cellStyle name="Note 7 10" xfId="3542" xr:uid="{00000000-0005-0000-0000-0000FDC90000}"/>
    <cellStyle name="Note 7 10 2" xfId="8840" xr:uid="{00000000-0005-0000-0000-0000FEC90000}"/>
    <cellStyle name="Note 7 10 2 2" xfId="34840" xr:uid="{00000000-0005-0000-0000-0000FFC90000}"/>
    <cellStyle name="Note 7 10 3" xfId="16634" xr:uid="{00000000-0005-0000-0000-000000CA0000}"/>
    <cellStyle name="Note 7 10 3 2" xfId="42628" xr:uid="{00000000-0005-0000-0000-000001CA0000}"/>
    <cellStyle name="Note 7 10 4" xfId="24385" xr:uid="{00000000-0005-0000-0000-000002CA0000}"/>
    <cellStyle name="Note 7 10 4 2" xfId="50374" xr:uid="{00000000-0005-0000-0000-000003CA0000}"/>
    <cellStyle name="Note 7 10 5" xfId="29539" xr:uid="{00000000-0005-0000-0000-000004CA0000}"/>
    <cellStyle name="Note 7 11" xfId="3625" xr:uid="{00000000-0005-0000-0000-000005CA0000}"/>
    <cellStyle name="Note 7 11 2" xfId="8923" xr:uid="{00000000-0005-0000-0000-000006CA0000}"/>
    <cellStyle name="Note 7 11 2 2" xfId="34923" xr:uid="{00000000-0005-0000-0000-000007CA0000}"/>
    <cellStyle name="Note 7 11 3" xfId="16717" xr:uid="{00000000-0005-0000-0000-000008CA0000}"/>
    <cellStyle name="Note 7 11 3 2" xfId="42711" xr:uid="{00000000-0005-0000-0000-000009CA0000}"/>
    <cellStyle name="Note 7 11 4" xfId="24468" xr:uid="{00000000-0005-0000-0000-00000ACA0000}"/>
    <cellStyle name="Note 7 11 4 2" xfId="50457" xr:uid="{00000000-0005-0000-0000-00000BCA0000}"/>
    <cellStyle name="Note 7 11 5" xfId="29622" xr:uid="{00000000-0005-0000-0000-00000CCA0000}"/>
    <cellStyle name="Note 7 12" xfId="5900" xr:uid="{00000000-0005-0000-0000-00000DCA0000}"/>
    <cellStyle name="Note 7 12 2" xfId="31898" xr:uid="{00000000-0005-0000-0000-00000ECA0000}"/>
    <cellStyle name="Note 7 13" xfId="6034" xr:uid="{00000000-0005-0000-0000-00000FCA0000}"/>
    <cellStyle name="Note 7 13 2" xfId="32020" xr:uid="{00000000-0005-0000-0000-000010CA0000}"/>
    <cellStyle name="Note 7 14" xfId="13808" xr:uid="{00000000-0005-0000-0000-000011CA0000}"/>
    <cellStyle name="Note 7 14 2" xfId="39802" xr:uid="{00000000-0005-0000-0000-000012CA0000}"/>
    <cellStyle name="Note 7 15" xfId="21591" xr:uid="{00000000-0005-0000-0000-000013CA0000}"/>
    <cellStyle name="Note 7 15 2" xfId="47580" xr:uid="{00000000-0005-0000-0000-000014CA0000}"/>
    <cellStyle name="Note 7 16" xfId="26745" xr:uid="{00000000-0005-0000-0000-000015CA0000}"/>
    <cellStyle name="Note 7 2" xfId="851" xr:uid="{00000000-0005-0000-0000-000016CA0000}"/>
    <cellStyle name="Note 7 2 10" xfId="21705" xr:uid="{00000000-0005-0000-0000-000017CA0000}"/>
    <cellStyle name="Note 7 2 10 2" xfId="47694" xr:uid="{00000000-0005-0000-0000-000018CA0000}"/>
    <cellStyle name="Note 7 2 11" xfId="26859" xr:uid="{00000000-0005-0000-0000-000019CA0000}"/>
    <cellStyle name="Note 7 2 2" xfId="1772" xr:uid="{00000000-0005-0000-0000-00001ACA0000}"/>
    <cellStyle name="Note 7 2 2 2" xfId="4458" xr:uid="{00000000-0005-0000-0000-00001BCA0000}"/>
    <cellStyle name="Note 7 2 2 2 2" xfId="9755" xr:uid="{00000000-0005-0000-0000-00001CCA0000}"/>
    <cellStyle name="Note 7 2 2 2 2 2" xfId="35756" xr:uid="{00000000-0005-0000-0000-00001DCA0000}"/>
    <cellStyle name="Note 7 2 2 2 3" xfId="17550" xr:uid="{00000000-0005-0000-0000-00001ECA0000}"/>
    <cellStyle name="Note 7 2 2 2 3 2" xfId="43544" xr:uid="{00000000-0005-0000-0000-00001FCA0000}"/>
    <cellStyle name="Note 7 2 2 2 4" xfId="25301" xr:uid="{00000000-0005-0000-0000-000020CA0000}"/>
    <cellStyle name="Note 7 2 2 2 4 2" xfId="51290" xr:uid="{00000000-0005-0000-0000-000021CA0000}"/>
    <cellStyle name="Note 7 2 2 2 5" xfId="30455" xr:uid="{00000000-0005-0000-0000-000022CA0000}"/>
    <cellStyle name="Note 7 2 2 3" xfId="12398" xr:uid="{00000000-0005-0000-0000-000023CA0000}"/>
    <cellStyle name="Note 7 2 2 3 2" xfId="20193" xr:uid="{00000000-0005-0000-0000-000024CA0000}"/>
    <cellStyle name="Note 7 2 2 3 2 2" xfId="46187" xr:uid="{00000000-0005-0000-0000-000025CA0000}"/>
    <cellStyle name="Note 7 2 2 3 3" xfId="38399" xr:uid="{00000000-0005-0000-0000-000026CA0000}"/>
    <cellStyle name="Note 7 2 2 4" xfId="7075" xr:uid="{00000000-0005-0000-0000-000027CA0000}"/>
    <cellStyle name="Note 7 2 2 4 2" xfId="33067" xr:uid="{00000000-0005-0000-0000-000028CA0000}"/>
    <cellStyle name="Note 7 2 2 5" xfId="14861" xr:uid="{00000000-0005-0000-0000-000029CA0000}"/>
    <cellStyle name="Note 7 2 2 5 2" xfId="40855" xr:uid="{00000000-0005-0000-0000-00002ACA0000}"/>
    <cellStyle name="Note 7 2 2 6" xfId="22612" xr:uid="{00000000-0005-0000-0000-00002BCA0000}"/>
    <cellStyle name="Note 7 2 2 6 2" xfId="48601" xr:uid="{00000000-0005-0000-0000-00002CCA0000}"/>
    <cellStyle name="Note 7 2 2 7" xfId="27766" xr:uid="{00000000-0005-0000-0000-00002DCA0000}"/>
    <cellStyle name="Note 7 2 3" xfId="2328" xr:uid="{00000000-0005-0000-0000-00002ECA0000}"/>
    <cellStyle name="Note 7 2 3 2" xfId="5014" xr:uid="{00000000-0005-0000-0000-00002FCA0000}"/>
    <cellStyle name="Note 7 2 3 2 2" xfId="10311" xr:uid="{00000000-0005-0000-0000-000030CA0000}"/>
    <cellStyle name="Note 7 2 3 2 2 2" xfId="36312" xr:uid="{00000000-0005-0000-0000-000031CA0000}"/>
    <cellStyle name="Note 7 2 3 2 3" xfId="18106" xr:uid="{00000000-0005-0000-0000-000032CA0000}"/>
    <cellStyle name="Note 7 2 3 2 3 2" xfId="44100" xr:uid="{00000000-0005-0000-0000-000033CA0000}"/>
    <cellStyle name="Note 7 2 3 2 4" xfId="25857" xr:uid="{00000000-0005-0000-0000-000034CA0000}"/>
    <cellStyle name="Note 7 2 3 2 4 2" xfId="51846" xr:uid="{00000000-0005-0000-0000-000035CA0000}"/>
    <cellStyle name="Note 7 2 3 2 5" xfId="31011" xr:uid="{00000000-0005-0000-0000-000036CA0000}"/>
    <cellStyle name="Note 7 2 3 3" xfId="12932" xr:uid="{00000000-0005-0000-0000-000037CA0000}"/>
    <cellStyle name="Note 7 2 3 3 2" xfId="20727" xr:uid="{00000000-0005-0000-0000-000038CA0000}"/>
    <cellStyle name="Note 7 2 3 3 2 2" xfId="46721" xr:uid="{00000000-0005-0000-0000-000039CA0000}"/>
    <cellStyle name="Note 7 2 3 3 3" xfId="38933" xr:uid="{00000000-0005-0000-0000-00003ACA0000}"/>
    <cellStyle name="Note 7 2 3 4" xfId="7627" xr:uid="{00000000-0005-0000-0000-00003BCA0000}"/>
    <cellStyle name="Note 7 2 3 4 2" xfId="33623" xr:uid="{00000000-0005-0000-0000-00003CCA0000}"/>
    <cellStyle name="Note 7 2 3 5" xfId="15417" xr:uid="{00000000-0005-0000-0000-00003DCA0000}"/>
    <cellStyle name="Note 7 2 3 5 2" xfId="41411" xr:uid="{00000000-0005-0000-0000-00003ECA0000}"/>
    <cellStyle name="Note 7 2 3 6" xfId="23168" xr:uid="{00000000-0005-0000-0000-00003FCA0000}"/>
    <cellStyle name="Note 7 2 3 6 2" xfId="49157" xr:uid="{00000000-0005-0000-0000-000040CA0000}"/>
    <cellStyle name="Note 7 2 3 7" xfId="28322" xr:uid="{00000000-0005-0000-0000-000041CA0000}"/>
    <cellStyle name="Note 7 2 4" xfId="2884" xr:uid="{00000000-0005-0000-0000-000042CA0000}"/>
    <cellStyle name="Note 7 2 4 2" xfId="5570" xr:uid="{00000000-0005-0000-0000-000043CA0000}"/>
    <cellStyle name="Note 7 2 4 2 2" xfId="10867" xr:uid="{00000000-0005-0000-0000-000044CA0000}"/>
    <cellStyle name="Note 7 2 4 2 2 2" xfId="36868" xr:uid="{00000000-0005-0000-0000-000045CA0000}"/>
    <cellStyle name="Note 7 2 4 2 3" xfId="18662" xr:uid="{00000000-0005-0000-0000-000046CA0000}"/>
    <cellStyle name="Note 7 2 4 2 3 2" xfId="44656" xr:uid="{00000000-0005-0000-0000-000047CA0000}"/>
    <cellStyle name="Note 7 2 4 2 4" xfId="26413" xr:uid="{00000000-0005-0000-0000-000048CA0000}"/>
    <cellStyle name="Note 7 2 4 2 4 2" xfId="52402" xr:uid="{00000000-0005-0000-0000-000049CA0000}"/>
    <cellStyle name="Note 7 2 4 2 5" xfId="31567" xr:uid="{00000000-0005-0000-0000-00004ACA0000}"/>
    <cellStyle name="Note 7 2 4 3" xfId="13471" xr:uid="{00000000-0005-0000-0000-00004BCA0000}"/>
    <cellStyle name="Note 7 2 4 3 2" xfId="21266" xr:uid="{00000000-0005-0000-0000-00004CCA0000}"/>
    <cellStyle name="Note 7 2 4 3 2 2" xfId="47260" xr:uid="{00000000-0005-0000-0000-00004DCA0000}"/>
    <cellStyle name="Note 7 2 4 3 3" xfId="39472" xr:uid="{00000000-0005-0000-0000-00004ECA0000}"/>
    <cellStyle name="Note 7 2 4 4" xfId="8183" xr:uid="{00000000-0005-0000-0000-00004FCA0000}"/>
    <cellStyle name="Note 7 2 4 4 2" xfId="34179" xr:uid="{00000000-0005-0000-0000-000050CA0000}"/>
    <cellStyle name="Note 7 2 4 5" xfId="15973" xr:uid="{00000000-0005-0000-0000-000051CA0000}"/>
    <cellStyle name="Note 7 2 4 5 2" xfId="41967" xr:uid="{00000000-0005-0000-0000-000052CA0000}"/>
    <cellStyle name="Note 7 2 4 6" xfId="23724" xr:uid="{00000000-0005-0000-0000-000053CA0000}"/>
    <cellStyle name="Note 7 2 4 6 2" xfId="49713" xr:uid="{00000000-0005-0000-0000-000054CA0000}"/>
    <cellStyle name="Note 7 2 4 7" xfId="28878" xr:uid="{00000000-0005-0000-0000-000055CA0000}"/>
    <cellStyle name="Note 7 2 5" xfId="1214" xr:uid="{00000000-0005-0000-0000-000056CA0000}"/>
    <cellStyle name="Note 7 2 5 2" xfId="6524" xr:uid="{00000000-0005-0000-0000-000057CA0000}"/>
    <cellStyle name="Note 7 2 5 2 2" xfId="32511" xr:uid="{00000000-0005-0000-0000-000058CA0000}"/>
    <cellStyle name="Note 7 2 5 3" xfId="14305" xr:uid="{00000000-0005-0000-0000-000059CA0000}"/>
    <cellStyle name="Note 7 2 5 3 2" xfId="40299" xr:uid="{00000000-0005-0000-0000-00005ACA0000}"/>
    <cellStyle name="Note 7 2 5 4" xfId="22056" xr:uid="{00000000-0005-0000-0000-00005BCA0000}"/>
    <cellStyle name="Note 7 2 5 4 2" xfId="48045" xr:uid="{00000000-0005-0000-0000-00005CCA0000}"/>
    <cellStyle name="Note 7 2 5 5" xfId="27210" xr:uid="{00000000-0005-0000-0000-00005DCA0000}"/>
    <cellStyle name="Note 7 2 6" xfId="3902" xr:uid="{00000000-0005-0000-0000-00005ECA0000}"/>
    <cellStyle name="Note 7 2 6 2" xfId="9200" xr:uid="{00000000-0005-0000-0000-00005FCA0000}"/>
    <cellStyle name="Note 7 2 6 2 2" xfId="35200" xr:uid="{00000000-0005-0000-0000-000060CA0000}"/>
    <cellStyle name="Note 7 2 6 3" xfId="16994" xr:uid="{00000000-0005-0000-0000-000061CA0000}"/>
    <cellStyle name="Note 7 2 6 3 2" xfId="42988" xr:uid="{00000000-0005-0000-0000-000062CA0000}"/>
    <cellStyle name="Note 7 2 6 4" xfId="24745" xr:uid="{00000000-0005-0000-0000-000063CA0000}"/>
    <cellStyle name="Note 7 2 6 4 2" xfId="50734" xr:uid="{00000000-0005-0000-0000-000064CA0000}"/>
    <cellStyle name="Note 7 2 6 5" xfId="29899" xr:uid="{00000000-0005-0000-0000-000065CA0000}"/>
    <cellStyle name="Note 7 2 7" xfId="11879" xr:uid="{00000000-0005-0000-0000-000066CA0000}"/>
    <cellStyle name="Note 7 2 7 2" xfId="19674" xr:uid="{00000000-0005-0000-0000-000067CA0000}"/>
    <cellStyle name="Note 7 2 7 2 2" xfId="45668" xr:uid="{00000000-0005-0000-0000-000068CA0000}"/>
    <cellStyle name="Note 7 2 7 3" xfId="37880" xr:uid="{00000000-0005-0000-0000-000069CA0000}"/>
    <cellStyle name="Note 7 2 8" xfId="6175" xr:uid="{00000000-0005-0000-0000-00006ACA0000}"/>
    <cellStyle name="Note 7 2 8 2" xfId="32160" xr:uid="{00000000-0005-0000-0000-00006BCA0000}"/>
    <cellStyle name="Note 7 2 9" xfId="13954" xr:uid="{00000000-0005-0000-0000-00006CCA0000}"/>
    <cellStyle name="Note 7 2 9 2" xfId="39948" xr:uid="{00000000-0005-0000-0000-00006DCA0000}"/>
    <cellStyle name="Note 7 3" xfId="1495" xr:uid="{00000000-0005-0000-0000-00006ECA0000}"/>
    <cellStyle name="Note 7 3 2" xfId="4181" xr:uid="{00000000-0005-0000-0000-00006FCA0000}"/>
    <cellStyle name="Note 7 3 2 2" xfId="9478" xr:uid="{00000000-0005-0000-0000-000070CA0000}"/>
    <cellStyle name="Note 7 3 2 2 2" xfId="35479" xr:uid="{00000000-0005-0000-0000-000071CA0000}"/>
    <cellStyle name="Note 7 3 2 3" xfId="17273" xr:uid="{00000000-0005-0000-0000-000072CA0000}"/>
    <cellStyle name="Note 7 3 2 3 2" xfId="43267" xr:uid="{00000000-0005-0000-0000-000073CA0000}"/>
    <cellStyle name="Note 7 3 2 4" xfId="25024" xr:uid="{00000000-0005-0000-0000-000074CA0000}"/>
    <cellStyle name="Note 7 3 2 4 2" xfId="51013" xr:uid="{00000000-0005-0000-0000-000075CA0000}"/>
    <cellStyle name="Note 7 3 2 5" xfId="30178" xr:uid="{00000000-0005-0000-0000-000076CA0000}"/>
    <cellStyle name="Note 7 3 3" xfId="12139" xr:uid="{00000000-0005-0000-0000-000077CA0000}"/>
    <cellStyle name="Note 7 3 3 2" xfId="19934" xr:uid="{00000000-0005-0000-0000-000078CA0000}"/>
    <cellStyle name="Note 7 3 3 2 2" xfId="45928" xr:uid="{00000000-0005-0000-0000-000079CA0000}"/>
    <cellStyle name="Note 7 3 3 3" xfId="38140" xr:uid="{00000000-0005-0000-0000-00007ACA0000}"/>
    <cellStyle name="Note 7 3 4" xfId="6800" xr:uid="{00000000-0005-0000-0000-00007BCA0000}"/>
    <cellStyle name="Note 7 3 4 2" xfId="32790" xr:uid="{00000000-0005-0000-0000-00007CCA0000}"/>
    <cellStyle name="Note 7 3 5" xfId="14584" xr:uid="{00000000-0005-0000-0000-00007DCA0000}"/>
    <cellStyle name="Note 7 3 5 2" xfId="40578" xr:uid="{00000000-0005-0000-0000-00007ECA0000}"/>
    <cellStyle name="Note 7 3 6" xfId="22335" xr:uid="{00000000-0005-0000-0000-00007FCA0000}"/>
    <cellStyle name="Note 7 3 6 2" xfId="48324" xr:uid="{00000000-0005-0000-0000-000080CA0000}"/>
    <cellStyle name="Note 7 3 7" xfId="27489" xr:uid="{00000000-0005-0000-0000-000081CA0000}"/>
    <cellStyle name="Note 7 4" xfId="2051" xr:uid="{00000000-0005-0000-0000-000082CA0000}"/>
    <cellStyle name="Note 7 4 2" xfId="4737" xr:uid="{00000000-0005-0000-0000-000083CA0000}"/>
    <cellStyle name="Note 7 4 2 2" xfId="10034" xr:uid="{00000000-0005-0000-0000-000084CA0000}"/>
    <cellStyle name="Note 7 4 2 2 2" xfId="36035" xr:uid="{00000000-0005-0000-0000-000085CA0000}"/>
    <cellStyle name="Note 7 4 2 3" xfId="17829" xr:uid="{00000000-0005-0000-0000-000086CA0000}"/>
    <cellStyle name="Note 7 4 2 3 2" xfId="43823" xr:uid="{00000000-0005-0000-0000-000087CA0000}"/>
    <cellStyle name="Note 7 4 2 4" xfId="25580" xr:uid="{00000000-0005-0000-0000-000088CA0000}"/>
    <cellStyle name="Note 7 4 2 4 2" xfId="51569" xr:uid="{00000000-0005-0000-0000-000089CA0000}"/>
    <cellStyle name="Note 7 4 2 5" xfId="30734" xr:uid="{00000000-0005-0000-0000-00008ACA0000}"/>
    <cellStyle name="Note 7 4 3" xfId="12658" xr:uid="{00000000-0005-0000-0000-00008BCA0000}"/>
    <cellStyle name="Note 7 4 3 2" xfId="20453" xr:uid="{00000000-0005-0000-0000-00008CCA0000}"/>
    <cellStyle name="Note 7 4 3 2 2" xfId="46447" xr:uid="{00000000-0005-0000-0000-00008DCA0000}"/>
    <cellStyle name="Note 7 4 3 3" xfId="38659" xr:uid="{00000000-0005-0000-0000-00008ECA0000}"/>
    <cellStyle name="Note 7 4 4" xfId="7353" xr:uid="{00000000-0005-0000-0000-00008FCA0000}"/>
    <cellStyle name="Note 7 4 4 2" xfId="33346" xr:uid="{00000000-0005-0000-0000-000090CA0000}"/>
    <cellStyle name="Note 7 4 5" xfId="15140" xr:uid="{00000000-0005-0000-0000-000091CA0000}"/>
    <cellStyle name="Note 7 4 5 2" xfId="41134" xr:uid="{00000000-0005-0000-0000-000092CA0000}"/>
    <cellStyle name="Note 7 4 6" xfId="22891" xr:uid="{00000000-0005-0000-0000-000093CA0000}"/>
    <cellStyle name="Note 7 4 6 2" xfId="48880" xr:uid="{00000000-0005-0000-0000-000094CA0000}"/>
    <cellStyle name="Note 7 4 7" xfId="28045" xr:uid="{00000000-0005-0000-0000-000095CA0000}"/>
    <cellStyle name="Note 7 5" xfId="2607" xr:uid="{00000000-0005-0000-0000-000096CA0000}"/>
    <cellStyle name="Note 7 5 2" xfId="5293" xr:uid="{00000000-0005-0000-0000-000097CA0000}"/>
    <cellStyle name="Note 7 5 2 2" xfId="10590" xr:uid="{00000000-0005-0000-0000-000098CA0000}"/>
    <cellStyle name="Note 7 5 2 2 2" xfId="36591" xr:uid="{00000000-0005-0000-0000-000099CA0000}"/>
    <cellStyle name="Note 7 5 2 3" xfId="18385" xr:uid="{00000000-0005-0000-0000-00009ACA0000}"/>
    <cellStyle name="Note 7 5 2 3 2" xfId="44379" xr:uid="{00000000-0005-0000-0000-00009BCA0000}"/>
    <cellStyle name="Note 7 5 2 4" xfId="26136" xr:uid="{00000000-0005-0000-0000-00009CCA0000}"/>
    <cellStyle name="Note 7 5 2 4 2" xfId="52125" xr:uid="{00000000-0005-0000-0000-00009DCA0000}"/>
    <cellStyle name="Note 7 5 2 5" xfId="31290" xr:uid="{00000000-0005-0000-0000-00009ECA0000}"/>
    <cellStyle name="Note 7 5 3" xfId="13194" xr:uid="{00000000-0005-0000-0000-00009FCA0000}"/>
    <cellStyle name="Note 7 5 3 2" xfId="20989" xr:uid="{00000000-0005-0000-0000-0000A0CA0000}"/>
    <cellStyle name="Note 7 5 3 2 2" xfId="46983" xr:uid="{00000000-0005-0000-0000-0000A1CA0000}"/>
    <cellStyle name="Note 7 5 3 3" xfId="39195" xr:uid="{00000000-0005-0000-0000-0000A2CA0000}"/>
    <cellStyle name="Note 7 5 4" xfId="7906" xr:uid="{00000000-0005-0000-0000-0000A3CA0000}"/>
    <cellStyle name="Note 7 5 4 2" xfId="33902" xr:uid="{00000000-0005-0000-0000-0000A4CA0000}"/>
    <cellStyle name="Note 7 5 5" xfId="15696" xr:uid="{00000000-0005-0000-0000-0000A5CA0000}"/>
    <cellStyle name="Note 7 5 5 2" xfId="41690" xr:uid="{00000000-0005-0000-0000-0000A6CA0000}"/>
    <cellStyle name="Note 7 5 6" xfId="23447" xr:uid="{00000000-0005-0000-0000-0000A7CA0000}"/>
    <cellStyle name="Note 7 5 6 2" xfId="49436" xr:uid="{00000000-0005-0000-0000-0000A8CA0000}"/>
    <cellStyle name="Note 7 5 7" xfId="28601" xr:uid="{00000000-0005-0000-0000-0000A9CA0000}"/>
    <cellStyle name="Note 7 6" xfId="936" xr:uid="{00000000-0005-0000-0000-0000AACA0000}"/>
    <cellStyle name="Note 7 6 2" xfId="6247" xr:uid="{00000000-0005-0000-0000-0000ABCA0000}"/>
    <cellStyle name="Note 7 6 2 2" xfId="32234" xr:uid="{00000000-0005-0000-0000-0000ACCA0000}"/>
    <cellStyle name="Note 7 6 3" xfId="14028" xr:uid="{00000000-0005-0000-0000-0000ADCA0000}"/>
    <cellStyle name="Note 7 6 3 2" xfId="40022" xr:uid="{00000000-0005-0000-0000-0000AECA0000}"/>
    <cellStyle name="Note 7 6 4" xfId="21779" xr:uid="{00000000-0005-0000-0000-0000AFCA0000}"/>
    <cellStyle name="Note 7 6 4 2" xfId="47768" xr:uid="{00000000-0005-0000-0000-0000B0CA0000}"/>
    <cellStyle name="Note 7 6 5" xfId="26933" xr:uid="{00000000-0005-0000-0000-0000B1CA0000}"/>
    <cellStyle name="Note 7 7" xfId="3203" xr:uid="{00000000-0005-0000-0000-0000B2CA0000}"/>
    <cellStyle name="Note 7 7 2" xfId="8501" xr:uid="{00000000-0005-0000-0000-0000B3CA0000}"/>
    <cellStyle name="Note 7 7 2 2" xfId="34498" xr:uid="{00000000-0005-0000-0000-0000B4CA0000}"/>
    <cellStyle name="Note 7 7 3" xfId="16292" xr:uid="{00000000-0005-0000-0000-0000B5CA0000}"/>
    <cellStyle name="Note 7 7 3 2" xfId="42286" xr:uid="{00000000-0005-0000-0000-0000B6CA0000}"/>
    <cellStyle name="Note 7 7 4" xfId="24043" xr:uid="{00000000-0005-0000-0000-0000B7CA0000}"/>
    <cellStyle name="Note 7 7 4 2" xfId="50032" xr:uid="{00000000-0005-0000-0000-0000B8CA0000}"/>
    <cellStyle name="Note 7 7 5" xfId="29197" xr:uid="{00000000-0005-0000-0000-0000B9CA0000}"/>
    <cellStyle name="Note 7 8" xfId="3314" xr:uid="{00000000-0005-0000-0000-0000BACA0000}"/>
    <cellStyle name="Note 7 8 2" xfId="8614" xr:uid="{00000000-0005-0000-0000-0000BBCA0000}"/>
    <cellStyle name="Note 7 8 2 2" xfId="34612" xr:uid="{00000000-0005-0000-0000-0000BCCA0000}"/>
    <cellStyle name="Note 7 8 3" xfId="16406" xr:uid="{00000000-0005-0000-0000-0000BDCA0000}"/>
    <cellStyle name="Note 7 8 3 2" xfId="42400" xr:uid="{00000000-0005-0000-0000-0000BECA0000}"/>
    <cellStyle name="Note 7 8 4" xfId="24157" xr:uid="{00000000-0005-0000-0000-0000BFCA0000}"/>
    <cellStyle name="Note 7 8 4 2" xfId="50146" xr:uid="{00000000-0005-0000-0000-0000C0CA0000}"/>
    <cellStyle name="Note 7 8 5" xfId="29311" xr:uid="{00000000-0005-0000-0000-0000C1CA0000}"/>
    <cellStyle name="Note 7 9" xfId="3428" xr:uid="{00000000-0005-0000-0000-0000C2CA0000}"/>
    <cellStyle name="Note 7 9 2" xfId="8727" xr:uid="{00000000-0005-0000-0000-0000C3CA0000}"/>
    <cellStyle name="Note 7 9 2 2" xfId="34726" xr:uid="{00000000-0005-0000-0000-0000C4CA0000}"/>
    <cellStyle name="Note 7 9 3" xfId="16520" xr:uid="{00000000-0005-0000-0000-0000C5CA0000}"/>
    <cellStyle name="Note 7 9 3 2" xfId="42514" xr:uid="{00000000-0005-0000-0000-0000C6CA0000}"/>
    <cellStyle name="Note 7 9 4" xfId="24271" xr:uid="{00000000-0005-0000-0000-0000C7CA0000}"/>
    <cellStyle name="Note 7 9 4 2" xfId="50260" xr:uid="{00000000-0005-0000-0000-0000C8CA0000}"/>
    <cellStyle name="Note 7 9 5" xfId="29425" xr:uid="{00000000-0005-0000-0000-0000C9CA0000}"/>
    <cellStyle name="Note 8" xfId="187" xr:uid="{00000000-0005-0000-0000-0000CACA0000}"/>
    <cellStyle name="Note 8 10" xfId="3543" xr:uid="{00000000-0005-0000-0000-0000CBCA0000}"/>
    <cellStyle name="Note 8 10 2" xfId="8841" xr:uid="{00000000-0005-0000-0000-0000CCCA0000}"/>
    <cellStyle name="Note 8 10 2 2" xfId="34841" xr:uid="{00000000-0005-0000-0000-0000CDCA0000}"/>
    <cellStyle name="Note 8 10 3" xfId="16635" xr:uid="{00000000-0005-0000-0000-0000CECA0000}"/>
    <cellStyle name="Note 8 10 3 2" xfId="42629" xr:uid="{00000000-0005-0000-0000-0000CFCA0000}"/>
    <cellStyle name="Note 8 10 4" xfId="24386" xr:uid="{00000000-0005-0000-0000-0000D0CA0000}"/>
    <cellStyle name="Note 8 10 4 2" xfId="50375" xr:uid="{00000000-0005-0000-0000-0000D1CA0000}"/>
    <cellStyle name="Note 8 10 5" xfId="29540" xr:uid="{00000000-0005-0000-0000-0000D2CA0000}"/>
    <cellStyle name="Note 8 11" xfId="3638" xr:uid="{00000000-0005-0000-0000-0000D3CA0000}"/>
    <cellStyle name="Note 8 11 2" xfId="8936" xr:uid="{00000000-0005-0000-0000-0000D4CA0000}"/>
    <cellStyle name="Note 8 11 2 2" xfId="34936" xr:uid="{00000000-0005-0000-0000-0000D5CA0000}"/>
    <cellStyle name="Note 8 11 3" xfId="16730" xr:uid="{00000000-0005-0000-0000-0000D6CA0000}"/>
    <cellStyle name="Note 8 11 3 2" xfId="42724" xr:uid="{00000000-0005-0000-0000-0000D7CA0000}"/>
    <cellStyle name="Note 8 11 4" xfId="24481" xr:uid="{00000000-0005-0000-0000-0000D8CA0000}"/>
    <cellStyle name="Note 8 11 4 2" xfId="50470" xr:uid="{00000000-0005-0000-0000-0000D9CA0000}"/>
    <cellStyle name="Note 8 11 5" xfId="29635" xr:uid="{00000000-0005-0000-0000-0000DACA0000}"/>
    <cellStyle name="Note 8 12" xfId="5901" xr:uid="{00000000-0005-0000-0000-0000DBCA0000}"/>
    <cellStyle name="Note 8 12 2" xfId="31899" xr:uid="{00000000-0005-0000-0000-0000DCCA0000}"/>
    <cellStyle name="Note 8 13" xfId="6035" xr:uid="{00000000-0005-0000-0000-0000DDCA0000}"/>
    <cellStyle name="Note 8 13 2" xfId="32021" xr:uid="{00000000-0005-0000-0000-0000DECA0000}"/>
    <cellStyle name="Note 8 14" xfId="13809" xr:uid="{00000000-0005-0000-0000-0000DFCA0000}"/>
    <cellStyle name="Note 8 14 2" xfId="39803" xr:uid="{00000000-0005-0000-0000-0000E0CA0000}"/>
    <cellStyle name="Note 8 15" xfId="21592" xr:uid="{00000000-0005-0000-0000-0000E1CA0000}"/>
    <cellStyle name="Note 8 15 2" xfId="47581" xr:uid="{00000000-0005-0000-0000-0000E2CA0000}"/>
    <cellStyle name="Note 8 16" xfId="26746" xr:uid="{00000000-0005-0000-0000-0000E3CA0000}"/>
    <cellStyle name="Note 8 2" xfId="852" xr:uid="{00000000-0005-0000-0000-0000E4CA0000}"/>
    <cellStyle name="Note 8 2 10" xfId="21706" xr:uid="{00000000-0005-0000-0000-0000E5CA0000}"/>
    <cellStyle name="Note 8 2 10 2" xfId="47695" xr:uid="{00000000-0005-0000-0000-0000E6CA0000}"/>
    <cellStyle name="Note 8 2 11" xfId="26860" xr:uid="{00000000-0005-0000-0000-0000E7CA0000}"/>
    <cellStyle name="Note 8 2 2" xfId="1785" xr:uid="{00000000-0005-0000-0000-0000E8CA0000}"/>
    <cellStyle name="Note 8 2 2 2" xfId="4471" xr:uid="{00000000-0005-0000-0000-0000E9CA0000}"/>
    <cellStyle name="Note 8 2 2 2 2" xfId="9768" xr:uid="{00000000-0005-0000-0000-0000EACA0000}"/>
    <cellStyle name="Note 8 2 2 2 2 2" xfId="35769" xr:uid="{00000000-0005-0000-0000-0000EBCA0000}"/>
    <cellStyle name="Note 8 2 2 2 3" xfId="17563" xr:uid="{00000000-0005-0000-0000-0000ECCA0000}"/>
    <cellStyle name="Note 8 2 2 2 3 2" xfId="43557" xr:uid="{00000000-0005-0000-0000-0000EDCA0000}"/>
    <cellStyle name="Note 8 2 2 2 4" xfId="25314" xr:uid="{00000000-0005-0000-0000-0000EECA0000}"/>
    <cellStyle name="Note 8 2 2 2 4 2" xfId="51303" xr:uid="{00000000-0005-0000-0000-0000EFCA0000}"/>
    <cellStyle name="Note 8 2 2 2 5" xfId="30468" xr:uid="{00000000-0005-0000-0000-0000F0CA0000}"/>
    <cellStyle name="Note 8 2 2 3" xfId="12411" xr:uid="{00000000-0005-0000-0000-0000F1CA0000}"/>
    <cellStyle name="Note 8 2 2 3 2" xfId="20206" xr:uid="{00000000-0005-0000-0000-0000F2CA0000}"/>
    <cellStyle name="Note 8 2 2 3 2 2" xfId="46200" xr:uid="{00000000-0005-0000-0000-0000F3CA0000}"/>
    <cellStyle name="Note 8 2 2 3 3" xfId="38412" xr:uid="{00000000-0005-0000-0000-0000F4CA0000}"/>
    <cellStyle name="Note 8 2 2 4" xfId="7088" xr:uid="{00000000-0005-0000-0000-0000F5CA0000}"/>
    <cellStyle name="Note 8 2 2 4 2" xfId="33080" xr:uid="{00000000-0005-0000-0000-0000F6CA0000}"/>
    <cellStyle name="Note 8 2 2 5" xfId="14874" xr:uid="{00000000-0005-0000-0000-0000F7CA0000}"/>
    <cellStyle name="Note 8 2 2 5 2" xfId="40868" xr:uid="{00000000-0005-0000-0000-0000F8CA0000}"/>
    <cellStyle name="Note 8 2 2 6" xfId="22625" xr:uid="{00000000-0005-0000-0000-0000F9CA0000}"/>
    <cellStyle name="Note 8 2 2 6 2" xfId="48614" xr:uid="{00000000-0005-0000-0000-0000FACA0000}"/>
    <cellStyle name="Note 8 2 2 7" xfId="27779" xr:uid="{00000000-0005-0000-0000-0000FBCA0000}"/>
    <cellStyle name="Note 8 2 3" xfId="2341" xr:uid="{00000000-0005-0000-0000-0000FCCA0000}"/>
    <cellStyle name="Note 8 2 3 2" xfId="5027" xr:uid="{00000000-0005-0000-0000-0000FDCA0000}"/>
    <cellStyle name="Note 8 2 3 2 2" xfId="10324" xr:uid="{00000000-0005-0000-0000-0000FECA0000}"/>
    <cellStyle name="Note 8 2 3 2 2 2" xfId="36325" xr:uid="{00000000-0005-0000-0000-0000FFCA0000}"/>
    <cellStyle name="Note 8 2 3 2 3" xfId="18119" xr:uid="{00000000-0005-0000-0000-000000CB0000}"/>
    <cellStyle name="Note 8 2 3 2 3 2" xfId="44113" xr:uid="{00000000-0005-0000-0000-000001CB0000}"/>
    <cellStyle name="Note 8 2 3 2 4" xfId="25870" xr:uid="{00000000-0005-0000-0000-000002CB0000}"/>
    <cellStyle name="Note 8 2 3 2 4 2" xfId="51859" xr:uid="{00000000-0005-0000-0000-000003CB0000}"/>
    <cellStyle name="Note 8 2 3 2 5" xfId="31024" xr:uid="{00000000-0005-0000-0000-000004CB0000}"/>
    <cellStyle name="Note 8 2 3 3" xfId="12945" xr:uid="{00000000-0005-0000-0000-000005CB0000}"/>
    <cellStyle name="Note 8 2 3 3 2" xfId="20740" xr:uid="{00000000-0005-0000-0000-000006CB0000}"/>
    <cellStyle name="Note 8 2 3 3 2 2" xfId="46734" xr:uid="{00000000-0005-0000-0000-000007CB0000}"/>
    <cellStyle name="Note 8 2 3 3 3" xfId="38946" xr:uid="{00000000-0005-0000-0000-000008CB0000}"/>
    <cellStyle name="Note 8 2 3 4" xfId="7640" xr:uid="{00000000-0005-0000-0000-000009CB0000}"/>
    <cellStyle name="Note 8 2 3 4 2" xfId="33636" xr:uid="{00000000-0005-0000-0000-00000ACB0000}"/>
    <cellStyle name="Note 8 2 3 5" xfId="15430" xr:uid="{00000000-0005-0000-0000-00000BCB0000}"/>
    <cellStyle name="Note 8 2 3 5 2" xfId="41424" xr:uid="{00000000-0005-0000-0000-00000CCB0000}"/>
    <cellStyle name="Note 8 2 3 6" xfId="23181" xr:uid="{00000000-0005-0000-0000-00000DCB0000}"/>
    <cellStyle name="Note 8 2 3 6 2" xfId="49170" xr:uid="{00000000-0005-0000-0000-00000ECB0000}"/>
    <cellStyle name="Note 8 2 3 7" xfId="28335" xr:uid="{00000000-0005-0000-0000-00000FCB0000}"/>
    <cellStyle name="Note 8 2 4" xfId="2897" xr:uid="{00000000-0005-0000-0000-000010CB0000}"/>
    <cellStyle name="Note 8 2 4 2" xfId="5583" xr:uid="{00000000-0005-0000-0000-000011CB0000}"/>
    <cellStyle name="Note 8 2 4 2 2" xfId="10880" xr:uid="{00000000-0005-0000-0000-000012CB0000}"/>
    <cellStyle name="Note 8 2 4 2 2 2" xfId="36881" xr:uid="{00000000-0005-0000-0000-000013CB0000}"/>
    <cellStyle name="Note 8 2 4 2 3" xfId="18675" xr:uid="{00000000-0005-0000-0000-000014CB0000}"/>
    <cellStyle name="Note 8 2 4 2 3 2" xfId="44669" xr:uid="{00000000-0005-0000-0000-000015CB0000}"/>
    <cellStyle name="Note 8 2 4 2 4" xfId="26426" xr:uid="{00000000-0005-0000-0000-000016CB0000}"/>
    <cellStyle name="Note 8 2 4 2 4 2" xfId="52415" xr:uid="{00000000-0005-0000-0000-000017CB0000}"/>
    <cellStyle name="Note 8 2 4 2 5" xfId="31580" xr:uid="{00000000-0005-0000-0000-000018CB0000}"/>
    <cellStyle name="Note 8 2 4 3" xfId="13484" xr:uid="{00000000-0005-0000-0000-000019CB0000}"/>
    <cellStyle name="Note 8 2 4 3 2" xfId="21279" xr:uid="{00000000-0005-0000-0000-00001ACB0000}"/>
    <cellStyle name="Note 8 2 4 3 2 2" xfId="47273" xr:uid="{00000000-0005-0000-0000-00001BCB0000}"/>
    <cellStyle name="Note 8 2 4 3 3" xfId="39485" xr:uid="{00000000-0005-0000-0000-00001CCB0000}"/>
    <cellStyle name="Note 8 2 4 4" xfId="8196" xr:uid="{00000000-0005-0000-0000-00001DCB0000}"/>
    <cellStyle name="Note 8 2 4 4 2" xfId="34192" xr:uid="{00000000-0005-0000-0000-00001ECB0000}"/>
    <cellStyle name="Note 8 2 4 5" xfId="15986" xr:uid="{00000000-0005-0000-0000-00001FCB0000}"/>
    <cellStyle name="Note 8 2 4 5 2" xfId="41980" xr:uid="{00000000-0005-0000-0000-000020CB0000}"/>
    <cellStyle name="Note 8 2 4 6" xfId="23737" xr:uid="{00000000-0005-0000-0000-000021CB0000}"/>
    <cellStyle name="Note 8 2 4 6 2" xfId="49726" xr:uid="{00000000-0005-0000-0000-000022CB0000}"/>
    <cellStyle name="Note 8 2 4 7" xfId="28891" xr:uid="{00000000-0005-0000-0000-000023CB0000}"/>
    <cellStyle name="Note 8 2 5" xfId="1227" xr:uid="{00000000-0005-0000-0000-000024CB0000}"/>
    <cellStyle name="Note 8 2 5 2" xfId="6537" xr:uid="{00000000-0005-0000-0000-000025CB0000}"/>
    <cellStyle name="Note 8 2 5 2 2" xfId="32524" xr:uid="{00000000-0005-0000-0000-000026CB0000}"/>
    <cellStyle name="Note 8 2 5 3" xfId="14318" xr:uid="{00000000-0005-0000-0000-000027CB0000}"/>
    <cellStyle name="Note 8 2 5 3 2" xfId="40312" xr:uid="{00000000-0005-0000-0000-000028CB0000}"/>
    <cellStyle name="Note 8 2 5 4" xfId="22069" xr:uid="{00000000-0005-0000-0000-000029CB0000}"/>
    <cellStyle name="Note 8 2 5 4 2" xfId="48058" xr:uid="{00000000-0005-0000-0000-00002ACB0000}"/>
    <cellStyle name="Note 8 2 5 5" xfId="27223" xr:uid="{00000000-0005-0000-0000-00002BCB0000}"/>
    <cellStyle name="Note 8 2 6" xfId="3915" xr:uid="{00000000-0005-0000-0000-00002CCB0000}"/>
    <cellStyle name="Note 8 2 6 2" xfId="9213" xr:uid="{00000000-0005-0000-0000-00002DCB0000}"/>
    <cellStyle name="Note 8 2 6 2 2" xfId="35213" xr:uid="{00000000-0005-0000-0000-00002ECB0000}"/>
    <cellStyle name="Note 8 2 6 3" xfId="17007" xr:uid="{00000000-0005-0000-0000-00002FCB0000}"/>
    <cellStyle name="Note 8 2 6 3 2" xfId="43001" xr:uid="{00000000-0005-0000-0000-000030CB0000}"/>
    <cellStyle name="Note 8 2 6 4" xfId="24758" xr:uid="{00000000-0005-0000-0000-000031CB0000}"/>
    <cellStyle name="Note 8 2 6 4 2" xfId="50747" xr:uid="{00000000-0005-0000-0000-000032CB0000}"/>
    <cellStyle name="Note 8 2 6 5" xfId="29912" xr:uid="{00000000-0005-0000-0000-000033CB0000}"/>
    <cellStyle name="Note 8 2 7" xfId="11892" xr:uid="{00000000-0005-0000-0000-000034CB0000}"/>
    <cellStyle name="Note 8 2 7 2" xfId="19687" xr:uid="{00000000-0005-0000-0000-000035CB0000}"/>
    <cellStyle name="Note 8 2 7 2 2" xfId="45681" xr:uid="{00000000-0005-0000-0000-000036CB0000}"/>
    <cellStyle name="Note 8 2 7 3" xfId="37893" xr:uid="{00000000-0005-0000-0000-000037CB0000}"/>
    <cellStyle name="Note 8 2 8" xfId="6176" xr:uid="{00000000-0005-0000-0000-000038CB0000}"/>
    <cellStyle name="Note 8 2 8 2" xfId="32161" xr:uid="{00000000-0005-0000-0000-000039CB0000}"/>
    <cellStyle name="Note 8 2 9" xfId="13955" xr:uid="{00000000-0005-0000-0000-00003ACB0000}"/>
    <cellStyle name="Note 8 2 9 2" xfId="39949" xr:uid="{00000000-0005-0000-0000-00003BCB0000}"/>
    <cellStyle name="Note 8 3" xfId="1508" xr:uid="{00000000-0005-0000-0000-00003CCB0000}"/>
    <cellStyle name="Note 8 3 2" xfId="4194" xr:uid="{00000000-0005-0000-0000-00003DCB0000}"/>
    <cellStyle name="Note 8 3 2 2" xfId="9491" xr:uid="{00000000-0005-0000-0000-00003ECB0000}"/>
    <cellStyle name="Note 8 3 2 2 2" xfId="35492" xr:uid="{00000000-0005-0000-0000-00003FCB0000}"/>
    <cellStyle name="Note 8 3 2 3" xfId="17286" xr:uid="{00000000-0005-0000-0000-000040CB0000}"/>
    <cellStyle name="Note 8 3 2 3 2" xfId="43280" xr:uid="{00000000-0005-0000-0000-000041CB0000}"/>
    <cellStyle name="Note 8 3 2 4" xfId="25037" xr:uid="{00000000-0005-0000-0000-000042CB0000}"/>
    <cellStyle name="Note 8 3 2 4 2" xfId="51026" xr:uid="{00000000-0005-0000-0000-000043CB0000}"/>
    <cellStyle name="Note 8 3 2 5" xfId="30191" xr:uid="{00000000-0005-0000-0000-000044CB0000}"/>
    <cellStyle name="Note 8 3 3" xfId="12152" xr:uid="{00000000-0005-0000-0000-000045CB0000}"/>
    <cellStyle name="Note 8 3 3 2" xfId="19947" xr:uid="{00000000-0005-0000-0000-000046CB0000}"/>
    <cellStyle name="Note 8 3 3 2 2" xfId="45941" xr:uid="{00000000-0005-0000-0000-000047CB0000}"/>
    <cellStyle name="Note 8 3 3 3" xfId="38153" xr:uid="{00000000-0005-0000-0000-000048CB0000}"/>
    <cellStyle name="Note 8 3 4" xfId="6813" xr:uid="{00000000-0005-0000-0000-000049CB0000}"/>
    <cellStyle name="Note 8 3 4 2" xfId="32803" xr:uid="{00000000-0005-0000-0000-00004ACB0000}"/>
    <cellStyle name="Note 8 3 5" xfId="14597" xr:uid="{00000000-0005-0000-0000-00004BCB0000}"/>
    <cellStyle name="Note 8 3 5 2" xfId="40591" xr:uid="{00000000-0005-0000-0000-00004CCB0000}"/>
    <cellStyle name="Note 8 3 6" xfId="22348" xr:uid="{00000000-0005-0000-0000-00004DCB0000}"/>
    <cellStyle name="Note 8 3 6 2" xfId="48337" xr:uid="{00000000-0005-0000-0000-00004ECB0000}"/>
    <cellStyle name="Note 8 3 7" xfId="27502" xr:uid="{00000000-0005-0000-0000-00004FCB0000}"/>
    <cellStyle name="Note 8 4" xfId="2064" xr:uid="{00000000-0005-0000-0000-000050CB0000}"/>
    <cellStyle name="Note 8 4 2" xfId="4750" xr:uid="{00000000-0005-0000-0000-000051CB0000}"/>
    <cellStyle name="Note 8 4 2 2" xfId="10047" xr:uid="{00000000-0005-0000-0000-000052CB0000}"/>
    <cellStyle name="Note 8 4 2 2 2" xfId="36048" xr:uid="{00000000-0005-0000-0000-000053CB0000}"/>
    <cellStyle name="Note 8 4 2 3" xfId="17842" xr:uid="{00000000-0005-0000-0000-000054CB0000}"/>
    <cellStyle name="Note 8 4 2 3 2" xfId="43836" xr:uid="{00000000-0005-0000-0000-000055CB0000}"/>
    <cellStyle name="Note 8 4 2 4" xfId="25593" xr:uid="{00000000-0005-0000-0000-000056CB0000}"/>
    <cellStyle name="Note 8 4 2 4 2" xfId="51582" xr:uid="{00000000-0005-0000-0000-000057CB0000}"/>
    <cellStyle name="Note 8 4 2 5" xfId="30747" xr:uid="{00000000-0005-0000-0000-000058CB0000}"/>
    <cellStyle name="Note 8 4 3" xfId="12671" xr:uid="{00000000-0005-0000-0000-000059CB0000}"/>
    <cellStyle name="Note 8 4 3 2" xfId="20466" xr:uid="{00000000-0005-0000-0000-00005ACB0000}"/>
    <cellStyle name="Note 8 4 3 2 2" xfId="46460" xr:uid="{00000000-0005-0000-0000-00005BCB0000}"/>
    <cellStyle name="Note 8 4 3 3" xfId="38672" xr:uid="{00000000-0005-0000-0000-00005CCB0000}"/>
    <cellStyle name="Note 8 4 4" xfId="7366" xr:uid="{00000000-0005-0000-0000-00005DCB0000}"/>
    <cellStyle name="Note 8 4 4 2" xfId="33359" xr:uid="{00000000-0005-0000-0000-00005ECB0000}"/>
    <cellStyle name="Note 8 4 5" xfId="15153" xr:uid="{00000000-0005-0000-0000-00005FCB0000}"/>
    <cellStyle name="Note 8 4 5 2" xfId="41147" xr:uid="{00000000-0005-0000-0000-000060CB0000}"/>
    <cellStyle name="Note 8 4 6" xfId="22904" xr:uid="{00000000-0005-0000-0000-000061CB0000}"/>
    <cellStyle name="Note 8 4 6 2" xfId="48893" xr:uid="{00000000-0005-0000-0000-000062CB0000}"/>
    <cellStyle name="Note 8 4 7" xfId="28058" xr:uid="{00000000-0005-0000-0000-000063CB0000}"/>
    <cellStyle name="Note 8 5" xfId="2620" xr:uid="{00000000-0005-0000-0000-000064CB0000}"/>
    <cellStyle name="Note 8 5 2" xfId="5306" xr:uid="{00000000-0005-0000-0000-000065CB0000}"/>
    <cellStyle name="Note 8 5 2 2" xfId="10603" xr:uid="{00000000-0005-0000-0000-000066CB0000}"/>
    <cellStyle name="Note 8 5 2 2 2" xfId="36604" xr:uid="{00000000-0005-0000-0000-000067CB0000}"/>
    <cellStyle name="Note 8 5 2 3" xfId="18398" xr:uid="{00000000-0005-0000-0000-000068CB0000}"/>
    <cellStyle name="Note 8 5 2 3 2" xfId="44392" xr:uid="{00000000-0005-0000-0000-000069CB0000}"/>
    <cellStyle name="Note 8 5 2 4" xfId="26149" xr:uid="{00000000-0005-0000-0000-00006ACB0000}"/>
    <cellStyle name="Note 8 5 2 4 2" xfId="52138" xr:uid="{00000000-0005-0000-0000-00006BCB0000}"/>
    <cellStyle name="Note 8 5 2 5" xfId="31303" xr:uid="{00000000-0005-0000-0000-00006CCB0000}"/>
    <cellStyle name="Note 8 5 3" xfId="13207" xr:uid="{00000000-0005-0000-0000-00006DCB0000}"/>
    <cellStyle name="Note 8 5 3 2" xfId="21002" xr:uid="{00000000-0005-0000-0000-00006ECB0000}"/>
    <cellStyle name="Note 8 5 3 2 2" xfId="46996" xr:uid="{00000000-0005-0000-0000-00006FCB0000}"/>
    <cellStyle name="Note 8 5 3 3" xfId="39208" xr:uid="{00000000-0005-0000-0000-000070CB0000}"/>
    <cellStyle name="Note 8 5 4" xfId="7919" xr:uid="{00000000-0005-0000-0000-000071CB0000}"/>
    <cellStyle name="Note 8 5 4 2" xfId="33915" xr:uid="{00000000-0005-0000-0000-000072CB0000}"/>
    <cellStyle name="Note 8 5 5" xfId="15709" xr:uid="{00000000-0005-0000-0000-000073CB0000}"/>
    <cellStyle name="Note 8 5 5 2" xfId="41703" xr:uid="{00000000-0005-0000-0000-000074CB0000}"/>
    <cellStyle name="Note 8 5 6" xfId="23460" xr:uid="{00000000-0005-0000-0000-000075CB0000}"/>
    <cellStyle name="Note 8 5 6 2" xfId="49449" xr:uid="{00000000-0005-0000-0000-000076CB0000}"/>
    <cellStyle name="Note 8 5 7" xfId="28614" xr:uid="{00000000-0005-0000-0000-000077CB0000}"/>
    <cellStyle name="Note 8 6" xfId="949" xr:uid="{00000000-0005-0000-0000-000078CB0000}"/>
    <cellStyle name="Note 8 6 2" xfId="6260" xr:uid="{00000000-0005-0000-0000-000079CB0000}"/>
    <cellStyle name="Note 8 6 2 2" xfId="32247" xr:uid="{00000000-0005-0000-0000-00007ACB0000}"/>
    <cellStyle name="Note 8 6 3" xfId="14041" xr:uid="{00000000-0005-0000-0000-00007BCB0000}"/>
    <cellStyle name="Note 8 6 3 2" xfId="40035" xr:uid="{00000000-0005-0000-0000-00007CCB0000}"/>
    <cellStyle name="Note 8 6 4" xfId="21792" xr:uid="{00000000-0005-0000-0000-00007DCB0000}"/>
    <cellStyle name="Note 8 6 4 2" xfId="47781" xr:uid="{00000000-0005-0000-0000-00007ECB0000}"/>
    <cellStyle name="Note 8 6 5" xfId="26946" xr:uid="{00000000-0005-0000-0000-00007FCB0000}"/>
    <cellStyle name="Note 8 7" xfId="3204" xr:uid="{00000000-0005-0000-0000-000080CB0000}"/>
    <cellStyle name="Note 8 7 2" xfId="8502" xr:uid="{00000000-0005-0000-0000-000081CB0000}"/>
    <cellStyle name="Note 8 7 2 2" xfId="34499" xr:uid="{00000000-0005-0000-0000-000082CB0000}"/>
    <cellStyle name="Note 8 7 3" xfId="16293" xr:uid="{00000000-0005-0000-0000-000083CB0000}"/>
    <cellStyle name="Note 8 7 3 2" xfId="42287" xr:uid="{00000000-0005-0000-0000-000084CB0000}"/>
    <cellStyle name="Note 8 7 4" xfId="24044" xr:uid="{00000000-0005-0000-0000-000085CB0000}"/>
    <cellStyle name="Note 8 7 4 2" xfId="50033" xr:uid="{00000000-0005-0000-0000-000086CB0000}"/>
    <cellStyle name="Note 8 7 5" xfId="29198" xr:uid="{00000000-0005-0000-0000-000087CB0000}"/>
    <cellStyle name="Note 8 8" xfId="3315" xr:uid="{00000000-0005-0000-0000-000088CB0000}"/>
    <cellStyle name="Note 8 8 2" xfId="8615" xr:uid="{00000000-0005-0000-0000-000089CB0000}"/>
    <cellStyle name="Note 8 8 2 2" xfId="34613" xr:uid="{00000000-0005-0000-0000-00008ACB0000}"/>
    <cellStyle name="Note 8 8 3" xfId="16407" xr:uid="{00000000-0005-0000-0000-00008BCB0000}"/>
    <cellStyle name="Note 8 8 3 2" xfId="42401" xr:uid="{00000000-0005-0000-0000-00008CCB0000}"/>
    <cellStyle name="Note 8 8 4" xfId="24158" xr:uid="{00000000-0005-0000-0000-00008DCB0000}"/>
    <cellStyle name="Note 8 8 4 2" xfId="50147" xr:uid="{00000000-0005-0000-0000-00008ECB0000}"/>
    <cellStyle name="Note 8 8 5" xfId="29312" xr:uid="{00000000-0005-0000-0000-00008FCB0000}"/>
    <cellStyle name="Note 8 9" xfId="3429" xr:uid="{00000000-0005-0000-0000-000090CB0000}"/>
    <cellStyle name="Note 8 9 2" xfId="8728" xr:uid="{00000000-0005-0000-0000-000091CB0000}"/>
    <cellStyle name="Note 8 9 2 2" xfId="34727" xr:uid="{00000000-0005-0000-0000-000092CB0000}"/>
    <cellStyle name="Note 8 9 3" xfId="16521" xr:uid="{00000000-0005-0000-0000-000093CB0000}"/>
    <cellStyle name="Note 8 9 3 2" xfId="42515" xr:uid="{00000000-0005-0000-0000-000094CB0000}"/>
    <cellStyle name="Note 8 9 4" xfId="24272" xr:uid="{00000000-0005-0000-0000-000095CB0000}"/>
    <cellStyle name="Note 8 9 4 2" xfId="50261" xr:uid="{00000000-0005-0000-0000-000096CB0000}"/>
    <cellStyle name="Note 8 9 5" xfId="29426" xr:uid="{00000000-0005-0000-0000-000097CB0000}"/>
    <cellStyle name="Note 9" xfId="963" xr:uid="{00000000-0005-0000-0000-000098CB0000}"/>
    <cellStyle name="Note 9 10" xfId="14055" xr:uid="{00000000-0005-0000-0000-000099CB0000}"/>
    <cellStyle name="Note 9 10 2" xfId="40049" xr:uid="{00000000-0005-0000-0000-00009ACB0000}"/>
    <cellStyle name="Note 9 11" xfId="21806" xr:uid="{00000000-0005-0000-0000-00009BCB0000}"/>
    <cellStyle name="Note 9 11 2" xfId="47795" xr:uid="{00000000-0005-0000-0000-00009CCB0000}"/>
    <cellStyle name="Note 9 12" xfId="26960" xr:uid="{00000000-0005-0000-0000-00009DCB0000}"/>
    <cellStyle name="Note 9 2" xfId="1241" xr:uid="{00000000-0005-0000-0000-00009ECB0000}"/>
    <cellStyle name="Note 9 2 10" xfId="22083" xr:uid="{00000000-0005-0000-0000-00009FCB0000}"/>
    <cellStyle name="Note 9 2 10 2" xfId="48072" xr:uid="{00000000-0005-0000-0000-0000A0CB0000}"/>
    <cellStyle name="Note 9 2 11" xfId="27237" xr:uid="{00000000-0005-0000-0000-0000A1CB0000}"/>
    <cellStyle name="Note 9 2 2" xfId="1799" xr:uid="{00000000-0005-0000-0000-0000A2CB0000}"/>
    <cellStyle name="Note 9 2 2 2" xfId="4485" xr:uid="{00000000-0005-0000-0000-0000A3CB0000}"/>
    <cellStyle name="Note 9 2 2 2 2" xfId="9782" xr:uid="{00000000-0005-0000-0000-0000A4CB0000}"/>
    <cellStyle name="Note 9 2 2 2 2 2" xfId="35783" xr:uid="{00000000-0005-0000-0000-0000A5CB0000}"/>
    <cellStyle name="Note 9 2 2 2 3" xfId="17577" xr:uid="{00000000-0005-0000-0000-0000A6CB0000}"/>
    <cellStyle name="Note 9 2 2 2 3 2" xfId="43571" xr:uid="{00000000-0005-0000-0000-0000A7CB0000}"/>
    <cellStyle name="Note 9 2 2 2 4" xfId="25328" xr:uid="{00000000-0005-0000-0000-0000A8CB0000}"/>
    <cellStyle name="Note 9 2 2 2 4 2" xfId="51317" xr:uid="{00000000-0005-0000-0000-0000A9CB0000}"/>
    <cellStyle name="Note 9 2 2 2 5" xfId="30482" xr:uid="{00000000-0005-0000-0000-0000AACB0000}"/>
    <cellStyle name="Note 9 2 2 3" xfId="12424" xr:uid="{00000000-0005-0000-0000-0000ABCB0000}"/>
    <cellStyle name="Note 9 2 2 3 2" xfId="20219" xr:uid="{00000000-0005-0000-0000-0000ACCB0000}"/>
    <cellStyle name="Note 9 2 2 3 2 2" xfId="46213" xr:uid="{00000000-0005-0000-0000-0000ADCB0000}"/>
    <cellStyle name="Note 9 2 2 3 3" xfId="38425" xr:uid="{00000000-0005-0000-0000-0000AECB0000}"/>
    <cellStyle name="Note 9 2 2 4" xfId="7102" xr:uid="{00000000-0005-0000-0000-0000AFCB0000}"/>
    <cellStyle name="Note 9 2 2 4 2" xfId="33094" xr:uid="{00000000-0005-0000-0000-0000B0CB0000}"/>
    <cellStyle name="Note 9 2 2 5" xfId="14888" xr:uid="{00000000-0005-0000-0000-0000B1CB0000}"/>
    <cellStyle name="Note 9 2 2 5 2" xfId="40882" xr:uid="{00000000-0005-0000-0000-0000B2CB0000}"/>
    <cellStyle name="Note 9 2 2 6" xfId="22639" xr:uid="{00000000-0005-0000-0000-0000B3CB0000}"/>
    <cellStyle name="Note 9 2 2 6 2" xfId="48628" xr:uid="{00000000-0005-0000-0000-0000B4CB0000}"/>
    <cellStyle name="Note 9 2 2 7" xfId="27793" xr:uid="{00000000-0005-0000-0000-0000B5CB0000}"/>
    <cellStyle name="Note 9 2 3" xfId="2355" xr:uid="{00000000-0005-0000-0000-0000B6CB0000}"/>
    <cellStyle name="Note 9 2 3 2" xfId="5041" xr:uid="{00000000-0005-0000-0000-0000B7CB0000}"/>
    <cellStyle name="Note 9 2 3 2 2" xfId="10338" xr:uid="{00000000-0005-0000-0000-0000B8CB0000}"/>
    <cellStyle name="Note 9 2 3 2 2 2" xfId="36339" xr:uid="{00000000-0005-0000-0000-0000B9CB0000}"/>
    <cellStyle name="Note 9 2 3 2 3" xfId="18133" xr:uid="{00000000-0005-0000-0000-0000BACB0000}"/>
    <cellStyle name="Note 9 2 3 2 3 2" xfId="44127" xr:uid="{00000000-0005-0000-0000-0000BBCB0000}"/>
    <cellStyle name="Note 9 2 3 2 4" xfId="25884" xr:uid="{00000000-0005-0000-0000-0000BCCB0000}"/>
    <cellStyle name="Note 9 2 3 2 4 2" xfId="51873" xr:uid="{00000000-0005-0000-0000-0000BDCB0000}"/>
    <cellStyle name="Note 9 2 3 2 5" xfId="31038" xr:uid="{00000000-0005-0000-0000-0000BECB0000}"/>
    <cellStyle name="Note 9 2 3 3" xfId="12959" xr:uid="{00000000-0005-0000-0000-0000BFCB0000}"/>
    <cellStyle name="Note 9 2 3 3 2" xfId="20754" xr:uid="{00000000-0005-0000-0000-0000C0CB0000}"/>
    <cellStyle name="Note 9 2 3 3 2 2" xfId="46748" xr:uid="{00000000-0005-0000-0000-0000C1CB0000}"/>
    <cellStyle name="Note 9 2 3 3 3" xfId="38960" xr:uid="{00000000-0005-0000-0000-0000C2CB0000}"/>
    <cellStyle name="Note 9 2 3 4" xfId="7654" xr:uid="{00000000-0005-0000-0000-0000C3CB0000}"/>
    <cellStyle name="Note 9 2 3 4 2" xfId="33650" xr:uid="{00000000-0005-0000-0000-0000C4CB0000}"/>
    <cellStyle name="Note 9 2 3 5" xfId="15444" xr:uid="{00000000-0005-0000-0000-0000C5CB0000}"/>
    <cellStyle name="Note 9 2 3 5 2" xfId="41438" xr:uid="{00000000-0005-0000-0000-0000C6CB0000}"/>
    <cellStyle name="Note 9 2 3 6" xfId="23195" xr:uid="{00000000-0005-0000-0000-0000C7CB0000}"/>
    <cellStyle name="Note 9 2 3 6 2" xfId="49184" xr:uid="{00000000-0005-0000-0000-0000C8CB0000}"/>
    <cellStyle name="Note 9 2 3 7" xfId="28349" xr:uid="{00000000-0005-0000-0000-0000C9CB0000}"/>
    <cellStyle name="Note 9 2 4" xfId="2911" xr:uid="{00000000-0005-0000-0000-0000CACB0000}"/>
    <cellStyle name="Note 9 2 4 2" xfId="5597" xr:uid="{00000000-0005-0000-0000-0000CBCB0000}"/>
    <cellStyle name="Note 9 2 4 2 2" xfId="10894" xr:uid="{00000000-0005-0000-0000-0000CCCB0000}"/>
    <cellStyle name="Note 9 2 4 2 2 2" xfId="36895" xr:uid="{00000000-0005-0000-0000-0000CDCB0000}"/>
    <cellStyle name="Note 9 2 4 2 3" xfId="18689" xr:uid="{00000000-0005-0000-0000-0000CECB0000}"/>
    <cellStyle name="Note 9 2 4 2 3 2" xfId="44683" xr:uid="{00000000-0005-0000-0000-0000CFCB0000}"/>
    <cellStyle name="Note 9 2 4 2 4" xfId="26440" xr:uid="{00000000-0005-0000-0000-0000D0CB0000}"/>
    <cellStyle name="Note 9 2 4 2 4 2" xfId="52429" xr:uid="{00000000-0005-0000-0000-0000D1CB0000}"/>
    <cellStyle name="Note 9 2 4 2 5" xfId="31594" xr:uid="{00000000-0005-0000-0000-0000D2CB0000}"/>
    <cellStyle name="Note 9 2 4 3" xfId="13498" xr:uid="{00000000-0005-0000-0000-0000D3CB0000}"/>
    <cellStyle name="Note 9 2 4 3 2" xfId="21293" xr:uid="{00000000-0005-0000-0000-0000D4CB0000}"/>
    <cellStyle name="Note 9 2 4 3 2 2" xfId="47287" xr:uid="{00000000-0005-0000-0000-0000D5CB0000}"/>
    <cellStyle name="Note 9 2 4 3 3" xfId="39499" xr:uid="{00000000-0005-0000-0000-0000D6CB0000}"/>
    <cellStyle name="Note 9 2 4 4" xfId="8210" xr:uid="{00000000-0005-0000-0000-0000D7CB0000}"/>
    <cellStyle name="Note 9 2 4 4 2" xfId="34206" xr:uid="{00000000-0005-0000-0000-0000D8CB0000}"/>
    <cellStyle name="Note 9 2 4 5" xfId="16000" xr:uid="{00000000-0005-0000-0000-0000D9CB0000}"/>
    <cellStyle name="Note 9 2 4 5 2" xfId="41994" xr:uid="{00000000-0005-0000-0000-0000DACB0000}"/>
    <cellStyle name="Note 9 2 4 6" xfId="23751" xr:uid="{00000000-0005-0000-0000-0000DBCB0000}"/>
    <cellStyle name="Note 9 2 4 6 2" xfId="49740" xr:uid="{00000000-0005-0000-0000-0000DCCB0000}"/>
    <cellStyle name="Note 9 2 4 7" xfId="28905" xr:uid="{00000000-0005-0000-0000-0000DDCB0000}"/>
    <cellStyle name="Note 9 2 5" xfId="3929" xr:uid="{00000000-0005-0000-0000-0000DECB0000}"/>
    <cellStyle name="Note 9 2 5 2" xfId="9227" xr:uid="{00000000-0005-0000-0000-0000DFCB0000}"/>
    <cellStyle name="Note 9 2 5 2 2" xfId="35227" xr:uid="{00000000-0005-0000-0000-0000E0CB0000}"/>
    <cellStyle name="Note 9 2 5 3" xfId="17021" xr:uid="{00000000-0005-0000-0000-0000E1CB0000}"/>
    <cellStyle name="Note 9 2 5 3 2" xfId="43015" xr:uid="{00000000-0005-0000-0000-0000E2CB0000}"/>
    <cellStyle name="Note 9 2 5 4" xfId="24772" xr:uid="{00000000-0005-0000-0000-0000E3CB0000}"/>
    <cellStyle name="Note 9 2 5 4 2" xfId="50761" xr:uid="{00000000-0005-0000-0000-0000E4CB0000}"/>
    <cellStyle name="Note 9 2 5 5" xfId="29926" xr:uid="{00000000-0005-0000-0000-0000E5CB0000}"/>
    <cellStyle name="Note 9 2 6" xfId="11399" xr:uid="{00000000-0005-0000-0000-0000E6CB0000}"/>
    <cellStyle name="Note 9 2 6 2" xfId="19194" xr:uid="{00000000-0005-0000-0000-0000E7CB0000}"/>
    <cellStyle name="Note 9 2 6 2 2" xfId="45188" xr:uid="{00000000-0005-0000-0000-0000E8CB0000}"/>
    <cellStyle name="Note 9 2 6 3" xfId="37400" xr:uid="{00000000-0005-0000-0000-0000E9CB0000}"/>
    <cellStyle name="Note 9 2 7" xfId="11905" xr:uid="{00000000-0005-0000-0000-0000EACB0000}"/>
    <cellStyle name="Note 9 2 7 2" xfId="19700" xr:uid="{00000000-0005-0000-0000-0000EBCB0000}"/>
    <cellStyle name="Note 9 2 7 2 2" xfId="45694" xr:uid="{00000000-0005-0000-0000-0000ECCB0000}"/>
    <cellStyle name="Note 9 2 7 3" xfId="37906" xr:uid="{00000000-0005-0000-0000-0000EDCB0000}"/>
    <cellStyle name="Note 9 2 8" xfId="6551" xr:uid="{00000000-0005-0000-0000-0000EECB0000}"/>
    <cellStyle name="Note 9 2 8 2" xfId="32538" xr:uid="{00000000-0005-0000-0000-0000EFCB0000}"/>
    <cellStyle name="Note 9 2 9" xfId="14332" xr:uid="{00000000-0005-0000-0000-0000F0CB0000}"/>
    <cellStyle name="Note 9 2 9 2" xfId="40326" xr:uid="{00000000-0005-0000-0000-0000F1CB0000}"/>
    <cellStyle name="Note 9 3" xfId="1522" xr:uid="{00000000-0005-0000-0000-0000F2CB0000}"/>
    <cellStyle name="Note 9 3 2" xfId="4208" xr:uid="{00000000-0005-0000-0000-0000F3CB0000}"/>
    <cellStyle name="Note 9 3 2 2" xfId="9505" xr:uid="{00000000-0005-0000-0000-0000F4CB0000}"/>
    <cellStyle name="Note 9 3 2 2 2" xfId="35506" xr:uid="{00000000-0005-0000-0000-0000F5CB0000}"/>
    <cellStyle name="Note 9 3 2 3" xfId="17300" xr:uid="{00000000-0005-0000-0000-0000F6CB0000}"/>
    <cellStyle name="Note 9 3 2 3 2" xfId="43294" xr:uid="{00000000-0005-0000-0000-0000F7CB0000}"/>
    <cellStyle name="Note 9 3 2 4" xfId="25051" xr:uid="{00000000-0005-0000-0000-0000F8CB0000}"/>
    <cellStyle name="Note 9 3 2 4 2" xfId="51040" xr:uid="{00000000-0005-0000-0000-0000F9CB0000}"/>
    <cellStyle name="Note 9 3 2 5" xfId="30205" xr:uid="{00000000-0005-0000-0000-0000FACB0000}"/>
    <cellStyle name="Note 9 3 3" xfId="12165" xr:uid="{00000000-0005-0000-0000-0000FBCB0000}"/>
    <cellStyle name="Note 9 3 3 2" xfId="19960" xr:uid="{00000000-0005-0000-0000-0000FCCB0000}"/>
    <cellStyle name="Note 9 3 3 2 2" xfId="45954" xr:uid="{00000000-0005-0000-0000-0000FDCB0000}"/>
    <cellStyle name="Note 9 3 3 3" xfId="38166" xr:uid="{00000000-0005-0000-0000-0000FECB0000}"/>
    <cellStyle name="Note 9 3 4" xfId="6827" xr:uid="{00000000-0005-0000-0000-0000FFCB0000}"/>
    <cellStyle name="Note 9 3 4 2" xfId="32817" xr:uid="{00000000-0005-0000-0000-000000CC0000}"/>
    <cellStyle name="Note 9 3 5" xfId="14611" xr:uid="{00000000-0005-0000-0000-000001CC0000}"/>
    <cellStyle name="Note 9 3 5 2" xfId="40605" xr:uid="{00000000-0005-0000-0000-000002CC0000}"/>
    <cellStyle name="Note 9 3 6" xfId="22362" xr:uid="{00000000-0005-0000-0000-000003CC0000}"/>
    <cellStyle name="Note 9 3 6 2" xfId="48351" xr:uid="{00000000-0005-0000-0000-000004CC0000}"/>
    <cellStyle name="Note 9 3 7" xfId="27516" xr:uid="{00000000-0005-0000-0000-000005CC0000}"/>
    <cellStyle name="Note 9 4" xfId="2078" xr:uid="{00000000-0005-0000-0000-000006CC0000}"/>
    <cellStyle name="Note 9 4 2" xfId="4764" xr:uid="{00000000-0005-0000-0000-000007CC0000}"/>
    <cellStyle name="Note 9 4 2 2" xfId="10061" xr:uid="{00000000-0005-0000-0000-000008CC0000}"/>
    <cellStyle name="Note 9 4 2 2 2" xfId="36062" xr:uid="{00000000-0005-0000-0000-000009CC0000}"/>
    <cellStyle name="Note 9 4 2 3" xfId="17856" xr:uid="{00000000-0005-0000-0000-00000ACC0000}"/>
    <cellStyle name="Note 9 4 2 3 2" xfId="43850" xr:uid="{00000000-0005-0000-0000-00000BCC0000}"/>
    <cellStyle name="Note 9 4 2 4" xfId="25607" xr:uid="{00000000-0005-0000-0000-00000CCC0000}"/>
    <cellStyle name="Note 9 4 2 4 2" xfId="51596" xr:uid="{00000000-0005-0000-0000-00000DCC0000}"/>
    <cellStyle name="Note 9 4 2 5" xfId="30761" xr:uid="{00000000-0005-0000-0000-00000ECC0000}"/>
    <cellStyle name="Note 9 4 3" xfId="12684" xr:uid="{00000000-0005-0000-0000-00000FCC0000}"/>
    <cellStyle name="Note 9 4 3 2" xfId="20479" xr:uid="{00000000-0005-0000-0000-000010CC0000}"/>
    <cellStyle name="Note 9 4 3 2 2" xfId="46473" xr:uid="{00000000-0005-0000-0000-000011CC0000}"/>
    <cellStyle name="Note 9 4 3 3" xfId="38685" xr:uid="{00000000-0005-0000-0000-000012CC0000}"/>
    <cellStyle name="Note 9 4 4" xfId="7379" xr:uid="{00000000-0005-0000-0000-000013CC0000}"/>
    <cellStyle name="Note 9 4 4 2" xfId="33373" xr:uid="{00000000-0005-0000-0000-000014CC0000}"/>
    <cellStyle name="Note 9 4 5" xfId="15167" xr:uid="{00000000-0005-0000-0000-000015CC0000}"/>
    <cellStyle name="Note 9 4 5 2" xfId="41161" xr:uid="{00000000-0005-0000-0000-000016CC0000}"/>
    <cellStyle name="Note 9 4 6" xfId="22918" xr:uid="{00000000-0005-0000-0000-000017CC0000}"/>
    <cellStyle name="Note 9 4 6 2" xfId="48907" xr:uid="{00000000-0005-0000-0000-000018CC0000}"/>
    <cellStyle name="Note 9 4 7" xfId="28072" xr:uid="{00000000-0005-0000-0000-000019CC0000}"/>
    <cellStyle name="Note 9 5" xfId="2634" xr:uid="{00000000-0005-0000-0000-00001ACC0000}"/>
    <cellStyle name="Note 9 5 2" xfId="5320" xr:uid="{00000000-0005-0000-0000-00001BCC0000}"/>
    <cellStyle name="Note 9 5 2 2" xfId="10617" xr:uid="{00000000-0005-0000-0000-00001CCC0000}"/>
    <cellStyle name="Note 9 5 2 2 2" xfId="36618" xr:uid="{00000000-0005-0000-0000-00001DCC0000}"/>
    <cellStyle name="Note 9 5 2 3" xfId="18412" xr:uid="{00000000-0005-0000-0000-00001ECC0000}"/>
    <cellStyle name="Note 9 5 2 3 2" xfId="44406" xr:uid="{00000000-0005-0000-0000-00001FCC0000}"/>
    <cellStyle name="Note 9 5 2 4" xfId="26163" xr:uid="{00000000-0005-0000-0000-000020CC0000}"/>
    <cellStyle name="Note 9 5 2 4 2" xfId="52152" xr:uid="{00000000-0005-0000-0000-000021CC0000}"/>
    <cellStyle name="Note 9 5 2 5" xfId="31317" xr:uid="{00000000-0005-0000-0000-000022CC0000}"/>
    <cellStyle name="Note 9 5 3" xfId="13221" xr:uid="{00000000-0005-0000-0000-000023CC0000}"/>
    <cellStyle name="Note 9 5 3 2" xfId="21016" xr:uid="{00000000-0005-0000-0000-000024CC0000}"/>
    <cellStyle name="Note 9 5 3 2 2" xfId="47010" xr:uid="{00000000-0005-0000-0000-000025CC0000}"/>
    <cellStyle name="Note 9 5 3 3" xfId="39222" xr:uid="{00000000-0005-0000-0000-000026CC0000}"/>
    <cellStyle name="Note 9 5 4" xfId="7933" xr:uid="{00000000-0005-0000-0000-000027CC0000}"/>
    <cellStyle name="Note 9 5 4 2" xfId="33929" xr:uid="{00000000-0005-0000-0000-000028CC0000}"/>
    <cellStyle name="Note 9 5 5" xfId="15723" xr:uid="{00000000-0005-0000-0000-000029CC0000}"/>
    <cellStyle name="Note 9 5 5 2" xfId="41717" xr:uid="{00000000-0005-0000-0000-00002ACC0000}"/>
    <cellStyle name="Note 9 5 6" xfId="23474" xr:uid="{00000000-0005-0000-0000-00002BCC0000}"/>
    <cellStyle name="Note 9 5 6 2" xfId="49463" xr:uid="{00000000-0005-0000-0000-00002CCC0000}"/>
    <cellStyle name="Note 9 5 7" xfId="28628" xr:uid="{00000000-0005-0000-0000-00002DCC0000}"/>
    <cellStyle name="Note 9 6" xfId="3652" xr:uid="{00000000-0005-0000-0000-00002ECC0000}"/>
    <cellStyle name="Note 9 6 2" xfId="8950" xr:uid="{00000000-0005-0000-0000-00002FCC0000}"/>
    <cellStyle name="Note 9 6 2 2" xfId="34950" xr:uid="{00000000-0005-0000-0000-000030CC0000}"/>
    <cellStyle name="Note 9 6 3" xfId="16744" xr:uid="{00000000-0005-0000-0000-000031CC0000}"/>
    <cellStyle name="Note 9 6 3 2" xfId="42738" xr:uid="{00000000-0005-0000-0000-000032CC0000}"/>
    <cellStyle name="Note 9 6 4" xfId="24495" xr:uid="{00000000-0005-0000-0000-000033CC0000}"/>
    <cellStyle name="Note 9 6 4 2" xfId="50484" xr:uid="{00000000-0005-0000-0000-000034CC0000}"/>
    <cellStyle name="Note 9 6 5" xfId="29649" xr:uid="{00000000-0005-0000-0000-000035CC0000}"/>
    <cellStyle name="Note 9 7" xfId="11144" xr:uid="{00000000-0005-0000-0000-000036CC0000}"/>
    <cellStyle name="Note 9 7 2" xfId="18939" xr:uid="{00000000-0005-0000-0000-000037CC0000}"/>
    <cellStyle name="Note 9 7 2 2" xfId="44933" xr:uid="{00000000-0005-0000-0000-000038CC0000}"/>
    <cellStyle name="Note 9 7 3" xfId="37145" xr:uid="{00000000-0005-0000-0000-000039CC0000}"/>
    <cellStyle name="Note 9 8" xfId="11644" xr:uid="{00000000-0005-0000-0000-00003ACC0000}"/>
    <cellStyle name="Note 9 8 2" xfId="19439" xr:uid="{00000000-0005-0000-0000-00003BCC0000}"/>
    <cellStyle name="Note 9 8 2 2" xfId="45433" xr:uid="{00000000-0005-0000-0000-00003CCC0000}"/>
    <cellStyle name="Note 9 8 3" xfId="37645" xr:uid="{00000000-0005-0000-0000-00003DCC0000}"/>
    <cellStyle name="Note 9 9" xfId="6274" xr:uid="{00000000-0005-0000-0000-00003ECC0000}"/>
    <cellStyle name="Note 9 9 2" xfId="32261" xr:uid="{00000000-0005-0000-0000-00003FCC0000}"/>
    <cellStyle name="Notes" xfId="585" xr:uid="{00000000-0005-0000-0000-000040CC0000}"/>
    <cellStyle name="Notes 2" xfId="586" xr:uid="{00000000-0005-0000-0000-000041CC0000}"/>
    <cellStyle name="Numbers(2)" xfId="587" xr:uid="{00000000-0005-0000-0000-000042CC0000}"/>
    <cellStyle name="Obično_VD Izvjestaji CRO  SRP" xfId="588" xr:uid="{00000000-0005-0000-0000-000043CC0000}"/>
    <cellStyle name="ohneP" xfId="589" xr:uid="{00000000-0005-0000-0000-000044CC0000}"/>
    <cellStyle name="Output" xfId="15" builtinId="21" customBuiltin="1"/>
    <cellStyle name="ParaBirimi [0]_2004_iller" xfId="590" xr:uid="{00000000-0005-0000-0000-000046CC0000}"/>
    <cellStyle name="ParaBirimi_2004_iller" xfId="591" xr:uid="{00000000-0005-0000-0000-000047CC0000}"/>
    <cellStyle name="Pénznem [0]_10mell99" xfId="592" xr:uid="{00000000-0005-0000-0000-000048CC0000}"/>
    <cellStyle name="Pénznem_10mell99" xfId="593" xr:uid="{00000000-0005-0000-0000-000049CC0000}"/>
    <cellStyle name="Percen - Style1" xfId="594" xr:uid="{00000000-0005-0000-0000-00004ACC0000}"/>
    <cellStyle name="Percent [2]" xfId="595" xr:uid="{00000000-0005-0000-0000-00004BCC0000}"/>
    <cellStyle name="Percent 10" xfId="864" xr:uid="{00000000-0005-0000-0000-00004CCC0000}"/>
    <cellStyle name="Percent 10 2" xfId="31908" xr:uid="{00000000-0005-0000-0000-00004DCC0000}"/>
    <cellStyle name="Percent 10 3" xfId="5920" xr:uid="{00000000-0005-0000-0000-00004ECC0000}"/>
    <cellStyle name="Percent 11" xfId="861" xr:uid="{00000000-0005-0000-0000-00004FCC0000}"/>
    <cellStyle name="Percent 11 2" xfId="31910" xr:uid="{00000000-0005-0000-0000-000050CC0000}"/>
    <cellStyle name="Percent 11 3" xfId="5923" xr:uid="{00000000-0005-0000-0000-000051CC0000}"/>
    <cellStyle name="Percent 12" xfId="5908" xr:uid="{00000000-0005-0000-0000-000052CC0000}"/>
    <cellStyle name="Percent 12 2" xfId="39682" xr:uid="{00000000-0005-0000-0000-000053CC0000}"/>
    <cellStyle name="Percent 12 3" xfId="13688" xr:uid="{00000000-0005-0000-0000-000054CC0000}"/>
    <cellStyle name="Percent 13" xfId="5910" xr:uid="{00000000-0005-0000-0000-000055CC0000}"/>
    <cellStyle name="Percent 13 2" xfId="39686" xr:uid="{00000000-0005-0000-0000-000056CC0000}"/>
    <cellStyle name="Percent 13 3" xfId="13692" xr:uid="{00000000-0005-0000-0000-000057CC0000}"/>
    <cellStyle name="Percent 14" xfId="13693" xr:uid="{00000000-0005-0000-0000-000058CC0000}"/>
    <cellStyle name="Percent 14 2" xfId="39687" xr:uid="{00000000-0005-0000-0000-000059CC0000}"/>
    <cellStyle name="Percent 15" xfId="13699" xr:uid="{00000000-0005-0000-0000-00005ACC0000}"/>
    <cellStyle name="Percent 15 2" xfId="39693" xr:uid="{00000000-0005-0000-0000-00005BCC0000}"/>
    <cellStyle name="Percent 16" xfId="13838" xr:uid="{00000000-0005-0000-0000-00005CCC0000}"/>
    <cellStyle name="Percent 16 2" xfId="39832" xr:uid="{00000000-0005-0000-0000-00005DCC0000}"/>
    <cellStyle name="Percent 17" xfId="13843" xr:uid="{00000000-0005-0000-0000-00005ECC0000}"/>
    <cellStyle name="Percent 17 2" xfId="39837" xr:uid="{00000000-0005-0000-0000-00005FCC0000}"/>
    <cellStyle name="Percent 18" xfId="21480" xr:uid="{00000000-0005-0000-0000-000060CC0000}"/>
    <cellStyle name="Percent 18 2" xfId="47472" xr:uid="{00000000-0005-0000-0000-000061CC0000}"/>
    <cellStyle name="Percent 19" xfId="52630" xr:uid="{00000000-0005-0000-0000-000062CC0000}"/>
    <cellStyle name="Percent 2" xfId="189" xr:uid="{00000000-0005-0000-0000-000063CC0000}"/>
    <cellStyle name="Percent 2 10" xfId="190" xr:uid="{00000000-0005-0000-0000-000064CC0000}"/>
    <cellStyle name="Percent 2 11" xfId="191" xr:uid="{00000000-0005-0000-0000-000065CC0000}"/>
    <cellStyle name="Percent 2 12" xfId="192" xr:uid="{00000000-0005-0000-0000-000066CC0000}"/>
    <cellStyle name="Percent 2 13" xfId="193" xr:uid="{00000000-0005-0000-0000-000067CC0000}"/>
    <cellStyle name="Percent 2 14" xfId="194" xr:uid="{00000000-0005-0000-0000-000068CC0000}"/>
    <cellStyle name="Percent 2 15" xfId="596" xr:uid="{00000000-0005-0000-0000-000069CC0000}"/>
    <cellStyle name="Percent 2 15 2" xfId="1426" xr:uid="{00000000-0005-0000-0000-00006ACC0000}"/>
    <cellStyle name="Percent 2 15 2 2" xfId="14516" xr:uid="{00000000-0005-0000-0000-00006BCC0000}"/>
    <cellStyle name="Percent 2 15 2 2 2" xfId="40510" xr:uid="{00000000-0005-0000-0000-00006CCC0000}"/>
    <cellStyle name="Percent 2 15 2 3" xfId="32722" xr:uid="{00000000-0005-0000-0000-00006DCC0000}"/>
    <cellStyle name="Percent 2 15 3" xfId="6066" xr:uid="{00000000-0005-0000-0000-00006ECC0000}"/>
    <cellStyle name="Percent 2 15 4" xfId="22267" xr:uid="{00000000-0005-0000-0000-00006FCC0000}"/>
    <cellStyle name="Percent 2 15 4 2" xfId="48256" xr:uid="{00000000-0005-0000-0000-000070CC0000}"/>
    <cellStyle name="Percent 2 15 5" xfId="27421" xr:uid="{00000000-0005-0000-0000-000071CC0000}"/>
    <cellStyle name="Percent 2 16" xfId="4113" xr:uid="{00000000-0005-0000-0000-000072CC0000}"/>
    <cellStyle name="Percent 2 16 2" xfId="9411" xr:uid="{00000000-0005-0000-0000-000073CC0000}"/>
    <cellStyle name="Percent 2 16 2 2" xfId="35411" xr:uid="{00000000-0005-0000-0000-000074CC0000}"/>
    <cellStyle name="Percent 2 16 3" xfId="17205" xr:uid="{00000000-0005-0000-0000-000075CC0000}"/>
    <cellStyle name="Percent 2 16 3 2" xfId="43199" xr:uid="{00000000-0005-0000-0000-000076CC0000}"/>
    <cellStyle name="Percent 2 16 4" xfId="24956" xr:uid="{00000000-0005-0000-0000-000077CC0000}"/>
    <cellStyle name="Percent 2 16 4 2" xfId="50945" xr:uid="{00000000-0005-0000-0000-000078CC0000}"/>
    <cellStyle name="Percent 2 16 5" xfId="30110" xr:uid="{00000000-0005-0000-0000-000079CC0000}"/>
    <cellStyle name="Percent 2 17" xfId="52638" xr:uid="{00000000-0005-0000-0000-00007ACC0000}"/>
    <cellStyle name="Percent 2 2" xfId="195" xr:uid="{00000000-0005-0000-0000-00007BCC0000}"/>
    <cellStyle name="Percent 2 2 2" xfId="1983" xr:uid="{00000000-0005-0000-0000-00007CCC0000}"/>
    <cellStyle name="Percent 2 2 2 2" xfId="7285" xr:uid="{00000000-0005-0000-0000-00007DCC0000}"/>
    <cellStyle name="Percent 2 2 2 2 2" xfId="33278" xr:uid="{00000000-0005-0000-0000-00007ECC0000}"/>
    <cellStyle name="Percent 2 2 2 3" xfId="15072" xr:uid="{00000000-0005-0000-0000-00007FCC0000}"/>
    <cellStyle name="Percent 2 2 2 3 2" xfId="41066" xr:uid="{00000000-0005-0000-0000-000080CC0000}"/>
    <cellStyle name="Percent 2 2 2 4" xfId="22823" xr:uid="{00000000-0005-0000-0000-000081CC0000}"/>
    <cellStyle name="Percent 2 2 2 4 2" xfId="48812" xr:uid="{00000000-0005-0000-0000-000082CC0000}"/>
    <cellStyle name="Percent 2 2 2 5" xfId="27977" xr:uid="{00000000-0005-0000-0000-000083CC0000}"/>
    <cellStyle name="Percent 2 2 3" xfId="4669" xr:uid="{00000000-0005-0000-0000-000084CC0000}"/>
    <cellStyle name="Percent 2 2 3 2" xfId="9966" xr:uid="{00000000-0005-0000-0000-000085CC0000}"/>
    <cellStyle name="Percent 2 2 3 2 2" xfId="35967" xr:uid="{00000000-0005-0000-0000-000086CC0000}"/>
    <cellStyle name="Percent 2 2 3 3" xfId="17761" xr:uid="{00000000-0005-0000-0000-000087CC0000}"/>
    <cellStyle name="Percent 2 2 3 3 2" xfId="43755" xr:uid="{00000000-0005-0000-0000-000088CC0000}"/>
    <cellStyle name="Percent 2 2 3 4" xfId="25512" xr:uid="{00000000-0005-0000-0000-000089CC0000}"/>
    <cellStyle name="Percent 2 2 3 4 2" xfId="51501" xr:uid="{00000000-0005-0000-0000-00008ACC0000}"/>
    <cellStyle name="Percent 2 2 3 5" xfId="30666" xr:uid="{00000000-0005-0000-0000-00008BCC0000}"/>
    <cellStyle name="Percent 2 3" xfId="196" xr:uid="{00000000-0005-0000-0000-00008CCC0000}"/>
    <cellStyle name="Percent 2 3 2" xfId="2539" xr:uid="{00000000-0005-0000-0000-00008DCC0000}"/>
    <cellStyle name="Percent 2 3 2 2" xfId="7838" xr:uid="{00000000-0005-0000-0000-00008ECC0000}"/>
    <cellStyle name="Percent 2 3 2 2 2" xfId="33834" xr:uid="{00000000-0005-0000-0000-00008FCC0000}"/>
    <cellStyle name="Percent 2 3 2 3" xfId="15628" xr:uid="{00000000-0005-0000-0000-000090CC0000}"/>
    <cellStyle name="Percent 2 3 2 3 2" xfId="41622" xr:uid="{00000000-0005-0000-0000-000091CC0000}"/>
    <cellStyle name="Percent 2 3 2 4" xfId="23379" xr:uid="{00000000-0005-0000-0000-000092CC0000}"/>
    <cellStyle name="Percent 2 3 2 4 2" xfId="49368" xr:uid="{00000000-0005-0000-0000-000093CC0000}"/>
    <cellStyle name="Percent 2 3 2 5" xfId="28533" xr:uid="{00000000-0005-0000-0000-000094CC0000}"/>
    <cellStyle name="Percent 2 3 3" xfId="5225" xr:uid="{00000000-0005-0000-0000-000095CC0000}"/>
    <cellStyle name="Percent 2 3 3 2" xfId="10522" xr:uid="{00000000-0005-0000-0000-000096CC0000}"/>
    <cellStyle name="Percent 2 3 3 2 2" xfId="36523" xr:uid="{00000000-0005-0000-0000-000097CC0000}"/>
    <cellStyle name="Percent 2 3 3 3" xfId="18317" xr:uid="{00000000-0005-0000-0000-000098CC0000}"/>
    <cellStyle name="Percent 2 3 3 3 2" xfId="44311" xr:uid="{00000000-0005-0000-0000-000099CC0000}"/>
    <cellStyle name="Percent 2 3 3 4" xfId="26068" xr:uid="{00000000-0005-0000-0000-00009ACC0000}"/>
    <cellStyle name="Percent 2 3 3 4 2" xfId="52057" xr:uid="{00000000-0005-0000-0000-00009BCC0000}"/>
    <cellStyle name="Percent 2 3 3 5" xfId="31222" xr:uid="{00000000-0005-0000-0000-00009CCC0000}"/>
    <cellStyle name="Percent 2 4" xfId="197" xr:uid="{00000000-0005-0000-0000-00009DCC0000}"/>
    <cellStyle name="Percent 2 4 2" xfId="3095" xr:uid="{00000000-0005-0000-0000-00009ECC0000}"/>
    <cellStyle name="Percent 2 4 2 2" xfId="8394" xr:uid="{00000000-0005-0000-0000-00009FCC0000}"/>
    <cellStyle name="Percent 2 4 2 2 2" xfId="34390" xr:uid="{00000000-0005-0000-0000-0000A0CC0000}"/>
    <cellStyle name="Percent 2 4 2 3" xfId="16184" xr:uid="{00000000-0005-0000-0000-0000A1CC0000}"/>
    <cellStyle name="Percent 2 4 2 3 2" xfId="42178" xr:uid="{00000000-0005-0000-0000-0000A2CC0000}"/>
    <cellStyle name="Percent 2 4 2 4" xfId="23935" xr:uid="{00000000-0005-0000-0000-0000A3CC0000}"/>
    <cellStyle name="Percent 2 4 2 4 2" xfId="49924" xr:uid="{00000000-0005-0000-0000-0000A4CC0000}"/>
    <cellStyle name="Percent 2 4 2 5" xfId="29089" xr:uid="{00000000-0005-0000-0000-0000A5CC0000}"/>
    <cellStyle name="Percent 2 4 3" xfId="5781" xr:uid="{00000000-0005-0000-0000-0000A6CC0000}"/>
    <cellStyle name="Percent 2 4 3 2" xfId="11078" xr:uid="{00000000-0005-0000-0000-0000A7CC0000}"/>
    <cellStyle name="Percent 2 4 3 2 2" xfId="37079" xr:uid="{00000000-0005-0000-0000-0000A8CC0000}"/>
    <cellStyle name="Percent 2 4 3 3" xfId="18873" xr:uid="{00000000-0005-0000-0000-0000A9CC0000}"/>
    <cellStyle name="Percent 2 4 3 3 2" xfId="44867" xr:uid="{00000000-0005-0000-0000-0000AACC0000}"/>
    <cellStyle name="Percent 2 4 3 4" xfId="26624" xr:uid="{00000000-0005-0000-0000-0000ABCC0000}"/>
    <cellStyle name="Percent 2 4 3 4 2" xfId="52613" xr:uid="{00000000-0005-0000-0000-0000ACCC0000}"/>
    <cellStyle name="Percent 2 4 3 5" xfId="31778" xr:uid="{00000000-0005-0000-0000-0000ADCC0000}"/>
    <cellStyle name="Percent 2 5" xfId="198" xr:uid="{00000000-0005-0000-0000-0000AECC0000}"/>
    <cellStyle name="Percent 2 6" xfId="199" xr:uid="{00000000-0005-0000-0000-0000AFCC0000}"/>
    <cellStyle name="Percent 2 6 2" xfId="11093" xr:uid="{00000000-0005-0000-0000-0000B0CC0000}"/>
    <cellStyle name="Percent 2 6 2 2" xfId="18888" xr:uid="{00000000-0005-0000-0000-0000B1CC0000}"/>
    <cellStyle name="Percent 2 6 2 2 2" xfId="44882" xr:uid="{00000000-0005-0000-0000-0000B2CC0000}"/>
    <cellStyle name="Percent 2 6 2 3" xfId="37094" xr:uid="{00000000-0005-0000-0000-0000B3CC0000}"/>
    <cellStyle name="Percent 2 7" xfId="200" xr:uid="{00000000-0005-0000-0000-0000B4CC0000}"/>
    <cellStyle name="Percent 2 7 2" xfId="11581" xr:uid="{00000000-0005-0000-0000-0000B5CC0000}"/>
    <cellStyle name="Percent 2 7 2 2" xfId="19376" xr:uid="{00000000-0005-0000-0000-0000B6CC0000}"/>
    <cellStyle name="Percent 2 7 2 2 2" xfId="45370" xr:uid="{00000000-0005-0000-0000-0000B7CC0000}"/>
    <cellStyle name="Percent 2 7 2 3" xfId="37582" xr:uid="{00000000-0005-0000-0000-0000B8CC0000}"/>
    <cellStyle name="Percent 2 8" xfId="201" xr:uid="{00000000-0005-0000-0000-0000B9CC0000}"/>
    <cellStyle name="Percent 2 8 2" xfId="12088" xr:uid="{00000000-0005-0000-0000-0000BACC0000}"/>
    <cellStyle name="Percent 2 8 2 2" xfId="19883" xr:uid="{00000000-0005-0000-0000-0000BBCC0000}"/>
    <cellStyle name="Percent 2 8 2 2 2" xfId="45877" xr:uid="{00000000-0005-0000-0000-0000BCCC0000}"/>
    <cellStyle name="Percent 2 8 2 3" xfId="38089" xr:uid="{00000000-0005-0000-0000-0000BDCC0000}"/>
    <cellStyle name="Percent 2 9" xfId="202" xr:uid="{00000000-0005-0000-0000-0000BECC0000}"/>
    <cellStyle name="Percent 20" xfId="5914" xr:uid="{00000000-0005-0000-0000-0000BFCC0000}"/>
    <cellStyle name="Percent 3" xfId="188" xr:uid="{00000000-0005-0000-0000-0000C0CC0000}"/>
    <cellStyle name="Percent 3 10" xfId="5784" xr:uid="{00000000-0005-0000-0000-0000C1CC0000}"/>
    <cellStyle name="Percent 3 10 2" xfId="11081" xr:uid="{00000000-0005-0000-0000-0000C2CC0000}"/>
    <cellStyle name="Percent 3 10 2 2" xfId="37082" xr:uid="{00000000-0005-0000-0000-0000C3CC0000}"/>
    <cellStyle name="Percent 3 10 3" xfId="18876" xr:uid="{00000000-0005-0000-0000-0000C4CC0000}"/>
    <cellStyle name="Percent 3 10 3 2" xfId="44870" xr:uid="{00000000-0005-0000-0000-0000C5CC0000}"/>
    <cellStyle name="Percent 3 10 4" xfId="26627" xr:uid="{00000000-0005-0000-0000-0000C6CC0000}"/>
    <cellStyle name="Percent 3 10 4 2" xfId="52616" xr:uid="{00000000-0005-0000-0000-0000C7CC0000}"/>
    <cellStyle name="Percent 3 10 5" xfId="31781" xr:uid="{00000000-0005-0000-0000-0000C8CC0000}"/>
    <cellStyle name="Percent 3 11" xfId="5904" xr:uid="{00000000-0005-0000-0000-0000C9CC0000}"/>
    <cellStyle name="Percent 3 11 2" xfId="6070" xr:uid="{00000000-0005-0000-0000-0000CACC0000}"/>
    <cellStyle name="Percent 3 11 2 2" xfId="32051" xr:uid="{00000000-0005-0000-0000-0000CBCC0000}"/>
    <cellStyle name="Percent 3 11 3" xfId="13845" xr:uid="{00000000-0005-0000-0000-0000CCCC0000}"/>
    <cellStyle name="Percent 3 11 3 2" xfId="39839" xr:uid="{00000000-0005-0000-0000-0000CDCC0000}"/>
    <cellStyle name="Percent 3 11 4" xfId="31902" xr:uid="{00000000-0005-0000-0000-0000CECC0000}"/>
    <cellStyle name="Percent 3 12" xfId="6036" xr:uid="{00000000-0005-0000-0000-0000CFCC0000}"/>
    <cellStyle name="Percent 3 13" xfId="21595" xr:uid="{00000000-0005-0000-0000-0000D0CC0000}"/>
    <cellStyle name="Percent 3 13 2" xfId="47584" xr:uid="{00000000-0005-0000-0000-0000D1CC0000}"/>
    <cellStyle name="Percent 3 14" xfId="26749" xr:uid="{00000000-0005-0000-0000-0000D2CC0000}"/>
    <cellStyle name="Percent 3 15" xfId="52651" xr:uid="{00000000-0005-0000-0000-0000D3CC0000}"/>
    <cellStyle name="Percent 3 2" xfId="855" xr:uid="{00000000-0005-0000-0000-0000D4CC0000}"/>
    <cellStyle name="Percent 3 2 2" xfId="5792" xr:uid="{00000000-0005-0000-0000-0000D5CC0000}"/>
    <cellStyle name="Percent 3 2 2 2" xfId="11088" xr:uid="{00000000-0005-0000-0000-0000D6CC0000}"/>
    <cellStyle name="Percent 3 2 2 2 2" xfId="37091" xr:uid="{00000000-0005-0000-0000-0000D7CC0000}"/>
    <cellStyle name="Percent 3 2 2 3" xfId="18885" xr:uid="{00000000-0005-0000-0000-0000D8CC0000}"/>
    <cellStyle name="Percent 3 2 2 3 2" xfId="44879" xr:uid="{00000000-0005-0000-0000-0000D9CC0000}"/>
    <cellStyle name="Percent 3 2 2 4" xfId="26636" xr:uid="{00000000-0005-0000-0000-0000DACC0000}"/>
    <cellStyle name="Percent 3 2 2 4 2" xfId="52625" xr:uid="{00000000-0005-0000-0000-0000DBCC0000}"/>
    <cellStyle name="Percent 3 2 2 5" xfId="31790" xr:uid="{00000000-0005-0000-0000-0000DCCC0000}"/>
    <cellStyle name="Percent 3 2 3" xfId="6178" xr:uid="{00000000-0005-0000-0000-0000DDCC0000}"/>
    <cellStyle name="Percent 3 2 3 2" xfId="32164" xr:uid="{00000000-0005-0000-0000-0000DECC0000}"/>
    <cellStyle name="Percent 3 2 4" xfId="13958" xr:uid="{00000000-0005-0000-0000-0000DFCC0000}"/>
    <cellStyle name="Percent 3 2 4 2" xfId="39952" xr:uid="{00000000-0005-0000-0000-0000E0CC0000}"/>
    <cellStyle name="Percent 3 2 5" xfId="21709" xr:uid="{00000000-0005-0000-0000-0000E1CC0000}"/>
    <cellStyle name="Percent 3 2 5 2" xfId="47698" xr:uid="{00000000-0005-0000-0000-0000E2CC0000}"/>
    <cellStyle name="Percent 3 2 6" xfId="26863" xr:uid="{00000000-0005-0000-0000-0000E3CC0000}"/>
    <cellStyle name="Percent 3 3" xfId="740" xr:uid="{00000000-0005-0000-0000-0000E4CC0000}"/>
    <cellStyle name="Percent 3 3 2" xfId="8505" xr:uid="{00000000-0005-0000-0000-0000E5CC0000}"/>
    <cellStyle name="Percent 3 3 2 2" xfId="34502" xr:uid="{00000000-0005-0000-0000-0000E6CC0000}"/>
    <cellStyle name="Percent 3 3 3" xfId="16296" xr:uid="{00000000-0005-0000-0000-0000E7CC0000}"/>
    <cellStyle name="Percent 3 3 3 2" xfId="42290" xr:uid="{00000000-0005-0000-0000-0000E8CC0000}"/>
    <cellStyle name="Percent 3 3 4" xfId="24047" xr:uid="{00000000-0005-0000-0000-0000E9CC0000}"/>
    <cellStyle name="Percent 3 3 4 2" xfId="50036" xr:uid="{00000000-0005-0000-0000-0000EACC0000}"/>
    <cellStyle name="Percent 3 3 5" xfId="29201" xr:uid="{00000000-0005-0000-0000-0000EBCC0000}"/>
    <cellStyle name="Percent 3 4" xfId="3318" xr:uid="{00000000-0005-0000-0000-0000ECCC0000}"/>
    <cellStyle name="Percent 3 4 2" xfId="8618" xr:uid="{00000000-0005-0000-0000-0000EDCC0000}"/>
    <cellStyle name="Percent 3 4 2 2" xfId="34616" xr:uid="{00000000-0005-0000-0000-0000EECC0000}"/>
    <cellStyle name="Percent 3 4 3" xfId="16410" xr:uid="{00000000-0005-0000-0000-0000EFCC0000}"/>
    <cellStyle name="Percent 3 4 3 2" xfId="42404" xr:uid="{00000000-0005-0000-0000-0000F0CC0000}"/>
    <cellStyle name="Percent 3 4 4" xfId="24161" xr:uid="{00000000-0005-0000-0000-0000F1CC0000}"/>
    <cellStyle name="Percent 3 4 4 2" xfId="50150" xr:uid="{00000000-0005-0000-0000-0000F2CC0000}"/>
    <cellStyle name="Percent 3 4 5" xfId="29315" xr:uid="{00000000-0005-0000-0000-0000F3CC0000}"/>
    <cellStyle name="Percent 3 5" xfId="3432" xr:uid="{00000000-0005-0000-0000-0000F4CC0000}"/>
    <cellStyle name="Percent 3 5 2" xfId="8731" xr:uid="{00000000-0005-0000-0000-0000F5CC0000}"/>
    <cellStyle name="Percent 3 5 2 2" xfId="34730" xr:uid="{00000000-0005-0000-0000-0000F6CC0000}"/>
    <cellStyle name="Percent 3 5 3" xfId="16524" xr:uid="{00000000-0005-0000-0000-0000F7CC0000}"/>
    <cellStyle name="Percent 3 5 3 2" xfId="42518" xr:uid="{00000000-0005-0000-0000-0000F8CC0000}"/>
    <cellStyle name="Percent 3 5 4" xfId="24275" xr:uid="{00000000-0005-0000-0000-0000F9CC0000}"/>
    <cellStyle name="Percent 3 5 4 2" xfId="50264" xr:uid="{00000000-0005-0000-0000-0000FACC0000}"/>
    <cellStyle name="Percent 3 5 5" xfId="29429" xr:uid="{00000000-0005-0000-0000-0000FBCC0000}"/>
    <cellStyle name="Percent 3 6" xfId="3546" xr:uid="{00000000-0005-0000-0000-0000FCCC0000}"/>
    <cellStyle name="Percent 3 6 2" xfId="8844" xr:uid="{00000000-0005-0000-0000-0000FDCC0000}"/>
    <cellStyle name="Percent 3 6 2 2" xfId="34844" xr:uid="{00000000-0005-0000-0000-0000FECC0000}"/>
    <cellStyle name="Percent 3 6 3" xfId="16638" xr:uid="{00000000-0005-0000-0000-0000FFCC0000}"/>
    <cellStyle name="Percent 3 6 3 2" xfId="42632" xr:uid="{00000000-0005-0000-0000-000000CD0000}"/>
    <cellStyle name="Percent 3 6 4" xfId="24389" xr:uid="{00000000-0005-0000-0000-000001CD0000}"/>
    <cellStyle name="Percent 3 6 4 2" xfId="50378" xr:uid="{00000000-0005-0000-0000-000002CD0000}"/>
    <cellStyle name="Percent 3 6 5" xfId="29543" xr:uid="{00000000-0005-0000-0000-000003CD0000}"/>
    <cellStyle name="Percent 3 7" xfId="3550" xr:uid="{00000000-0005-0000-0000-000004CD0000}"/>
    <cellStyle name="Percent 3 7 2" xfId="8848" xr:uid="{00000000-0005-0000-0000-000005CD0000}"/>
    <cellStyle name="Percent 3 7 2 2" xfId="34848" xr:uid="{00000000-0005-0000-0000-000006CD0000}"/>
    <cellStyle name="Percent 3 7 3" xfId="16642" xr:uid="{00000000-0005-0000-0000-000007CD0000}"/>
    <cellStyle name="Percent 3 7 3 2" xfId="42636" xr:uid="{00000000-0005-0000-0000-000008CD0000}"/>
    <cellStyle name="Percent 3 7 4" xfId="24393" xr:uid="{00000000-0005-0000-0000-000009CD0000}"/>
    <cellStyle name="Percent 3 7 4 2" xfId="50382" xr:uid="{00000000-0005-0000-0000-00000ACD0000}"/>
    <cellStyle name="Percent 3 7 5" xfId="29547" xr:uid="{00000000-0005-0000-0000-00000BCD0000}"/>
    <cellStyle name="Percent 3 8" xfId="3553" xr:uid="{00000000-0005-0000-0000-00000CCD0000}"/>
    <cellStyle name="Percent 3 8 2" xfId="8851" xr:uid="{00000000-0005-0000-0000-00000DCD0000}"/>
    <cellStyle name="Percent 3 8 2 2" xfId="34851" xr:uid="{00000000-0005-0000-0000-00000ECD0000}"/>
    <cellStyle name="Percent 3 8 3" xfId="16645" xr:uid="{00000000-0005-0000-0000-00000FCD0000}"/>
    <cellStyle name="Percent 3 8 3 2" xfId="42639" xr:uid="{00000000-0005-0000-0000-000010CD0000}"/>
    <cellStyle name="Percent 3 8 4" xfId="24396" xr:uid="{00000000-0005-0000-0000-000011CD0000}"/>
    <cellStyle name="Percent 3 8 4 2" xfId="50385" xr:uid="{00000000-0005-0000-0000-000012CD0000}"/>
    <cellStyle name="Percent 3 8 5" xfId="29550" xr:uid="{00000000-0005-0000-0000-000013CD0000}"/>
    <cellStyle name="Percent 3 9" xfId="3556" xr:uid="{00000000-0005-0000-0000-000014CD0000}"/>
    <cellStyle name="Percent 3 9 2" xfId="8854" xr:uid="{00000000-0005-0000-0000-000015CD0000}"/>
    <cellStyle name="Percent 3 9 2 2" xfId="34854" xr:uid="{00000000-0005-0000-0000-000016CD0000}"/>
    <cellStyle name="Percent 3 9 3" xfId="16648" xr:uid="{00000000-0005-0000-0000-000017CD0000}"/>
    <cellStyle name="Percent 3 9 3 2" xfId="42642" xr:uid="{00000000-0005-0000-0000-000018CD0000}"/>
    <cellStyle name="Percent 3 9 4" xfId="24399" xr:uid="{00000000-0005-0000-0000-000019CD0000}"/>
    <cellStyle name="Percent 3 9 4 2" xfId="50388" xr:uid="{00000000-0005-0000-0000-00001ACD0000}"/>
    <cellStyle name="Percent 3 9 5" xfId="29553" xr:uid="{00000000-0005-0000-0000-00001BCD0000}"/>
    <cellStyle name="Percent 4" xfId="203" xr:uid="{00000000-0005-0000-0000-00001CCD0000}"/>
    <cellStyle name="Percent 4 2" xfId="597" xr:uid="{00000000-0005-0000-0000-00001DCD0000}"/>
    <cellStyle name="Percent 4 2 2" xfId="5788" xr:uid="{00000000-0005-0000-0000-00001ECD0000}"/>
    <cellStyle name="Percent 4 2 2 2" xfId="18881" xr:uid="{00000000-0005-0000-0000-00001FCD0000}"/>
    <cellStyle name="Percent 4 2 2 2 2" xfId="44875" xr:uid="{00000000-0005-0000-0000-000020CD0000}"/>
    <cellStyle name="Percent 4 2 2 3" xfId="37087" xr:uid="{00000000-0005-0000-0000-000021CD0000}"/>
    <cellStyle name="Percent 4 2 3" xfId="6067" xr:uid="{00000000-0005-0000-0000-000022CD0000}"/>
    <cellStyle name="Percent 4 2 4" xfId="26632" xr:uid="{00000000-0005-0000-0000-000023CD0000}"/>
    <cellStyle name="Percent 4 2 4 2" xfId="52621" xr:uid="{00000000-0005-0000-0000-000024CD0000}"/>
    <cellStyle name="Percent 4 2 5" xfId="31786" xr:uid="{00000000-0005-0000-0000-000025CD0000}"/>
    <cellStyle name="Percent 5" xfId="598" xr:uid="{00000000-0005-0000-0000-000026CD0000}"/>
    <cellStyle name="Percent 5 2" xfId="13837" xr:uid="{00000000-0005-0000-0000-000027CD0000}"/>
    <cellStyle name="Percent 5 2 2" xfId="39831" xr:uid="{00000000-0005-0000-0000-000028CD0000}"/>
    <cellStyle name="Percent 5 3" xfId="32048" xr:uid="{00000000-0005-0000-0000-000029CD0000}"/>
    <cellStyle name="Percent 6" xfId="599" xr:uid="{00000000-0005-0000-0000-00002ACD0000}"/>
    <cellStyle name="Percent 7" xfId="208" xr:uid="{00000000-0005-0000-0000-00002BCD0000}"/>
    <cellStyle name="Percent 8" xfId="737" xr:uid="{00000000-0005-0000-0000-00002CCD0000}"/>
    <cellStyle name="Percent 9" xfId="734" xr:uid="{00000000-0005-0000-0000-00002DCD0000}"/>
    <cellStyle name="percentage difference" xfId="600" xr:uid="{00000000-0005-0000-0000-00002ECD0000}"/>
    <cellStyle name="percentage difference 2" xfId="601" xr:uid="{00000000-0005-0000-0000-00002FCD0000}"/>
    <cellStyle name="percentage difference one decimal" xfId="602" xr:uid="{00000000-0005-0000-0000-000030CD0000}"/>
    <cellStyle name="percentage difference zero decimal" xfId="603" xr:uid="{00000000-0005-0000-0000-000031CD0000}"/>
    <cellStyle name="percentage difference_AFR DMX Template ver 1 0 1" xfId="604" xr:uid="{00000000-0005-0000-0000-000032CD0000}"/>
    <cellStyle name="Percentual" xfId="605" xr:uid="{00000000-0005-0000-0000-000033CD0000}"/>
    <cellStyle name="Pevný" xfId="606" xr:uid="{00000000-0005-0000-0000-000034CD0000}"/>
    <cellStyle name="Ponto" xfId="607" xr:uid="{00000000-0005-0000-0000-000035CD0000}"/>
    <cellStyle name="Porcentagem_SEP1196" xfId="608" xr:uid="{00000000-0005-0000-0000-000036CD0000}"/>
    <cellStyle name="Porcentaje" xfId="609" xr:uid="{00000000-0005-0000-0000-000037CD0000}"/>
    <cellStyle name="Presentation" xfId="610" xr:uid="{00000000-0005-0000-0000-000038CD0000}"/>
    <cellStyle name="Presentation 2" xfId="611" xr:uid="{00000000-0005-0000-0000-000039CD0000}"/>
    <cellStyle name="Presentation_IC_Act" xfId="612" xr:uid="{00000000-0005-0000-0000-00003ACD0000}"/>
    <cellStyle name="Publication" xfId="613" xr:uid="{00000000-0005-0000-0000-00003BCD0000}"/>
    <cellStyle name="Punto" xfId="614" xr:uid="{00000000-0005-0000-0000-00003CCD0000}"/>
    <cellStyle name="Punto0" xfId="615" xr:uid="{00000000-0005-0000-0000-00003DCD0000}"/>
    <cellStyle name="Red Text" xfId="616" xr:uid="{00000000-0005-0000-0000-00003ECD0000}"/>
    <cellStyle name="Red Text 2" xfId="617" xr:uid="{00000000-0005-0000-0000-00003FCD0000}"/>
    <cellStyle name="reduced" xfId="618" xr:uid="{00000000-0005-0000-0000-000040CD0000}"/>
    <cellStyle name="SAPBEXaggData" xfId="619" xr:uid="{00000000-0005-0000-0000-000041CD0000}"/>
    <cellStyle name="SAPBEXaggDataEmph" xfId="620" xr:uid="{00000000-0005-0000-0000-000042CD0000}"/>
    <cellStyle name="SAPBEXaggItem" xfId="621" xr:uid="{00000000-0005-0000-0000-000043CD0000}"/>
    <cellStyle name="SAPBEXchaText" xfId="622" xr:uid="{00000000-0005-0000-0000-000044CD0000}"/>
    <cellStyle name="SAPBEXexcBad" xfId="623" xr:uid="{00000000-0005-0000-0000-000045CD0000}"/>
    <cellStyle name="SAPBEXexcCritical" xfId="624" xr:uid="{00000000-0005-0000-0000-000046CD0000}"/>
    <cellStyle name="SAPBEXexcGood" xfId="625" xr:uid="{00000000-0005-0000-0000-000047CD0000}"/>
    <cellStyle name="SAPBEXexcVeryBad" xfId="626" xr:uid="{00000000-0005-0000-0000-000048CD0000}"/>
    <cellStyle name="SAPBEXfilterDrill" xfId="627" xr:uid="{00000000-0005-0000-0000-000049CD0000}"/>
    <cellStyle name="SAPBEXfilterItem" xfId="628" xr:uid="{00000000-0005-0000-0000-00004ACD0000}"/>
    <cellStyle name="SAPBEXfilterText" xfId="629" xr:uid="{00000000-0005-0000-0000-00004BCD0000}"/>
    <cellStyle name="SAPBEXformats" xfId="630" xr:uid="{00000000-0005-0000-0000-00004CCD0000}"/>
    <cellStyle name="SAPBEXheaderData" xfId="631" xr:uid="{00000000-0005-0000-0000-00004DCD0000}"/>
    <cellStyle name="SAPBEXheaderItem" xfId="632" xr:uid="{00000000-0005-0000-0000-00004ECD0000}"/>
    <cellStyle name="SAPBEXheaderText" xfId="633" xr:uid="{00000000-0005-0000-0000-00004FCD0000}"/>
    <cellStyle name="SAPBEXresData" xfId="634" xr:uid="{00000000-0005-0000-0000-000050CD0000}"/>
    <cellStyle name="SAPBEXresDataEmph" xfId="635" xr:uid="{00000000-0005-0000-0000-000051CD0000}"/>
    <cellStyle name="SAPBEXresItem" xfId="636" xr:uid="{00000000-0005-0000-0000-000052CD0000}"/>
    <cellStyle name="SAPBEXstdData" xfId="637" xr:uid="{00000000-0005-0000-0000-000053CD0000}"/>
    <cellStyle name="SAPBEXstdDataEmph" xfId="638" xr:uid="{00000000-0005-0000-0000-000054CD0000}"/>
    <cellStyle name="SAPBEXstdItem" xfId="639" xr:uid="{00000000-0005-0000-0000-000055CD0000}"/>
    <cellStyle name="SAPBEXsubData" xfId="640" xr:uid="{00000000-0005-0000-0000-000056CD0000}"/>
    <cellStyle name="SAPBEXsubDataEmph" xfId="641" xr:uid="{00000000-0005-0000-0000-000057CD0000}"/>
    <cellStyle name="SAPBEXsubItem" xfId="642" xr:uid="{00000000-0005-0000-0000-000058CD0000}"/>
    <cellStyle name="SAPBEXtitle" xfId="643" xr:uid="{00000000-0005-0000-0000-000059CD0000}"/>
    <cellStyle name="SAPBEXundefined" xfId="644" xr:uid="{00000000-0005-0000-0000-00005ACD0000}"/>
    <cellStyle name="Satisfaisant" xfId="645" xr:uid="{00000000-0005-0000-0000-00005BCD0000}"/>
    <cellStyle name="semestre" xfId="646" xr:uid="{00000000-0005-0000-0000-00005CCD0000}"/>
    <cellStyle name="semestre 2" xfId="647" xr:uid="{00000000-0005-0000-0000-00005DCD0000}"/>
    <cellStyle name="semestre 3" xfId="648" xr:uid="{00000000-0005-0000-0000-00005ECD0000}"/>
    <cellStyle name="semestre 4" xfId="649" xr:uid="{00000000-0005-0000-0000-00005FCD0000}"/>
    <cellStyle name="semestre 5" xfId="650" xr:uid="{00000000-0005-0000-0000-000060CD0000}"/>
    <cellStyle name="semestre 6" xfId="651" xr:uid="{00000000-0005-0000-0000-000061CD0000}"/>
    <cellStyle name="Sep. milhar [2]" xfId="652" xr:uid="{00000000-0005-0000-0000-000062CD0000}"/>
    <cellStyle name="Separador de m" xfId="653" xr:uid="{00000000-0005-0000-0000-000063CD0000}"/>
    <cellStyle name="Separador de milhares [0]_A" xfId="654" xr:uid="{00000000-0005-0000-0000-000064CD0000}"/>
    <cellStyle name="Separador de milhares_A" xfId="655" xr:uid="{00000000-0005-0000-0000-000065CD0000}"/>
    <cellStyle name="SHEET" xfId="656" xr:uid="{00000000-0005-0000-0000-000066CD0000}"/>
    <cellStyle name="Sheet Title" xfId="657" xr:uid="{00000000-0005-0000-0000-000067CD0000}"/>
    <cellStyle name="Sortie" xfId="658" xr:uid="{00000000-0005-0000-0000-000068CD0000}"/>
    <cellStyle name="Standard_Tabelle1" xfId="659" xr:uid="{00000000-0005-0000-0000-000069CD0000}"/>
    <cellStyle name="STYL1 - Style1" xfId="660" xr:uid="{00000000-0005-0000-0000-00006ACD0000}"/>
    <cellStyle name="Style 1" xfId="661" xr:uid="{00000000-0005-0000-0000-00006BCD0000}"/>
    <cellStyle name="tête chapitre" xfId="662" xr:uid="{00000000-0005-0000-0000-00006CCD0000}"/>
    <cellStyle name="Text" xfId="663" xr:uid="{00000000-0005-0000-0000-00006DCD0000}"/>
    <cellStyle name="Texte explicatif" xfId="664" xr:uid="{00000000-0005-0000-0000-00006ECD0000}"/>
    <cellStyle name="Time" xfId="665" xr:uid="{00000000-0005-0000-0000-00006FCD0000}"/>
    <cellStyle name="Title" xfId="6" builtinId="15" customBuiltin="1"/>
    <cellStyle name="titre" xfId="666" xr:uid="{00000000-0005-0000-0000-000071CD0000}"/>
    <cellStyle name="Titre 1" xfId="667" xr:uid="{00000000-0005-0000-0000-000072CD0000}"/>
    <cellStyle name="Titre 2" xfId="668" xr:uid="{00000000-0005-0000-0000-000073CD0000}"/>
    <cellStyle name="Titre 3" xfId="669" xr:uid="{00000000-0005-0000-0000-000074CD0000}"/>
    <cellStyle name="Titre 4" xfId="670" xr:uid="{00000000-0005-0000-0000-000075CD0000}"/>
    <cellStyle name="Titre_ARRIE08" xfId="671" xr:uid="{00000000-0005-0000-0000-000076CD0000}"/>
    <cellStyle name="Titulo1" xfId="672" xr:uid="{00000000-0005-0000-0000-000077CD0000}"/>
    <cellStyle name="Titulo2" xfId="673" xr:uid="{00000000-0005-0000-0000-000078CD0000}"/>
    <cellStyle name="TopGrey" xfId="674" xr:uid="{00000000-0005-0000-0000-000079CD0000}"/>
    <cellStyle name="TopGrey 2" xfId="675" xr:uid="{00000000-0005-0000-0000-00007ACD0000}"/>
    <cellStyle name="Total" xfId="21" builtinId="25" customBuiltin="1"/>
    <cellStyle name="Total 2" xfId="676" xr:uid="{00000000-0005-0000-0000-00007CCD0000}"/>
    <cellStyle name="Undefiniert" xfId="677" xr:uid="{00000000-0005-0000-0000-00007DCD0000}"/>
    <cellStyle name="Undefiniert 2" xfId="678" xr:uid="{00000000-0005-0000-0000-00007ECD0000}"/>
    <cellStyle name="Undefiniert_CBK data series. Aug.2009" xfId="679" xr:uid="{00000000-0005-0000-0000-00007FCD0000}"/>
    <cellStyle name="V¡rgula" xfId="680" xr:uid="{00000000-0005-0000-0000-000080CD0000}"/>
    <cellStyle name="V¡rgula0" xfId="681" xr:uid="{00000000-0005-0000-0000-000081CD0000}"/>
    <cellStyle name="vaca" xfId="682" xr:uid="{00000000-0005-0000-0000-000082CD0000}"/>
    <cellStyle name="Vérification" xfId="683" xr:uid="{00000000-0005-0000-0000-000083CD0000}"/>
    <cellStyle name="Virgül [0]_08-01" xfId="684" xr:uid="{00000000-0005-0000-0000-000084CD0000}"/>
    <cellStyle name="Virgül_08-01" xfId="685" xr:uid="{00000000-0005-0000-0000-000085CD0000}"/>
    <cellStyle name="Vírgula" xfId="686" xr:uid="{00000000-0005-0000-0000-000086CD0000}"/>
    <cellStyle name="Warning Text" xfId="19" builtinId="11" customBuiltin="1"/>
    <cellStyle name="WebAnchor1" xfId="687" xr:uid="{00000000-0005-0000-0000-000088CD0000}"/>
    <cellStyle name="WebAnchor2" xfId="688" xr:uid="{00000000-0005-0000-0000-000089CD0000}"/>
    <cellStyle name="WebAnchor3" xfId="689" xr:uid="{00000000-0005-0000-0000-00008ACD0000}"/>
    <cellStyle name="WebAnchor4" xfId="690" xr:uid="{00000000-0005-0000-0000-00008BCD0000}"/>
    <cellStyle name="WebAnchor5" xfId="691" xr:uid="{00000000-0005-0000-0000-00008CCD0000}"/>
    <cellStyle name="WebAnchor6" xfId="692" xr:uid="{00000000-0005-0000-0000-00008DCD0000}"/>
    <cellStyle name="WebAnchor7" xfId="693" xr:uid="{00000000-0005-0000-0000-00008ECD0000}"/>
    <cellStyle name="Webexclude" xfId="694" xr:uid="{00000000-0005-0000-0000-00008FCD0000}"/>
    <cellStyle name="WebFN" xfId="695" xr:uid="{00000000-0005-0000-0000-000090CD0000}"/>
    <cellStyle name="WebFN1" xfId="696" xr:uid="{00000000-0005-0000-0000-000091CD0000}"/>
    <cellStyle name="WebFN1 2" xfId="697" xr:uid="{00000000-0005-0000-0000-000092CD0000}"/>
    <cellStyle name="WebFN1 3" xfId="698" xr:uid="{00000000-0005-0000-0000-000093CD0000}"/>
    <cellStyle name="WebFN1 4" xfId="699" xr:uid="{00000000-0005-0000-0000-000094CD0000}"/>
    <cellStyle name="WebFN1 5" xfId="700" xr:uid="{00000000-0005-0000-0000-000095CD0000}"/>
    <cellStyle name="WebFN1 6" xfId="701" xr:uid="{00000000-0005-0000-0000-000096CD0000}"/>
    <cellStyle name="WebFN2" xfId="702" xr:uid="{00000000-0005-0000-0000-000097CD0000}"/>
    <cellStyle name="WebFN3" xfId="703" xr:uid="{00000000-0005-0000-0000-000098CD0000}"/>
    <cellStyle name="WebFN4" xfId="704" xr:uid="{00000000-0005-0000-0000-000099CD0000}"/>
    <cellStyle name="WebHR" xfId="705" xr:uid="{00000000-0005-0000-0000-00009ACD0000}"/>
    <cellStyle name="WebHR 2" xfId="706" xr:uid="{00000000-0005-0000-0000-00009BCD0000}"/>
    <cellStyle name="WebHR 3" xfId="707" xr:uid="{00000000-0005-0000-0000-00009CCD0000}"/>
    <cellStyle name="WebHR 4" xfId="708" xr:uid="{00000000-0005-0000-0000-00009DCD0000}"/>
    <cellStyle name="WebHR 5" xfId="709" xr:uid="{00000000-0005-0000-0000-00009ECD0000}"/>
    <cellStyle name="WebHR 6" xfId="710" xr:uid="{00000000-0005-0000-0000-00009FCD0000}"/>
    <cellStyle name="WebIndent1" xfId="711" xr:uid="{00000000-0005-0000-0000-0000A0CD0000}"/>
    <cellStyle name="WebIndent1wFN3" xfId="712" xr:uid="{00000000-0005-0000-0000-0000A1CD0000}"/>
    <cellStyle name="WebIndent2" xfId="713" xr:uid="{00000000-0005-0000-0000-0000A2CD0000}"/>
    <cellStyle name="WebNoBR" xfId="714" xr:uid="{00000000-0005-0000-0000-0000A3CD0000}"/>
    <cellStyle name="Záhlaví 1" xfId="715" xr:uid="{00000000-0005-0000-0000-0000A4CD0000}"/>
    <cellStyle name="Záhlaví 2" xfId="716" xr:uid="{00000000-0005-0000-0000-0000A5CD0000}"/>
    <cellStyle name="Zarez 4" xfId="717" xr:uid="{00000000-0005-0000-0000-0000A6CD0000}"/>
    <cellStyle name="zero" xfId="718" xr:uid="{00000000-0005-0000-0000-0000A7CD0000}"/>
    <cellStyle name="ДАТА" xfId="719" xr:uid="{00000000-0005-0000-0000-0000A8CD0000}"/>
    <cellStyle name="ДЕНЕЖНЫЙ_BOPENGC" xfId="720" xr:uid="{00000000-0005-0000-0000-0000A9CD0000}"/>
    <cellStyle name="ЗАГОЛОВОК1" xfId="721" xr:uid="{00000000-0005-0000-0000-0000AACD0000}"/>
    <cellStyle name="ЗАГОЛОВОК2" xfId="722" xr:uid="{00000000-0005-0000-0000-0000ABCD0000}"/>
    <cellStyle name="ИТОГОВЫЙ" xfId="723" xr:uid="{00000000-0005-0000-0000-0000ACCD0000}"/>
    <cellStyle name="Обычный_1-Б (6)_1" xfId="724" xr:uid="{00000000-0005-0000-0000-0000ADCD0000}"/>
    <cellStyle name="ПРОЦЕНТНЫЙ_BOPENGC" xfId="725" xr:uid="{00000000-0005-0000-0000-0000AECD0000}"/>
    <cellStyle name="ТЕКСТ" xfId="726" xr:uid="{00000000-0005-0000-0000-0000AFCD0000}"/>
    <cellStyle name="ФИКСИРОВАННЫЙ" xfId="727" xr:uid="{00000000-0005-0000-0000-0000B0CD0000}"/>
    <cellStyle name="ФИНАНСОВЫЙ_BOPENGC" xfId="728" xr:uid="{00000000-0005-0000-0000-0000B1CD0000}"/>
    <cellStyle name="ปกติ_Main_Turkey_worksheet_Oct0704" xfId="729" xr:uid="{00000000-0005-0000-0000-0000B2CD0000}"/>
  </cellStyles>
  <dxfs count="2">
    <dxf>
      <fill>
        <patternFill>
          <bgColor theme="0" tint="-4.9989318521683403E-2"/>
        </patternFill>
      </fill>
    </dxf>
    <dxf>
      <font>
        <color theme="0"/>
      </font>
      <fill>
        <patternFill>
          <bgColor rgb="FF339966"/>
        </patternFill>
      </fill>
    </dxf>
  </dxfs>
  <tableStyles count="1" defaultTableStyle="TableStyleMedium2" defaultPivotStyle="PivotStyleLight16">
    <tableStyle name="CustomTableStyle" pivot="0" count="2" xr9:uid="{00000000-0011-0000-FFFF-FFFF00000000}">
      <tableStyleElement type="headerRow" dxfId="1"/>
      <tableStyleElement type="firstRowStripe" dxfId="0"/>
    </tableStyle>
  </tableStyles>
  <colors>
    <mruColors>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Drop" dropLines="3" dropStyle="combo" dx="16" fmlaLink="L!$A$1" fmlaRange="L!$A$2:$A$4" noThreeD="1" sel="1" val="0"/>
</file>

<file path=xl/ctrlProps/ctrlProp2.xml><?xml version="1.0" encoding="utf-8"?>
<formControlPr xmlns="http://schemas.microsoft.com/office/spreadsheetml/2009/9/main" objectType="Drop" dropLines="3" dropStyle="combo" dx="16" fmlaLink="L!$A$1" fmlaRange="L!$A$2:$A$4" noThreeD="1" sel="1" val="0"/>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1123950</xdr:colOff>
          <xdr:row>0</xdr:row>
          <xdr:rowOff>123825</xdr:rowOff>
        </xdr:from>
        <xdr:to>
          <xdr:col>4</xdr:col>
          <xdr:colOff>876300</xdr:colOff>
          <xdr:row>1</xdr:row>
          <xdr:rowOff>9525</xdr:rowOff>
        </xdr:to>
        <xdr:sp macro="" textlink="">
          <xdr:nvSpPr>
            <xdr:cNvPr id="3075" name="Drop Down 3" hidden="1">
              <a:extLst>
                <a:ext uri="{63B3BB69-23CF-44E3-9099-C40C66FF867C}">
                  <a14:compatExt spid="_x0000_s3075"/>
                </a:ext>
                <a:ext uri="{FF2B5EF4-FFF2-40B4-BE49-F238E27FC236}">
                  <a16:creationId xmlns:a16="http://schemas.microsoft.com/office/drawing/2014/main" id="{00000000-0008-0000-0000-000003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1123950</xdr:colOff>
          <xdr:row>0</xdr:row>
          <xdr:rowOff>123825</xdr:rowOff>
        </xdr:from>
        <xdr:to>
          <xdr:col>4</xdr:col>
          <xdr:colOff>504825</xdr:colOff>
          <xdr:row>1</xdr:row>
          <xdr:rowOff>0</xdr:rowOff>
        </xdr:to>
        <xdr:sp macro="" textlink="">
          <xdr:nvSpPr>
            <xdr:cNvPr id="1026" name="Drop Down 2" hidden="1">
              <a:extLst>
                <a:ext uri="{63B3BB69-23CF-44E3-9099-C40C66FF867C}">
                  <a14:compatExt spid="_x0000_s1026"/>
                </a:ext>
                <a:ext uri="{FF2B5EF4-FFF2-40B4-BE49-F238E27FC236}">
                  <a16:creationId xmlns:a16="http://schemas.microsoft.com/office/drawing/2014/main" id="{00000000-0008-0000-0100-000002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trlProp" Target="../ctrlProps/ctrlProp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BJ453"/>
  <sheetViews>
    <sheetView tabSelected="1" zoomScale="85" zoomScaleNormal="85" zoomScaleSheetLayoutView="70" workbookViewId="0">
      <pane xSplit="1" ySplit="8" topLeftCell="B239" activePane="bottomRight" state="frozen"/>
      <selection pane="topRight" activeCell="B1" sqref="B1"/>
      <selection pane="bottomLeft" activeCell="A9" sqref="A9"/>
      <selection pane="bottomRight" activeCell="A230" sqref="A230:A242"/>
    </sheetView>
  </sheetViews>
  <sheetFormatPr defaultColWidth="9.140625" defaultRowHeight="15"/>
  <cols>
    <col min="1" max="1" width="7.140625" customWidth="1"/>
    <col min="2" max="2" width="15.85546875" customWidth="1"/>
    <col min="3" max="3" width="28.42578125" bestFit="1" customWidth="1"/>
    <col min="4" max="4" width="17.5703125" customWidth="1"/>
    <col min="5" max="5" width="24.140625" customWidth="1"/>
    <col min="6" max="6" width="14.42578125" customWidth="1"/>
    <col min="7" max="7" width="14.28515625" style="135" bestFit="1" customWidth="1"/>
    <col min="8" max="8" width="16.28515625" style="135" customWidth="1"/>
    <col min="9" max="9" width="14.5703125" style="135" customWidth="1"/>
    <col min="10" max="10" width="16.140625" style="135" customWidth="1"/>
    <col min="11" max="11" width="19" style="135" customWidth="1"/>
    <col min="12" max="12" width="11.5703125" customWidth="1"/>
    <col min="13" max="13" width="18.140625" customWidth="1"/>
    <col min="14" max="14" width="14.42578125" customWidth="1"/>
    <col min="15" max="15" width="17.5703125" bestFit="1" customWidth="1"/>
    <col min="16" max="16" width="14.7109375" customWidth="1"/>
    <col min="17" max="17" width="16.7109375" bestFit="1" customWidth="1"/>
    <col min="18" max="18" width="11.42578125" customWidth="1"/>
    <col min="19" max="19" width="15" bestFit="1" customWidth="1"/>
    <col min="20" max="20" width="17.42578125" customWidth="1"/>
    <col min="21" max="21" width="14.7109375" customWidth="1"/>
    <col min="22" max="22" width="18.5703125" bestFit="1" customWidth="1"/>
    <col min="23" max="23" width="16" bestFit="1" customWidth="1"/>
    <col min="24" max="24" width="10.5703125" customWidth="1"/>
    <col min="25" max="25" width="11.28515625" bestFit="1" customWidth="1"/>
    <col min="26" max="26" width="11.7109375" bestFit="1" customWidth="1"/>
    <col min="27" max="27" width="12.28515625" bestFit="1" customWidth="1"/>
    <col min="28" max="28" width="19.5703125" bestFit="1" customWidth="1"/>
    <col min="29" max="29" width="18.5703125" bestFit="1" customWidth="1"/>
    <col min="30" max="30" width="16" customWidth="1"/>
    <col min="31" max="31" width="10.7109375" customWidth="1"/>
    <col min="32" max="32" width="10.42578125" customWidth="1"/>
    <col min="33" max="33" width="24.28515625" bestFit="1" customWidth="1"/>
    <col min="34" max="34" width="14.28515625" bestFit="1" customWidth="1"/>
    <col min="35" max="35" width="19" bestFit="1" customWidth="1"/>
    <col min="36" max="36" width="22.28515625" bestFit="1" customWidth="1"/>
    <col min="37" max="37" width="22.28515625" style="1" bestFit="1" customWidth="1"/>
    <col min="38" max="41" width="18.42578125" style="1" customWidth="1"/>
    <col min="42" max="42" width="11.7109375" style="1" bestFit="1" customWidth="1"/>
    <col min="43" max="43" width="14.7109375" style="1" customWidth="1"/>
    <col min="44" max="44" width="15" style="1" bestFit="1" customWidth="1"/>
    <col min="45" max="45" width="13.28515625" style="1" bestFit="1" customWidth="1"/>
    <col min="46" max="46" width="8" style="1" bestFit="1" customWidth="1"/>
    <col min="47" max="47" width="9.140625" style="1" customWidth="1"/>
    <col min="48" max="48" width="14.28515625" style="1" bestFit="1" customWidth="1"/>
    <col min="49" max="54" width="9.140625" style="1" customWidth="1"/>
    <col min="55" max="62" width="9.140625" style="1"/>
  </cols>
  <sheetData>
    <row r="1" spans="1:62" s="1" customFormat="1" ht="26.25" customHeight="1">
      <c r="A1" s="127" t="str">
        <f>IF(L!$A$1=1,L!G6,IF(L!$A$1=2,L!G16,L!G26))</f>
        <v>Tabela 2: Pranimet</v>
      </c>
      <c r="B1" s="127"/>
      <c r="D1" s="308" t="s">
        <v>614</v>
      </c>
      <c r="G1" s="128"/>
      <c r="H1" s="128"/>
      <c r="I1" s="128"/>
      <c r="J1" s="128"/>
      <c r="K1" s="128"/>
    </row>
    <row r="2" spans="1:62" s="1" customFormat="1">
      <c r="A2" s="129" t="str">
        <f>IF(L!$A$1=1,L!G7,IF(L!$A$1=2,L!G17,L!G27))</f>
        <v>Vlerat janë në Mijëra Euro.</v>
      </c>
      <c r="B2" s="130"/>
      <c r="C2" s="130"/>
      <c r="D2" s="309"/>
      <c r="E2" s="130"/>
      <c r="F2" s="130"/>
      <c r="G2" s="130"/>
      <c r="H2" s="131"/>
      <c r="I2" s="130"/>
      <c r="J2" s="131"/>
      <c r="K2" s="128"/>
    </row>
    <row r="3" spans="1:62" s="135" customFormat="1" ht="14.25" customHeight="1">
      <c r="A3" s="132"/>
      <c r="B3" s="132"/>
      <c r="C3" s="128"/>
      <c r="D3" s="131"/>
      <c r="E3" s="131"/>
      <c r="F3" s="131"/>
      <c r="G3" s="131"/>
      <c r="H3" s="131"/>
      <c r="I3" s="131"/>
      <c r="J3" s="131"/>
      <c r="K3" s="133"/>
      <c r="L3" s="133"/>
      <c r="M3" s="133"/>
      <c r="N3" s="133"/>
      <c r="O3" s="133"/>
      <c r="P3" s="133"/>
      <c r="Q3" s="133"/>
      <c r="R3" s="133"/>
      <c r="S3" s="133"/>
      <c r="T3" s="133"/>
      <c r="U3" s="133"/>
      <c r="V3" s="133"/>
      <c r="W3" s="133"/>
      <c r="X3" s="133"/>
      <c r="Y3" s="133"/>
      <c r="Z3" s="133"/>
      <c r="AA3" s="133"/>
      <c r="AB3" s="133"/>
      <c r="AC3" s="133"/>
      <c r="AD3" s="133"/>
      <c r="AE3" s="133"/>
      <c r="AF3" s="133"/>
      <c r="AG3" s="133"/>
      <c r="AH3" s="133"/>
      <c r="AI3" s="133"/>
      <c r="AJ3" s="133"/>
      <c r="AK3" s="134"/>
      <c r="AL3" s="128"/>
      <c r="AM3" s="128"/>
      <c r="AN3" s="128"/>
      <c r="AO3" s="128"/>
      <c r="AP3" s="128"/>
      <c r="AQ3" s="128"/>
      <c r="AR3" s="128"/>
      <c r="AS3" s="128"/>
      <c r="AT3" s="128"/>
      <c r="AU3" s="128"/>
      <c r="AV3" s="128"/>
      <c r="AW3" s="128"/>
      <c r="AX3" s="128"/>
      <c r="AY3" s="128"/>
      <c r="AZ3" s="128"/>
      <c r="BA3" s="128"/>
      <c r="BB3" s="128"/>
      <c r="BC3" s="128"/>
      <c r="BD3" s="128"/>
      <c r="BE3" s="128"/>
      <c r="BF3" s="128"/>
      <c r="BG3" s="128"/>
      <c r="BH3" s="128"/>
      <c r="BI3" s="128"/>
      <c r="BJ3" s="128"/>
    </row>
    <row r="4" spans="1:62" s="135" customFormat="1" ht="14.25" customHeight="1">
      <c r="A4" s="132"/>
      <c r="B4" s="132"/>
      <c r="C4" s="136"/>
      <c r="D4" s="137"/>
      <c r="E4" s="138"/>
      <c r="F4" s="138"/>
      <c r="G4" s="138"/>
      <c r="H4" s="138"/>
      <c r="I4" s="138"/>
      <c r="J4" s="138"/>
      <c r="K4" s="138"/>
      <c r="L4" s="138"/>
      <c r="M4" s="138"/>
      <c r="N4" s="138"/>
      <c r="O4" s="138"/>
      <c r="P4" s="138"/>
      <c r="Q4" s="138"/>
      <c r="R4" s="138"/>
      <c r="S4" s="138"/>
      <c r="T4" s="138"/>
      <c r="U4" s="138"/>
      <c r="V4" s="138"/>
      <c r="W4" s="138"/>
      <c r="X4" s="138"/>
      <c r="Y4" s="138"/>
      <c r="Z4" s="139"/>
      <c r="AA4" s="152"/>
      <c r="AB4" s="140"/>
      <c r="AC4" s="141"/>
      <c r="AD4" s="141"/>
      <c r="AE4" s="141"/>
      <c r="AF4" s="141"/>
      <c r="AG4" s="141"/>
      <c r="AH4" s="141"/>
      <c r="AI4" s="141"/>
      <c r="AJ4" s="141"/>
      <c r="AK4" s="154"/>
      <c r="AL4" s="128"/>
      <c r="AM4" s="128"/>
      <c r="AN4" s="128"/>
      <c r="AO4" s="128"/>
      <c r="AP4" s="128"/>
      <c r="AQ4" s="128"/>
      <c r="AR4" s="128"/>
      <c r="AS4" s="128"/>
      <c r="AT4" s="128"/>
      <c r="AU4" s="128"/>
      <c r="AV4" s="128"/>
      <c r="AW4" s="128"/>
      <c r="AX4" s="128"/>
      <c r="AY4" s="128"/>
      <c r="AZ4" s="128"/>
      <c r="BA4" s="128"/>
      <c r="BB4" s="128"/>
      <c r="BC4" s="128"/>
      <c r="BD4" s="128"/>
      <c r="BE4" s="128"/>
      <c r="BF4" s="128"/>
      <c r="BG4" s="128"/>
      <c r="BH4" s="128"/>
      <c r="BI4" s="128"/>
      <c r="BJ4" s="128"/>
    </row>
    <row r="5" spans="1:62" s="135" customFormat="1" ht="14.25" customHeight="1">
      <c r="A5" s="132"/>
      <c r="B5" s="132"/>
      <c r="C5" s="143"/>
      <c r="D5" s="143"/>
      <c r="E5" s="144"/>
      <c r="F5" s="133"/>
      <c r="G5" s="133"/>
      <c r="H5" s="133"/>
      <c r="I5" s="133"/>
      <c r="J5" s="133"/>
      <c r="K5" s="128"/>
      <c r="L5" s="131"/>
      <c r="M5" s="131"/>
      <c r="N5" s="131"/>
      <c r="O5" s="131"/>
      <c r="P5" s="131"/>
      <c r="Q5" s="131"/>
      <c r="R5" s="134"/>
      <c r="S5" s="145"/>
      <c r="T5" s="133"/>
      <c r="U5" s="131"/>
      <c r="V5" s="131"/>
      <c r="W5" s="131"/>
      <c r="X5" s="131"/>
      <c r="Y5" s="146"/>
      <c r="Z5" s="143"/>
      <c r="AA5" s="143"/>
      <c r="AB5" s="147"/>
      <c r="AC5" s="128"/>
      <c r="AD5" s="131"/>
      <c r="AE5" s="131"/>
      <c r="AF5" s="131"/>
      <c r="AG5" s="134"/>
      <c r="AH5" s="128"/>
      <c r="AI5" s="131"/>
      <c r="AJ5" s="131"/>
      <c r="AK5" s="147"/>
      <c r="AL5" s="128"/>
      <c r="AM5" s="128"/>
      <c r="AN5" s="128"/>
      <c r="AO5" s="128"/>
      <c r="AP5" s="128"/>
      <c r="AQ5" s="128"/>
      <c r="AR5" s="128"/>
      <c r="AS5" s="128"/>
      <c r="AT5" s="128"/>
      <c r="AU5" s="128"/>
      <c r="AV5" s="128"/>
      <c r="AW5" s="128"/>
      <c r="AX5" s="128"/>
      <c r="AY5" s="128"/>
      <c r="AZ5" s="128"/>
      <c r="BA5" s="128"/>
      <c r="BB5" s="128"/>
      <c r="BC5" s="128"/>
      <c r="BD5" s="128"/>
      <c r="BE5" s="128"/>
      <c r="BF5" s="128"/>
      <c r="BG5" s="128"/>
      <c r="BH5" s="128"/>
      <c r="BI5" s="128"/>
      <c r="BJ5" s="128"/>
    </row>
    <row r="6" spans="1:62" s="135" customFormat="1" ht="14.25" customHeight="1">
      <c r="A6" s="132"/>
      <c r="B6" s="132"/>
      <c r="C6" s="136"/>
      <c r="D6" s="148"/>
      <c r="E6" s="149"/>
      <c r="F6" s="150"/>
      <c r="G6" s="141"/>
      <c r="H6" s="141"/>
      <c r="I6" s="141"/>
      <c r="J6" s="142"/>
      <c r="K6" s="151"/>
      <c r="L6" s="141"/>
      <c r="M6" s="138"/>
      <c r="N6" s="138"/>
      <c r="O6" s="152"/>
      <c r="P6" s="152"/>
      <c r="Q6" s="152"/>
      <c r="R6" s="139"/>
      <c r="S6" s="132"/>
      <c r="T6" s="153"/>
      <c r="U6" s="154"/>
      <c r="V6" s="154"/>
      <c r="W6" s="154"/>
      <c r="X6" s="153"/>
      <c r="Y6" s="153"/>
      <c r="Z6" s="132"/>
      <c r="AA6" s="132"/>
      <c r="AB6" s="155"/>
      <c r="AC6" s="149"/>
      <c r="AD6" s="154"/>
      <c r="AE6" s="154"/>
      <c r="AF6" s="153"/>
      <c r="AG6" s="153"/>
      <c r="AH6" s="149"/>
      <c r="AI6" s="154"/>
      <c r="AJ6" s="282"/>
      <c r="AK6" s="149"/>
      <c r="AL6" s="128"/>
      <c r="AM6" s="128"/>
      <c r="AN6" s="128"/>
      <c r="AO6" s="128"/>
      <c r="AP6" s="128"/>
      <c r="AQ6" s="128"/>
      <c r="AR6" s="128"/>
      <c r="AS6" s="128"/>
      <c r="AT6" s="128"/>
      <c r="AU6" s="128"/>
      <c r="AV6" s="128"/>
      <c r="AW6" s="128"/>
      <c r="AX6" s="128"/>
      <c r="AY6" s="128"/>
      <c r="AZ6" s="128"/>
      <c r="BA6" s="128"/>
      <c r="BB6" s="128"/>
      <c r="BC6" s="128"/>
      <c r="BD6" s="128"/>
      <c r="BE6" s="128"/>
      <c r="BF6" s="128"/>
      <c r="BG6" s="128"/>
      <c r="BH6" s="128"/>
      <c r="BI6" s="128"/>
      <c r="BJ6" s="128"/>
    </row>
    <row r="7" spans="1:62" s="135" customFormat="1" ht="16.5" customHeight="1">
      <c r="A7" s="132"/>
      <c r="B7" s="132"/>
      <c r="C7" s="136"/>
      <c r="D7" s="148"/>
      <c r="E7" s="156"/>
      <c r="F7" s="156"/>
      <c r="G7" s="154"/>
      <c r="H7" s="154"/>
      <c r="I7" s="154"/>
      <c r="J7" s="154"/>
      <c r="K7" s="132"/>
      <c r="L7" s="152"/>
      <c r="M7" s="152"/>
      <c r="N7" s="152"/>
      <c r="O7" s="154"/>
      <c r="P7" s="154"/>
      <c r="Q7" s="154"/>
      <c r="R7" s="154"/>
      <c r="S7" s="137"/>
      <c r="T7" s="149"/>
      <c r="U7" s="149"/>
      <c r="V7" s="149"/>
      <c r="W7" s="149"/>
      <c r="X7" s="132"/>
      <c r="Y7" s="132"/>
      <c r="Z7" s="132"/>
      <c r="AA7" s="132"/>
      <c r="AB7" s="155"/>
      <c r="AC7" s="157"/>
      <c r="AD7" s="157"/>
      <c r="AE7" s="157"/>
      <c r="AF7" s="157"/>
      <c r="AG7" s="157"/>
      <c r="AH7" s="157"/>
      <c r="AI7" s="158"/>
      <c r="AJ7" s="283"/>
      <c r="AK7" s="157"/>
      <c r="AL7" s="128"/>
      <c r="AM7" s="128"/>
      <c r="AN7" s="128"/>
      <c r="AO7" s="128"/>
      <c r="AP7" s="128"/>
      <c r="AQ7" s="128"/>
      <c r="AR7" s="128"/>
      <c r="AS7" s="128"/>
      <c r="AT7" s="128"/>
      <c r="AU7" s="128"/>
      <c r="AV7" s="128"/>
      <c r="AW7" s="128"/>
      <c r="AX7" s="128"/>
      <c r="AY7" s="128"/>
      <c r="AZ7" s="128"/>
      <c r="BA7" s="128"/>
      <c r="BB7" s="128"/>
      <c r="BC7" s="128"/>
      <c r="BD7" s="128"/>
      <c r="BE7" s="128"/>
      <c r="BF7" s="128"/>
      <c r="BG7" s="128"/>
      <c r="BH7" s="128"/>
      <c r="BI7" s="128"/>
      <c r="BJ7" s="128"/>
    </row>
    <row r="8" spans="1:62" s="135" customFormat="1" ht="57" customHeight="1">
      <c r="A8" s="159" t="str">
        <f>IF(L!$A$1=1,L!G8,IF(L!$A$1=2,L!G18,L!G28))</f>
        <v>Viti</v>
      </c>
      <c r="B8" s="159" t="str">
        <f>IF(L!$A$1=1,L!H8,IF(L!$A$1=2,L!H18,L!H28))</f>
        <v>Viti / Muaji</v>
      </c>
      <c r="C8" s="160" t="str">
        <f>IF(L!$A$1=1,L!I8,IF(L!$A$1=2,L!I18,L!I28))</f>
        <v>Gjithsej Pranimet</v>
      </c>
      <c r="D8" s="161" t="str">
        <f>IF(L!$A$1=1,L!J8,IF(L!$A$1=2,L!J18,L!J28))</f>
        <v>Të Hyrat Buxhetore</v>
      </c>
      <c r="E8" s="162" t="str">
        <f>IF(L!$A$1=1,L!K8,IF(L!$A$1=2,L!K18,L!K28))</f>
        <v>Të Hyrat Tatimore</v>
      </c>
      <c r="F8" s="163" t="str">
        <f>IF(L!$A$1=1,L!L8,IF(L!$A$1=2,L!L18,L!L28))</f>
        <v>Tatimet direkte</v>
      </c>
      <c r="G8" s="162" t="str">
        <f>IF(L!$A$1=1,L!M8,IF(L!$A$1=2,L!M18,L!M28))</f>
        <v>Tatimi në të ardhura të koorporatave</v>
      </c>
      <c r="H8" s="162" t="str">
        <f>IF(L!$A$1=1,L!N8,IF(L!$A$1=2,L!N18,L!N28))</f>
        <v>Tatimi në të ardhura personale</v>
      </c>
      <c r="I8" s="162" t="str">
        <f>IF(L!$A$1=1,L!O8,IF(L!$A$1=2,L!O18,L!O28))</f>
        <v xml:space="preserve">Tatimi në pronë </v>
      </c>
      <c r="J8" s="162" t="str">
        <f>IF(L!$A$1=1,L!P8,IF(L!$A$1=2,L!P18,L!P28))</f>
        <v>Tatimet tjera direkte</v>
      </c>
      <c r="K8" s="200" t="str">
        <f>IF(L!$A$1=1,L!Q8,IF(L!$A$1=2,L!Q18,L!Q28))</f>
        <v>Tatimet indirekte</v>
      </c>
      <c r="L8" s="164" t="str">
        <f>IF(L!$A$1=1,L!R8,IF(L!$A$1=2,L!R18,L!R28))</f>
        <v>TVSH-ja</v>
      </c>
      <c r="M8" s="201" t="str">
        <f>IF(L!$A$1=1,L!S8,IF(L!$A$1=2,L!S18,L!S28))</f>
        <v>TVSH e brendshme</v>
      </c>
      <c r="N8" s="202" t="str">
        <f>IF(L!$A$1=1,L!T8,IF(L!$A$1=2,L!T18,L!T28))</f>
        <v>TVSH në kufi</v>
      </c>
      <c r="O8" s="162" t="str">
        <f>IF(L!$A$1=1,L!U8,IF(L!$A$1=2,L!U18,L!U28))</f>
        <v>Detyrimi Doganor</v>
      </c>
      <c r="P8" s="162" t="str">
        <f>IF(L!$A$1=1,L!V8,IF(L!$A$1=2,L!V18,L!V28))</f>
        <v xml:space="preserve">Akcizat </v>
      </c>
      <c r="Q8" s="162" t="str">
        <f>IF(L!$A$1=1,L!W8,IF(L!$A$1=2,L!W18,L!W28))</f>
        <v>Tatimet tjera indirekte</v>
      </c>
      <c r="R8" s="162" t="str">
        <f>IF(L!$A$1=1,L!X8,IF(L!$A$1=2,L!X18,L!X28))</f>
        <v>Kthimet tatimore</v>
      </c>
      <c r="S8" s="165" t="str">
        <f>IF(L!$A$1=1,L!Y8,IF(L!$A$1=2,L!Y18,L!Y28))</f>
        <v>Të Hyrat Jo-Tatimore</v>
      </c>
      <c r="T8" s="163" t="str">
        <f>IF(L!$A$1=1,L!Z8,IF(L!$A$1=2,L!Z18,L!Z28))</f>
        <v>Taksa ngarkesa dhe tjera nga Qeveria Qendrore</v>
      </c>
      <c r="U8" s="162" t="str">
        <f>IF(L!$A$1=1,L!AA8,IF(L!$A$1=2,L!AA18,L!AA28))</f>
        <v>Taksa ngarkesa dhe tjera nga Qeveria Lokale</v>
      </c>
      <c r="V8" s="162" t="str">
        <f>IF(L!$A$1=1,L!AB8,IF(L!$A$1=2,L!AB18,L!AB28))</f>
        <v>Taksa Koncesionare</v>
      </c>
      <c r="W8" s="162" t="str">
        <f>IF(L!$A$1=1,L!AC8,IF(L!$A$1=2,L!AC18,L!AC28))</f>
        <v>Tantiema</v>
      </c>
      <c r="X8" s="162" t="s">
        <v>888</v>
      </c>
      <c r="Y8" s="162" t="str">
        <f>IF(L!$A$1=1,L!AD8,IF(L!$A$1=2,L!AD18,L!AD28))</f>
        <v>Dividenda</v>
      </c>
      <c r="Z8" s="162" t="s">
        <v>29</v>
      </c>
      <c r="AA8" s="289" t="s">
        <v>901</v>
      </c>
      <c r="AB8" s="166" t="str">
        <f>IF(L!$A$1=1,L!AE8,IF(L!$A$1=2,L!AE18,L!AE28))</f>
        <v>Pranimet nga Financimi</v>
      </c>
      <c r="AC8" s="167" t="str">
        <f>IF(L!$A$1=1,L!AF8,IF(L!$A$1=2,L!AF18,L!AF28))</f>
        <v>Pranimet tjera</v>
      </c>
      <c r="AD8" s="168" t="str">
        <f>IF(L!$A$1=1,L!AG8,IF(L!$A$1=2,L!AG18,L!AG28))</f>
        <v>Të hyrat e dedikuara</v>
      </c>
      <c r="AE8" s="162" t="str">
        <f>IF(L!$A$1=1,L!AI8,IF(L!$A$1=2,L!AI18,L!AI28))</f>
        <v>Të hyrat nga Privatizimi</v>
      </c>
      <c r="AF8" s="162" t="s">
        <v>887</v>
      </c>
      <c r="AG8" s="162" t="str">
        <f>IF(L!$A$1=1,L!AJ8,IF(L!$A$1=2,L!AJ18,L!AJ28))</f>
        <v>Kthimi i kredive nga Ndërmarrjet Publike</v>
      </c>
      <c r="AH8" s="169" t="str">
        <f>IF(L!$A$1=1,L!AK8,IF(L!$A$1=2,L!AK18,L!AK28))</f>
        <v>Huazimet</v>
      </c>
      <c r="AI8" s="170" t="str">
        <f>IF(L!$A$1=1,L!AL8,IF(L!$A$1=2,L!AL18,L!AL28))</f>
        <v>Huazimet e jashtme shtetërore</v>
      </c>
      <c r="AJ8" s="284" t="str">
        <f>IF(L!$A$1=1,L!AM8,IF(L!$A$1=2,L!AM18,L!AM28))</f>
        <v>Huazimet e brendëshme shtetërore</v>
      </c>
      <c r="AK8" s="162" t="s">
        <v>892</v>
      </c>
      <c r="AL8" s="128"/>
      <c r="AM8" s="128"/>
      <c r="AN8" s="128"/>
      <c r="AO8" s="128"/>
      <c r="AP8" s="128"/>
      <c r="AQ8" s="128"/>
      <c r="AR8" s="128"/>
      <c r="AS8" s="128"/>
      <c r="AT8" s="128"/>
      <c r="AU8" s="128"/>
      <c r="AV8" s="128"/>
      <c r="AW8" s="128"/>
      <c r="AX8" s="128"/>
      <c r="AY8" s="128"/>
      <c r="AZ8" s="128"/>
      <c r="BA8" s="128"/>
      <c r="BB8" s="128"/>
      <c r="BC8" s="128"/>
      <c r="BD8" s="128"/>
      <c r="BE8" s="128"/>
      <c r="BF8" s="128"/>
      <c r="BG8" s="128"/>
      <c r="BH8" s="128"/>
      <c r="BI8" s="128"/>
      <c r="BJ8" s="128"/>
    </row>
    <row r="9" spans="1:62">
      <c r="A9" s="310">
        <v>2006</v>
      </c>
      <c r="B9" s="5" t="str">
        <f>IF(L!$A$1=1,L!B10,IF(L!$A$1=2,L!C10,L!D10))</f>
        <v>2006 Janar</v>
      </c>
      <c r="C9" s="171">
        <f>D9+AB9</f>
        <v>44787.130700000002</v>
      </c>
      <c r="D9" s="171">
        <f>E9+S9+Z9</f>
        <v>44787.130700000002</v>
      </c>
      <c r="E9" s="171">
        <f>F9+K9+R9</f>
        <v>56207.832090000004</v>
      </c>
      <c r="F9" s="171">
        <f>SUM(G9:J9)</f>
        <v>32520.907010000003</v>
      </c>
      <c r="G9" s="172">
        <v>7588.5910000000003</v>
      </c>
      <c r="H9" s="172">
        <v>8742.1710000000003</v>
      </c>
      <c r="I9" s="172">
        <v>375.69344999999998</v>
      </c>
      <c r="J9" s="172">
        <v>15814.45156</v>
      </c>
      <c r="K9" s="172">
        <f>L9+O9+P9+Q9</f>
        <v>23686.925080000001</v>
      </c>
      <c r="L9" s="173">
        <v>6422.9918200000002</v>
      </c>
      <c r="M9" s="173">
        <f>L9-N9</f>
        <v>0</v>
      </c>
      <c r="N9" s="173">
        <v>6422.9918200000002</v>
      </c>
      <c r="O9" s="173">
        <v>2699.3513800000001</v>
      </c>
      <c r="P9" s="173">
        <v>6240.7051300000003</v>
      </c>
      <c r="Q9" s="173">
        <v>8323.8767499999994</v>
      </c>
      <c r="R9" s="173">
        <v>0</v>
      </c>
      <c r="S9" s="173">
        <f>SUM(T9:Y9)</f>
        <v>-11420.701390000002</v>
      </c>
      <c r="T9" s="173">
        <v>-12483.851430000002</v>
      </c>
      <c r="U9" s="173">
        <v>1063.15004</v>
      </c>
      <c r="V9" s="171"/>
      <c r="W9" s="5"/>
      <c r="X9" s="5"/>
      <c r="Y9" s="5"/>
      <c r="Z9" s="5"/>
      <c r="AA9" s="5"/>
      <c r="AB9" s="173">
        <f t="shared" ref="AB9:AB40" si="0">AC9+AH9</f>
        <v>0</v>
      </c>
      <c r="AC9" s="173">
        <f t="shared" ref="AC9:AC40" si="1">SUM(AD9:AG9)</f>
        <v>0</v>
      </c>
      <c r="AD9" s="5"/>
      <c r="AE9" s="5"/>
      <c r="AF9" s="5"/>
      <c r="AG9" s="5"/>
      <c r="AH9" s="173">
        <f>SUM(AI9:AJ9)</f>
        <v>0</v>
      </c>
      <c r="AI9" s="2"/>
      <c r="AJ9" s="245"/>
      <c r="AK9" s="246"/>
    </row>
    <row r="10" spans="1:62">
      <c r="A10" s="311"/>
      <c r="B10" s="5" t="str">
        <f>IF(L!$A$1=1,L!B11,IF(L!$A$1=2,L!C11,L!D11))</f>
        <v>2006 Shkurt</v>
      </c>
      <c r="C10" s="174">
        <f t="shared" ref="C10:C59" si="2">D10+AB10</f>
        <v>42094.647869999993</v>
      </c>
      <c r="D10" s="174">
        <f t="shared" ref="D10:D73" si="3">E10+S10+Z10</f>
        <v>42094.647869999993</v>
      </c>
      <c r="E10" s="174">
        <f t="shared" ref="E10:E73" si="4">F10+K10+R10</f>
        <v>37119.216849999997</v>
      </c>
      <c r="F10" s="174">
        <f t="shared" ref="F10:F73" si="5">SUM(G10:J10)</f>
        <v>8021.9581799999996</v>
      </c>
      <c r="G10" s="175">
        <v>0</v>
      </c>
      <c r="H10" s="175">
        <v>0</v>
      </c>
      <c r="I10" s="175">
        <v>427.24212999999997</v>
      </c>
      <c r="J10" s="175">
        <v>7594.71605</v>
      </c>
      <c r="K10" s="175">
        <f t="shared" ref="K10:K73" si="6">L10+O10+P10+Q10</f>
        <v>29685.460289999999</v>
      </c>
      <c r="L10" s="174">
        <v>10553.75585</v>
      </c>
      <c r="M10" s="174">
        <f t="shared" ref="M10:M73" si="7">L10-N10</f>
        <v>0</v>
      </c>
      <c r="N10" s="174">
        <v>10553.75585</v>
      </c>
      <c r="O10" s="174">
        <v>7744.6648500000001</v>
      </c>
      <c r="P10" s="174">
        <v>8447.6315900000009</v>
      </c>
      <c r="Q10" s="174">
        <v>2939.4079999999999</v>
      </c>
      <c r="R10" s="174">
        <v>-588.20161999999993</v>
      </c>
      <c r="S10" s="174">
        <f t="shared" ref="S10:S73" si="8">SUM(T10:Y10)</f>
        <v>4975.4310199999936</v>
      </c>
      <c r="T10" s="174">
        <v>3696.0990399999937</v>
      </c>
      <c r="U10" s="174">
        <v>1279.3319799999999</v>
      </c>
      <c r="V10" s="174"/>
      <c r="W10" s="174"/>
      <c r="X10" s="174"/>
      <c r="Y10" s="174"/>
      <c r="Z10" s="174"/>
      <c r="AA10" s="174"/>
      <c r="AB10" s="174">
        <f t="shared" si="0"/>
        <v>0</v>
      </c>
      <c r="AC10" s="174">
        <f t="shared" si="1"/>
        <v>0</v>
      </c>
      <c r="AD10" s="174"/>
      <c r="AE10" s="174"/>
      <c r="AF10" s="174"/>
      <c r="AG10" s="174"/>
      <c r="AH10" s="174">
        <f t="shared" ref="AH10:AH73" si="9">SUM(AI10:AJ10)</f>
        <v>0</v>
      </c>
      <c r="AI10" s="174"/>
      <c r="AJ10" s="229"/>
      <c r="AK10" s="236"/>
    </row>
    <row r="11" spans="1:62">
      <c r="A11" s="311"/>
      <c r="B11" s="5" t="str">
        <f>IF(L!$A$1=1,L!B12,IF(L!$A$1=2,L!C12,L!D12))</f>
        <v xml:space="preserve">2006 Mars </v>
      </c>
      <c r="C11" s="174">
        <f t="shared" si="2"/>
        <v>46828.310200000007</v>
      </c>
      <c r="D11" s="174">
        <f t="shared" si="3"/>
        <v>46828.310200000007</v>
      </c>
      <c r="E11" s="174">
        <f t="shared" si="4"/>
        <v>39532.018350000006</v>
      </c>
      <c r="F11" s="174">
        <f t="shared" si="5"/>
        <v>8578.4408700000004</v>
      </c>
      <c r="G11" s="175">
        <v>0</v>
      </c>
      <c r="H11" s="175">
        <v>0</v>
      </c>
      <c r="I11" s="175">
        <v>624.79313000000002</v>
      </c>
      <c r="J11" s="175">
        <v>7953.6477400000003</v>
      </c>
      <c r="K11" s="175">
        <f t="shared" si="6"/>
        <v>31519.476070000004</v>
      </c>
      <c r="L11" s="174">
        <v>11970.150750000001</v>
      </c>
      <c r="M11" s="174">
        <f t="shared" si="7"/>
        <v>0</v>
      </c>
      <c r="N11" s="174">
        <v>11970.150750000001</v>
      </c>
      <c r="O11" s="174">
        <v>8471.1151200000004</v>
      </c>
      <c r="P11" s="174">
        <v>6442.72192</v>
      </c>
      <c r="Q11" s="174">
        <v>4635.4882799999996</v>
      </c>
      <c r="R11" s="174">
        <v>-565.89859000000001</v>
      </c>
      <c r="S11" s="174">
        <f t="shared" si="8"/>
        <v>7296.2918500000014</v>
      </c>
      <c r="T11" s="174">
        <v>5783.8448500000013</v>
      </c>
      <c r="U11" s="174">
        <v>1512.4470000000001</v>
      </c>
      <c r="V11" s="174"/>
      <c r="W11" s="174"/>
      <c r="X11" s="174"/>
      <c r="Y11" s="174"/>
      <c r="Z11" s="174"/>
      <c r="AA11" s="174"/>
      <c r="AB11" s="174">
        <f t="shared" si="0"/>
        <v>0</v>
      </c>
      <c r="AC11" s="174">
        <f t="shared" si="1"/>
        <v>0</v>
      </c>
      <c r="AD11" s="174"/>
      <c r="AE11" s="174"/>
      <c r="AF11" s="174"/>
      <c r="AG11" s="174"/>
      <c r="AH11" s="174">
        <f t="shared" si="9"/>
        <v>0</v>
      </c>
      <c r="AI11" s="174"/>
      <c r="AJ11" s="229"/>
      <c r="AK11" s="236"/>
    </row>
    <row r="12" spans="1:62">
      <c r="A12" s="311"/>
      <c r="B12" s="5" t="str">
        <f>IF(L!$A$1=1,L!B13,IF(L!$A$1=2,L!C13,L!D13))</f>
        <v>2006 Prill</v>
      </c>
      <c r="C12" s="174">
        <f t="shared" si="2"/>
        <v>60721.172140000002</v>
      </c>
      <c r="D12" s="174">
        <f t="shared" si="3"/>
        <v>60721.172140000002</v>
      </c>
      <c r="E12" s="174">
        <f t="shared" si="4"/>
        <v>65658.868650000004</v>
      </c>
      <c r="F12" s="174">
        <f t="shared" si="5"/>
        <v>32656.287899999996</v>
      </c>
      <c r="G12" s="175">
        <v>8281.3680000000004</v>
      </c>
      <c r="H12" s="175">
        <v>3462.7750000000001</v>
      </c>
      <c r="I12" s="175">
        <v>650.39451999999994</v>
      </c>
      <c r="J12" s="175">
        <v>20261.750379999998</v>
      </c>
      <c r="K12" s="175">
        <f t="shared" si="6"/>
        <v>33345.535620000002</v>
      </c>
      <c r="L12" s="174">
        <v>11254.763710000001</v>
      </c>
      <c r="M12" s="174">
        <f t="shared" si="7"/>
        <v>0</v>
      </c>
      <c r="N12" s="174">
        <v>11254.763710000001</v>
      </c>
      <c r="O12" s="174">
        <v>4763.8198499999999</v>
      </c>
      <c r="P12" s="174">
        <v>5737.59692</v>
      </c>
      <c r="Q12" s="174">
        <v>11589.35514</v>
      </c>
      <c r="R12" s="174">
        <v>-342.95487000000003</v>
      </c>
      <c r="S12" s="174">
        <f t="shared" si="8"/>
        <v>-4937.6965099999998</v>
      </c>
      <c r="T12" s="174">
        <v>-6780.9255300000004</v>
      </c>
      <c r="U12" s="174">
        <v>1843.2290200000002</v>
      </c>
      <c r="V12" s="174"/>
      <c r="W12" s="174"/>
      <c r="X12" s="174"/>
      <c r="Y12" s="174"/>
      <c r="Z12" s="174"/>
      <c r="AA12" s="174"/>
      <c r="AB12" s="174">
        <f t="shared" si="0"/>
        <v>0</v>
      </c>
      <c r="AC12" s="174">
        <f t="shared" si="1"/>
        <v>0</v>
      </c>
      <c r="AD12" s="174"/>
      <c r="AE12" s="174"/>
      <c r="AF12" s="174"/>
      <c r="AG12" s="174"/>
      <c r="AH12" s="174">
        <f t="shared" si="9"/>
        <v>0</v>
      </c>
      <c r="AI12" s="174"/>
      <c r="AJ12" s="229"/>
      <c r="AK12" s="236"/>
    </row>
    <row r="13" spans="1:62">
      <c r="A13" s="311"/>
      <c r="B13" s="5" t="str">
        <f>IF(L!$A$1=1,L!B14,IF(L!$A$1=2,L!C14,L!D14))</f>
        <v>2006 Maj</v>
      </c>
      <c r="C13" s="174">
        <f t="shared" si="2"/>
        <v>60105.102199999987</v>
      </c>
      <c r="D13" s="174">
        <f t="shared" si="3"/>
        <v>60105.102199999987</v>
      </c>
      <c r="E13" s="174">
        <f t="shared" si="4"/>
        <v>56955.873600000006</v>
      </c>
      <c r="F13" s="174">
        <f t="shared" si="5"/>
        <v>15432.58656</v>
      </c>
      <c r="G13" s="175">
        <v>581.52699999999902</v>
      </c>
      <c r="H13" s="175">
        <v>3941.0169999999998</v>
      </c>
      <c r="I13" s="175">
        <v>864.89424999999994</v>
      </c>
      <c r="J13" s="175">
        <v>10045.14831</v>
      </c>
      <c r="K13" s="175">
        <f t="shared" si="6"/>
        <v>41735.522250000002</v>
      </c>
      <c r="L13" s="174">
        <v>20235.754360000003</v>
      </c>
      <c r="M13" s="174">
        <f t="shared" si="7"/>
        <v>0</v>
      </c>
      <c r="N13" s="174">
        <v>20235.754359999999</v>
      </c>
      <c r="O13" s="174">
        <v>11817.356609999999</v>
      </c>
      <c r="P13" s="174">
        <v>10899.47349</v>
      </c>
      <c r="Q13" s="174">
        <v>-1217.0622099999998</v>
      </c>
      <c r="R13" s="174">
        <v>-212.23521</v>
      </c>
      <c r="S13" s="174">
        <f t="shared" si="8"/>
        <v>3149.2285999999817</v>
      </c>
      <c r="T13" s="174">
        <v>1507.4110099999816</v>
      </c>
      <c r="U13" s="174">
        <v>1641.8175900000001</v>
      </c>
      <c r="V13" s="174"/>
      <c r="W13" s="174"/>
      <c r="X13" s="174"/>
      <c r="Y13" s="174"/>
      <c r="Z13" s="174"/>
      <c r="AA13" s="174"/>
      <c r="AB13" s="174">
        <f t="shared" si="0"/>
        <v>0</v>
      </c>
      <c r="AC13" s="174">
        <f t="shared" si="1"/>
        <v>0</v>
      </c>
      <c r="AD13" s="174"/>
      <c r="AE13" s="174"/>
      <c r="AF13" s="174"/>
      <c r="AG13" s="174"/>
      <c r="AH13" s="174">
        <f t="shared" si="9"/>
        <v>0</v>
      </c>
      <c r="AI13" s="174"/>
      <c r="AJ13" s="229"/>
      <c r="AK13" s="236"/>
    </row>
    <row r="14" spans="1:62">
      <c r="A14" s="311"/>
      <c r="B14" s="5" t="str">
        <f>IF(L!$A$1=1,L!B15,IF(L!$A$1=2,L!C15,L!D15))</f>
        <v>2006 Qershor</v>
      </c>
      <c r="C14" s="174">
        <f t="shared" si="2"/>
        <v>73471.296250000014</v>
      </c>
      <c r="D14" s="174">
        <f t="shared" si="3"/>
        <v>73471.296250000014</v>
      </c>
      <c r="E14" s="174">
        <f t="shared" si="4"/>
        <v>72928.775719999991</v>
      </c>
      <c r="F14" s="174">
        <f t="shared" si="5"/>
        <v>35744.339460000003</v>
      </c>
      <c r="G14" s="175">
        <v>1540.9550000000002</v>
      </c>
      <c r="H14" s="175">
        <v>3954.759</v>
      </c>
      <c r="I14" s="175">
        <v>708.46100000000001</v>
      </c>
      <c r="J14" s="175">
        <v>29540.16446</v>
      </c>
      <c r="K14" s="175">
        <f t="shared" si="6"/>
        <v>37657.019070000002</v>
      </c>
      <c r="L14" s="174">
        <v>21401.276169999997</v>
      </c>
      <c r="M14" s="174">
        <f t="shared" si="7"/>
        <v>0</v>
      </c>
      <c r="N14" s="174">
        <v>21401.276170000001</v>
      </c>
      <c r="O14" s="174">
        <v>11388.393450000001</v>
      </c>
      <c r="P14" s="174">
        <v>10485.909239999999</v>
      </c>
      <c r="Q14" s="174">
        <v>-5618.5597900000002</v>
      </c>
      <c r="R14" s="174">
        <v>-472.58280999999999</v>
      </c>
      <c r="S14" s="174">
        <f t="shared" si="8"/>
        <v>542.52053000001752</v>
      </c>
      <c r="T14" s="174">
        <v>-778.45575999998255</v>
      </c>
      <c r="U14" s="174">
        <v>1320.9762900000001</v>
      </c>
      <c r="V14" s="174"/>
      <c r="W14" s="174"/>
      <c r="X14" s="174"/>
      <c r="Y14" s="174"/>
      <c r="Z14" s="174"/>
      <c r="AA14" s="174"/>
      <c r="AB14" s="174">
        <f t="shared" si="0"/>
        <v>0</v>
      </c>
      <c r="AC14" s="174">
        <f t="shared" si="1"/>
        <v>0</v>
      </c>
      <c r="AD14" s="174"/>
      <c r="AE14" s="174"/>
      <c r="AF14" s="174"/>
      <c r="AG14" s="174"/>
      <c r="AH14" s="174">
        <f t="shared" si="9"/>
        <v>0</v>
      </c>
      <c r="AI14" s="174"/>
      <c r="AJ14" s="229"/>
      <c r="AK14" s="236"/>
    </row>
    <row r="15" spans="1:62">
      <c r="A15" s="311"/>
      <c r="B15" s="5" t="str">
        <f>IF(L!$A$1=1,L!B16,IF(L!$A$1=2,L!C16,L!D16))</f>
        <v>2006 Korrik</v>
      </c>
      <c r="C15" s="174">
        <f t="shared" si="2"/>
        <v>72046.308519999991</v>
      </c>
      <c r="D15" s="174">
        <f t="shared" si="3"/>
        <v>72046.308519999991</v>
      </c>
      <c r="E15" s="174">
        <f t="shared" si="4"/>
        <v>102592.25154</v>
      </c>
      <c r="F15" s="174">
        <f t="shared" si="5"/>
        <v>62403.661940000005</v>
      </c>
      <c r="G15" s="175">
        <v>33710.192999999999</v>
      </c>
      <c r="H15" s="175">
        <v>4862.9210000000003</v>
      </c>
      <c r="I15" s="175">
        <v>736.45561999999995</v>
      </c>
      <c r="J15" s="175">
        <v>23094.09232</v>
      </c>
      <c r="K15" s="175">
        <f t="shared" si="6"/>
        <v>40233.449819999994</v>
      </c>
      <c r="L15" s="174">
        <v>20955.935019999997</v>
      </c>
      <c r="M15" s="174">
        <f t="shared" si="7"/>
        <v>0</v>
      </c>
      <c r="N15" s="174">
        <v>20955.935019999997</v>
      </c>
      <c r="O15" s="174">
        <v>12179.29089</v>
      </c>
      <c r="P15" s="174">
        <v>11173.72227</v>
      </c>
      <c r="Q15" s="174">
        <v>-4075.49836</v>
      </c>
      <c r="R15" s="174">
        <v>-44.860219999999998</v>
      </c>
      <c r="S15" s="174">
        <f t="shared" si="8"/>
        <v>-30545.943020000006</v>
      </c>
      <c r="T15" s="174">
        <v>-32174.293730000005</v>
      </c>
      <c r="U15" s="174">
        <v>1628.3507099999999</v>
      </c>
      <c r="V15" s="174"/>
      <c r="W15" s="174"/>
      <c r="X15" s="174"/>
      <c r="Y15" s="174"/>
      <c r="Z15" s="174"/>
      <c r="AA15" s="174"/>
      <c r="AB15" s="174">
        <f t="shared" si="0"/>
        <v>0</v>
      </c>
      <c r="AC15" s="174">
        <f t="shared" si="1"/>
        <v>0</v>
      </c>
      <c r="AD15" s="174"/>
      <c r="AE15" s="174"/>
      <c r="AF15" s="174"/>
      <c r="AG15" s="174"/>
      <c r="AH15" s="174">
        <f t="shared" si="9"/>
        <v>0</v>
      </c>
      <c r="AI15" s="174"/>
      <c r="AJ15" s="229"/>
      <c r="AK15" s="236"/>
    </row>
    <row r="16" spans="1:62">
      <c r="A16" s="311"/>
      <c r="B16" s="5" t="str">
        <f>IF(L!$A$1=1,L!B17,IF(L!$A$1=2,L!C17,L!D17))</f>
        <v>2006 Gusht</v>
      </c>
      <c r="C16" s="174">
        <f t="shared" si="2"/>
        <v>63792.907609999995</v>
      </c>
      <c r="D16" s="174">
        <f t="shared" si="3"/>
        <v>63792.907609999995</v>
      </c>
      <c r="E16" s="174">
        <f t="shared" si="4"/>
        <v>65024.982949999998</v>
      </c>
      <c r="F16" s="174">
        <f t="shared" si="5"/>
        <v>16193.9722</v>
      </c>
      <c r="G16" s="175">
        <v>1648.1120000000001</v>
      </c>
      <c r="H16" s="175">
        <v>5820.5859999999993</v>
      </c>
      <c r="I16" s="175">
        <v>741.80672000000004</v>
      </c>
      <c r="J16" s="175">
        <v>7983.4674800000003</v>
      </c>
      <c r="K16" s="175">
        <f t="shared" si="6"/>
        <v>49500.50157</v>
      </c>
      <c r="L16" s="174">
        <v>26256.27766</v>
      </c>
      <c r="M16" s="174">
        <f t="shared" si="7"/>
        <v>0</v>
      </c>
      <c r="N16" s="174">
        <v>26256.27766</v>
      </c>
      <c r="O16" s="174">
        <v>15423.937320000001</v>
      </c>
      <c r="P16" s="174">
        <v>15654.519929999999</v>
      </c>
      <c r="Q16" s="174">
        <v>-7834.2333399999998</v>
      </c>
      <c r="R16" s="174">
        <v>-669.49081999999999</v>
      </c>
      <c r="S16" s="174">
        <f t="shared" si="8"/>
        <v>-1232.0753400000026</v>
      </c>
      <c r="T16" s="174">
        <v>-2688.7124600000025</v>
      </c>
      <c r="U16" s="174">
        <v>1456.6371199999999</v>
      </c>
      <c r="V16" s="174"/>
      <c r="W16" s="174"/>
      <c r="X16" s="174"/>
      <c r="Y16" s="174"/>
      <c r="Z16" s="174"/>
      <c r="AA16" s="174"/>
      <c r="AB16" s="174">
        <f t="shared" si="0"/>
        <v>0</v>
      </c>
      <c r="AC16" s="174">
        <f t="shared" si="1"/>
        <v>0</v>
      </c>
      <c r="AD16" s="174"/>
      <c r="AE16" s="174"/>
      <c r="AF16" s="174"/>
      <c r="AG16" s="174"/>
      <c r="AH16" s="174">
        <f t="shared" si="9"/>
        <v>0</v>
      </c>
      <c r="AI16" s="174"/>
      <c r="AJ16" s="229"/>
      <c r="AK16" s="236"/>
    </row>
    <row r="17" spans="1:37">
      <c r="A17" s="311"/>
      <c r="B17" s="5" t="str">
        <f>IF(L!$A$1=1,L!B18,IF(L!$A$1=2,L!C18,L!D18))</f>
        <v>2006 Shtator</v>
      </c>
      <c r="C17" s="174">
        <f t="shared" si="2"/>
        <v>55526.290870000004</v>
      </c>
      <c r="D17" s="174">
        <f t="shared" si="3"/>
        <v>55526.290870000004</v>
      </c>
      <c r="E17" s="174">
        <f t="shared" si="4"/>
        <v>54401.39865000001</v>
      </c>
      <c r="F17" s="174">
        <f t="shared" si="5"/>
        <v>14472.580039999999</v>
      </c>
      <c r="G17" s="175">
        <v>1272.3770000000002</v>
      </c>
      <c r="H17" s="175">
        <v>4529.9519999999993</v>
      </c>
      <c r="I17" s="175">
        <v>571.72937999999999</v>
      </c>
      <c r="J17" s="175">
        <v>8098.5216599999994</v>
      </c>
      <c r="K17" s="175">
        <f t="shared" si="6"/>
        <v>40343.998990000007</v>
      </c>
      <c r="L17" s="174">
        <v>20692.598440000002</v>
      </c>
      <c r="M17" s="174">
        <f t="shared" si="7"/>
        <v>0</v>
      </c>
      <c r="N17" s="174">
        <v>20692.598440000002</v>
      </c>
      <c r="O17" s="174">
        <v>10956.84971</v>
      </c>
      <c r="P17" s="174">
        <v>10923.05868</v>
      </c>
      <c r="Q17" s="174">
        <v>-2228.5078399999998</v>
      </c>
      <c r="R17" s="174">
        <v>-415.18038000000001</v>
      </c>
      <c r="S17" s="174">
        <f t="shared" si="8"/>
        <v>1124.8922199999972</v>
      </c>
      <c r="T17" s="174">
        <v>-362.73924000000261</v>
      </c>
      <c r="U17" s="174">
        <v>1487.6314599999998</v>
      </c>
      <c r="V17" s="174"/>
      <c r="W17" s="174"/>
      <c r="X17" s="174"/>
      <c r="Y17" s="174"/>
      <c r="Z17" s="174"/>
      <c r="AA17" s="174"/>
      <c r="AB17" s="174">
        <f t="shared" si="0"/>
        <v>0</v>
      </c>
      <c r="AC17" s="174">
        <f t="shared" si="1"/>
        <v>0</v>
      </c>
      <c r="AD17" s="174"/>
      <c r="AE17" s="174"/>
      <c r="AF17" s="174"/>
      <c r="AG17" s="174"/>
      <c r="AH17" s="174">
        <f t="shared" si="9"/>
        <v>0</v>
      </c>
      <c r="AI17" s="174"/>
      <c r="AJ17" s="229"/>
      <c r="AK17" s="236"/>
    </row>
    <row r="18" spans="1:37">
      <c r="A18" s="311"/>
      <c r="B18" s="5" t="str">
        <f>IF(L!$A$1=1,L!B19,IF(L!$A$1=2,L!C19,L!D19))</f>
        <v>2006 Tetor</v>
      </c>
      <c r="C18" s="174">
        <f t="shared" si="2"/>
        <v>72058.759320000012</v>
      </c>
      <c r="D18" s="174">
        <f t="shared" si="3"/>
        <v>72058.759320000012</v>
      </c>
      <c r="E18" s="174">
        <f t="shared" si="4"/>
        <v>70077.139739999999</v>
      </c>
      <c r="F18" s="174">
        <f t="shared" si="5"/>
        <v>25413.330200000004</v>
      </c>
      <c r="G18" s="175">
        <v>2163.8510000000001</v>
      </c>
      <c r="H18" s="175">
        <v>3150.3489999999997</v>
      </c>
      <c r="I18" s="175">
        <v>764.54660999999999</v>
      </c>
      <c r="J18" s="175">
        <v>19334.583590000002</v>
      </c>
      <c r="K18" s="175">
        <f t="shared" si="6"/>
        <v>44830.612299999993</v>
      </c>
      <c r="L18" s="174">
        <v>14566.938190000001</v>
      </c>
      <c r="M18" s="174">
        <f t="shared" si="7"/>
        <v>0</v>
      </c>
      <c r="N18" s="174">
        <v>14566.938190000001</v>
      </c>
      <c r="O18" s="174">
        <v>9273.2997899999991</v>
      </c>
      <c r="P18" s="174">
        <v>7045.0742999999993</v>
      </c>
      <c r="Q18" s="174">
        <v>13945.300019999999</v>
      </c>
      <c r="R18" s="174">
        <v>-166.80276000000001</v>
      </c>
      <c r="S18" s="174">
        <f t="shared" si="8"/>
        <v>1981.6195800000069</v>
      </c>
      <c r="T18" s="174">
        <v>373.13783000000694</v>
      </c>
      <c r="U18" s="174">
        <v>1608.4817499999999</v>
      </c>
      <c r="V18" s="174"/>
      <c r="W18" s="174"/>
      <c r="X18" s="174"/>
      <c r="Y18" s="174"/>
      <c r="Z18" s="174"/>
      <c r="AA18" s="174"/>
      <c r="AB18" s="174">
        <f t="shared" si="0"/>
        <v>0</v>
      </c>
      <c r="AC18" s="174">
        <f t="shared" si="1"/>
        <v>0</v>
      </c>
      <c r="AD18" s="174"/>
      <c r="AE18" s="174"/>
      <c r="AF18" s="174"/>
      <c r="AG18" s="174"/>
      <c r="AH18" s="174">
        <f t="shared" si="9"/>
        <v>0</v>
      </c>
      <c r="AI18" s="174"/>
      <c r="AJ18" s="229"/>
      <c r="AK18" s="236"/>
    </row>
    <row r="19" spans="1:37">
      <c r="A19" s="311"/>
      <c r="B19" s="5" t="str">
        <f>IF(L!$A$1=1,L!B20,IF(L!$A$1=2,L!C20,L!D20))</f>
        <v xml:space="preserve">2006 Nëntor </v>
      </c>
      <c r="C19" s="174">
        <f t="shared" si="2"/>
        <v>62059.596659999996</v>
      </c>
      <c r="D19" s="174">
        <f t="shared" si="3"/>
        <v>62059.596659999996</v>
      </c>
      <c r="E19" s="174">
        <f t="shared" si="4"/>
        <v>64818.874569999993</v>
      </c>
      <c r="F19" s="174">
        <f t="shared" si="5"/>
        <v>19666.470280000001</v>
      </c>
      <c r="G19" s="175">
        <v>5991.2879999999996</v>
      </c>
      <c r="H19" s="175">
        <v>5501.817</v>
      </c>
      <c r="I19" s="175">
        <v>769.15294000000006</v>
      </c>
      <c r="J19" s="175">
        <v>7404.21234</v>
      </c>
      <c r="K19" s="175">
        <f t="shared" si="6"/>
        <v>45734.518509999994</v>
      </c>
      <c r="L19" s="174">
        <v>23002.250690000001</v>
      </c>
      <c r="M19" s="174">
        <f t="shared" si="7"/>
        <v>0</v>
      </c>
      <c r="N19" s="174">
        <v>23002.250690000001</v>
      </c>
      <c r="O19" s="174">
        <v>15525.68743</v>
      </c>
      <c r="P19" s="174">
        <v>11267.096090000001</v>
      </c>
      <c r="Q19" s="174">
        <v>-4060.5156999999999</v>
      </c>
      <c r="R19" s="174">
        <v>-582.11422000000005</v>
      </c>
      <c r="S19" s="174">
        <f t="shared" si="8"/>
        <v>-2759.2779100000002</v>
      </c>
      <c r="T19" s="174">
        <v>-5328.5159700000004</v>
      </c>
      <c r="U19" s="174">
        <v>2569.2380600000001</v>
      </c>
      <c r="V19" s="174"/>
      <c r="W19" s="174"/>
      <c r="X19" s="174"/>
      <c r="Y19" s="174"/>
      <c r="Z19" s="174"/>
      <c r="AA19" s="174"/>
      <c r="AB19" s="174">
        <f t="shared" si="0"/>
        <v>0</v>
      </c>
      <c r="AC19" s="174">
        <f t="shared" si="1"/>
        <v>0</v>
      </c>
      <c r="AD19" s="174"/>
      <c r="AE19" s="174"/>
      <c r="AF19" s="174"/>
      <c r="AG19" s="174"/>
      <c r="AH19" s="174">
        <f t="shared" si="9"/>
        <v>0</v>
      </c>
      <c r="AI19" s="174"/>
      <c r="AJ19" s="229"/>
      <c r="AK19" s="236"/>
    </row>
    <row r="20" spans="1:37">
      <c r="A20" s="311"/>
      <c r="B20" s="5" t="str">
        <f>IF(L!$A$1=1,L!B21,IF(L!$A$1=2,L!C21,L!D21))</f>
        <v>2006 Dhjetor /1</v>
      </c>
      <c r="C20" s="174">
        <f t="shared" si="2"/>
        <v>58520.754220000003</v>
      </c>
      <c r="D20" s="174">
        <f t="shared" si="3"/>
        <v>58520.754220000003</v>
      </c>
      <c r="E20" s="174">
        <f t="shared" si="4"/>
        <v>-56464.794040000008</v>
      </c>
      <c r="F20" s="174">
        <f t="shared" si="5"/>
        <v>-143118.48352000001</v>
      </c>
      <c r="G20" s="175">
        <v>1420.26424</v>
      </c>
      <c r="H20" s="175">
        <v>5940.0545400000001</v>
      </c>
      <c r="I20" s="175">
        <v>1146.05367</v>
      </c>
      <c r="J20" s="175">
        <v>-151624.85597</v>
      </c>
      <c r="K20" s="175">
        <f t="shared" si="6"/>
        <v>86953.187669999999</v>
      </c>
      <c r="L20" s="174">
        <v>71241.432020000007</v>
      </c>
      <c r="M20" s="174">
        <f t="shared" si="7"/>
        <v>47771.776740000001</v>
      </c>
      <c r="N20" s="174">
        <v>23469.655280000003</v>
      </c>
      <c r="O20" s="174">
        <v>14038.030140000001</v>
      </c>
      <c r="P20" s="174">
        <v>10950.52363</v>
      </c>
      <c r="Q20" s="174">
        <v>-9276.7981200000013</v>
      </c>
      <c r="R20" s="174">
        <v>-299.49819000000002</v>
      </c>
      <c r="S20" s="174">
        <f t="shared" si="8"/>
        <v>114985.54826000001</v>
      </c>
      <c r="T20" s="174">
        <v>113022.91539000001</v>
      </c>
      <c r="U20" s="174">
        <v>1962.6328699999999</v>
      </c>
      <c r="V20" s="174"/>
      <c r="W20" s="174"/>
      <c r="X20" s="174"/>
      <c r="Y20" s="174"/>
      <c r="Z20" s="174"/>
      <c r="AA20" s="174"/>
      <c r="AB20" s="174">
        <f t="shared" si="0"/>
        <v>0</v>
      </c>
      <c r="AC20" s="174">
        <f t="shared" si="1"/>
        <v>0</v>
      </c>
      <c r="AD20" s="174"/>
      <c r="AE20" s="174"/>
      <c r="AF20" s="174"/>
      <c r="AG20" s="174"/>
      <c r="AH20" s="174">
        <f t="shared" si="9"/>
        <v>0</v>
      </c>
      <c r="AI20" s="174"/>
      <c r="AJ20" s="229"/>
      <c r="AK20" s="236"/>
    </row>
    <row r="21" spans="1:37">
      <c r="A21" s="311"/>
      <c r="B21" s="3" t="str">
        <f>IF(L!$A$1=1,L!B22,IF(L!$A$1=2,L!C22,L!D22))</f>
        <v>Gjithsej 2006</v>
      </c>
      <c r="C21" s="176">
        <f t="shared" si="2"/>
        <v>712012.27655999991</v>
      </c>
      <c r="D21" s="176">
        <f t="shared" si="3"/>
        <v>712012.27655999991</v>
      </c>
      <c r="E21" s="176">
        <f t="shared" si="4"/>
        <v>628852.43866999994</v>
      </c>
      <c r="F21" s="176">
        <f t="shared" si="5"/>
        <v>127986.05112</v>
      </c>
      <c r="G21" s="177">
        <v>64198.526240000007</v>
      </c>
      <c r="H21" s="177">
        <v>49906.401540000006</v>
      </c>
      <c r="I21" s="177">
        <v>8381.2234199999984</v>
      </c>
      <c r="J21" s="177">
        <v>5499.8999199999962</v>
      </c>
      <c r="K21" s="177">
        <f t="shared" si="6"/>
        <v>505226.20724000002</v>
      </c>
      <c r="L21" s="177">
        <v>258554.12468000001</v>
      </c>
      <c r="M21" s="177">
        <f t="shared" si="7"/>
        <v>47771.776739999943</v>
      </c>
      <c r="N21" s="177">
        <v>210782.34794000007</v>
      </c>
      <c r="O21" s="177">
        <v>124281.79654000001</v>
      </c>
      <c r="P21" s="177">
        <v>115268.03319</v>
      </c>
      <c r="Q21" s="177">
        <v>7122.2528299999922</v>
      </c>
      <c r="R21" s="177">
        <v>-4359.8196900000003</v>
      </c>
      <c r="S21" s="177">
        <f t="shared" si="8"/>
        <v>83159.837889999995</v>
      </c>
      <c r="T21" s="177">
        <v>63785.913999999997</v>
      </c>
      <c r="U21" s="177">
        <v>19373.923889999998</v>
      </c>
      <c r="V21" s="177">
        <v>0</v>
      </c>
      <c r="W21" s="177">
        <v>0</v>
      </c>
      <c r="X21" s="177">
        <v>0</v>
      </c>
      <c r="Y21" s="177">
        <v>0</v>
      </c>
      <c r="Z21" s="177">
        <v>0</v>
      </c>
      <c r="AA21" s="177"/>
      <c r="AB21" s="177">
        <f t="shared" si="0"/>
        <v>0</v>
      </c>
      <c r="AC21" s="177">
        <f t="shared" si="1"/>
        <v>0</v>
      </c>
      <c r="AD21" s="177">
        <v>0</v>
      </c>
      <c r="AE21" s="177">
        <v>0</v>
      </c>
      <c r="AF21" s="177"/>
      <c r="AG21" s="177">
        <v>0</v>
      </c>
      <c r="AH21" s="177">
        <f t="shared" si="9"/>
        <v>0</v>
      </c>
      <c r="AI21" s="177">
        <v>0</v>
      </c>
      <c r="AJ21" s="177">
        <v>0</v>
      </c>
      <c r="AK21" s="231">
        <v>0</v>
      </c>
    </row>
    <row r="22" spans="1:37">
      <c r="A22" s="311">
        <v>2007</v>
      </c>
      <c r="B22" s="2" t="str">
        <f>IF(L!$A$1=1,L!B23,IF(L!$A$1=2,L!C23,L!D23))</f>
        <v>2007 Janar</v>
      </c>
      <c r="C22" s="174">
        <f t="shared" si="2"/>
        <v>60092.741020000001</v>
      </c>
      <c r="D22" s="174">
        <f t="shared" si="3"/>
        <v>60092.741020000001</v>
      </c>
      <c r="E22" s="174">
        <f t="shared" si="4"/>
        <v>53466.497240000004</v>
      </c>
      <c r="F22" s="174">
        <f t="shared" si="5"/>
        <v>16756.546499999997</v>
      </c>
      <c r="G22" s="175">
        <v>7718.6042899999993</v>
      </c>
      <c r="H22" s="175">
        <v>5359.1035600000005</v>
      </c>
      <c r="I22" s="175">
        <v>516.82256999999993</v>
      </c>
      <c r="J22" s="175">
        <v>3162.0160799999994</v>
      </c>
      <c r="K22" s="175">
        <f t="shared" si="6"/>
        <v>36788.079190000004</v>
      </c>
      <c r="L22" s="174">
        <v>16597.626210000002</v>
      </c>
      <c r="M22" s="174">
        <f t="shared" si="7"/>
        <v>2270.8319600000013</v>
      </c>
      <c r="N22" s="174">
        <v>14326.794250000001</v>
      </c>
      <c r="O22" s="174">
        <v>5401.1743500000002</v>
      </c>
      <c r="P22" s="174">
        <v>14681.474739999998</v>
      </c>
      <c r="Q22" s="174">
        <v>107.80389</v>
      </c>
      <c r="R22" s="174">
        <v>-78.128450000000001</v>
      </c>
      <c r="S22" s="174">
        <f t="shared" si="8"/>
        <v>6626.2437800000007</v>
      </c>
      <c r="T22" s="174">
        <v>5080</v>
      </c>
      <c r="U22" s="175">
        <v>1546.2437800000002</v>
      </c>
      <c r="V22" s="174"/>
      <c r="W22" s="174"/>
      <c r="X22" s="174"/>
      <c r="Y22" s="174"/>
      <c r="Z22" s="174"/>
      <c r="AA22" s="174"/>
      <c r="AB22" s="174">
        <f t="shared" si="0"/>
        <v>0</v>
      </c>
      <c r="AC22" s="174">
        <f t="shared" si="1"/>
        <v>0</v>
      </c>
      <c r="AD22" s="174"/>
      <c r="AE22" s="174"/>
      <c r="AF22" s="174"/>
      <c r="AG22" s="174"/>
      <c r="AH22" s="174">
        <f t="shared" si="9"/>
        <v>0</v>
      </c>
      <c r="AI22" s="174"/>
      <c r="AJ22" s="174"/>
      <c r="AK22" s="174"/>
    </row>
    <row r="23" spans="1:37">
      <c r="A23" s="311"/>
      <c r="B23" s="2" t="str">
        <f>IF(L!$A$1=1,L!B24,IF(L!$A$1=2,L!C24,L!D24))</f>
        <v>2007 Shkurt</v>
      </c>
      <c r="C23" s="174">
        <f t="shared" si="2"/>
        <v>130558.86027</v>
      </c>
      <c r="D23" s="174">
        <f t="shared" si="3"/>
        <v>130558.86027</v>
      </c>
      <c r="E23" s="174">
        <f t="shared" si="4"/>
        <v>42543.754650000003</v>
      </c>
      <c r="F23" s="174">
        <f t="shared" si="5"/>
        <v>5315.6736700000001</v>
      </c>
      <c r="G23" s="175">
        <v>434.56430000000006</v>
      </c>
      <c r="H23" s="175">
        <v>2221.6838600000001</v>
      </c>
      <c r="I23" s="175">
        <v>505.00878999999998</v>
      </c>
      <c r="J23" s="175">
        <v>2154.4167200000002</v>
      </c>
      <c r="K23" s="175">
        <f t="shared" si="6"/>
        <v>37338.85441</v>
      </c>
      <c r="L23" s="174">
        <v>19013.471299999997</v>
      </c>
      <c r="M23" s="174">
        <f t="shared" si="7"/>
        <v>3795.8547899999976</v>
      </c>
      <c r="N23" s="174">
        <v>15217.61651</v>
      </c>
      <c r="O23" s="174">
        <v>6181.3146299999999</v>
      </c>
      <c r="P23" s="174">
        <v>12073.564680000001</v>
      </c>
      <c r="Q23" s="174">
        <v>70.503800000000012</v>
      </c>
      <c r="R23" s="174">
        <v>-110.77342999999999</v>
      </c>
      <c r="S23" s="174">
        <f t="shared" si="8"/>
        <v>88015.105620000002</v>
      </c>
      <c r="T23" s="178">
        <v>86380</v>
      </c>
      <c r="U23" s="174">
        <v>1635.1056200000003</v>
      </c>
      <c r="V23" s="174"/>
      <c r="W23" s="174"/>
      <c r="X23" s="174"/>
      <c r="Y23" s="174"/>
      <c r="Z23" s="174"/>
      <c r="AA23" s="174"/>
      <c r="AB23" s="174">
        <f t="shared" si="0"/>
        <v>0</v>
      </c>
      <c r="AC23" s="174">
        <f t="shared" si="1"/>
        <v>0</v>
      </c>
      <c r="AD23" s="174"/>
      <c r="AE23" s="174"/>
      <c r="AF23" s="174"/>
      <c r="AG23" s="174"/>
      <c r="AH23" s="174">
        <f t="shared" si="9"/>
        <v>0</v>
      </c>
      <c r="AI23" s="174"/>
      <c r="AJ23" s="174"/>
      <c r="AK23" s="174"/>
    </row>
    <row r="24" spans="1:37">
      <c r="A24" s="311"/>
      <c r="B24" s="2" t="str">
        <f>IF(L!$A$1=1,L!B25,IF(L!$A$1=2,L!C25,L!D25))</f>
        <v xml:space="preserve">2007 Mars </v>
      </c>
      <c r="C24" s="174">
        <f t="shared" si="2"/>
        <v>58281.716130000001</v>
      </c>
      <c r="D24" s="174">
        <f t="shared" si="3"/>
        <v>58281.716130000001</v>
      </c>
      <c r="E24" s="174">
        <f t="shared" si="4"/>
        <v>50052.301019999999</v>
      </c>
      <c r="F24" s="174">
        <f t="shared" si="5"/>
        <v>5900.7530200000001</v>
      </c>
      <c r="G24" s="175">
        <v>595.99210999999991</v>
      </c>
      <c r="H24" s="175">
        <v>2265.1388699999998</v>
      </c>
      <c r="I24" s="175">
        <v>622.70738000000006</v>
      </c>
      <c r="J24" s="175">
        <v>2416.9146599999999</v>
      </c>
      <c r="K24" s="175">
        <f t="shared" si="6"/>
        <v>44673.635949999996</v>
      </c>
      <c r="L24" s="174">
        <v>23477.252109999998</v>
      </c>
      <c r="M24" s="174">
        <f t="shared" si="7"/>
        <v>4311.7133999999969</v>
      </c>
      <c r="N24" s="174">
        <v>19165.538710000001</v>
      </c>
      <c r="O24" s="174">
        <v>5719.7055</v>
      </c>
      <c r="P24" s="174">
        <v>15262.06151</v>
      </c>
      <c r="Q24" s="174">
        <v>214.61682999999999</v>
      </c>
      <c r="R24" s="174">
        <v>-522.08794999999998</v>
      </c>
      <c r="S24" s="174">
        <f t="shared" si="8"/>
        <v>8229.4151099999999</v>
      </c>
      <c r="T24" s="174">
        <v>6620</v>
      </c>
      <c r="U24" s="175">
        <v>1609.4151100000001</v>
      </c>
      <c r="V24" s="174"/>
      <c r="W24" s="174"/>
      <c r="X24" s="174"/>
      <c r="Y24" s="174"/>
      <c r="Z24" s="174"/>
      <c r="AA24" s="174"/>
      <c r="AB24" s="174">
        <f t="shared" si="0"/>
        <v>0</v>
      </c>
      <c r="AC24" s="174">
        <f t="shared" si="1"/>
        <v>0</v>
      </c>
      <c r="AD24" s="174"/>
      <c r="AE24" s="174"/>
      <c r="AF24" s="174"/>
      <c r="AG24" s="174"/>
      <c r="AH24" s="174">
        <f t="shared" si="9"/>
        <v>0</v>
      </c>
      <c r="AI24" s="174"/>
      <c r="AJ24" s="174"/>
      <c r="AK24" s="174"/>
    </row>
    <row r="25" spans="1:37">
      <c r="A25" s="311"/>
      <c r="B25" s="2" t="str">
        <f>IF(L!$A$1=1,L!B26,IF(L!$A$1=2,L!C26,L!D26))</f>
        <v>2007 Prill</v>
      </c>
      <c r="C25" s="174">
        <f t="shared" si="2"/>
        <v>74836.013009999995</v>
      </c>
      <c r="D25" s="174">
        <f t="shared" si="3"/>
        <v>74836.013009999995</v>
      </c>
      <c r="E25" s="174">
        <f t="shared" si="4"/>
        <v>66346.217550000001</v>
      </c>
      <c r="F25" s="174">
        <f t="shared" si="5"/>
        <v>25545.52605</v>
      </c>
      <c r="G25" s="175">
        <v>16215.083560000001</v>
      </c>
      <c r="H25" s="175">
        <v>5884.3003100000005</v>
      </c>
      <c r="I25" s="175">
        <v>727.66761999999994</v>
      </c>
      <c r="J25" s="175">
        <v>2718.4745600000001</v>
      </c>
      <c r="K25" s="175">
        <f t="shared" si="6"/>
        <v>43452.878129999997</v>
      </c>
      <c r="L25" s="174">
        <v>23894.5553</v>
      </c>
      <c r="M25" s="174">
        <f t="shared" si="7"/>
        <v>3796.5533799999976</v>
      </c>
      <c r="N25" s="174">
        <v>20098.001920000002</v>
      </c>
      <c r="O25" s="174">
        <v>6969.5748800000001</v>
      </c>
      <c r="P25" s="174">
        <v>12492.399949999999</v>
      </c>
      <c r="Q25" s="174">
        <v>96.347999999999999</v>
      </c>
      <c r="R25" s="174">
        <v>-2652.1866300000006</v>
      </c>
      <c r="S25" s="174">
        <f t="shared" si="8"/>
        <v>8489.7954599999994</v>
      </c>
      <c r="T25" s="174">
        <v>6510</v>
      </c>
      <c r="U25" s="175">
        <v>1979.79546</v>
      </c>
      <c r="V25" s="174"/>
      <c r="W25" s="174"/>
      <c r="X25" s="174"/>
      <c r="Y25" s="174"/>
      <c r="Z25" s="174"/>
      <c r="AA25" s="174"/>
      <c r="AB25" s="174">
        <f t="shared" si="0"/>
        <v>0</v>
      </c>
      <c r="AC25" s="174">
        <f t="shared" si="1"/>
        <v>0</v>
      </c>
      <c r="AD25" s="174"/>
      <c r="AE25" s="174"/>
      <c r="AF25" s="174"/>
      <c r="AG25" s="174"/>
      <c r="AH25" s="174">
        <f t="shared" si="9"/>
        <v>0</v>
      </c>
      <c r="AI25" s="174"/>
      <c r="AJ25" s="174"/>
      <c r="AK25" s="174"/>
    </row>
    <row r="26" spans="1:37">
      <c r="A26" s="311"/>
      <c r="B26" s="2" t="str">
        <f>IF(L!$A$1=1,L!B27,IF(L!$A$1=2,L!C27,L!D27))</f>
        <v>2007 Maj</v>
      </c>
      <c r="C26" s="174">
        <f t="shared" si="2"/>
        <v>60026.76857</v>
      </c>
      <c r="D26" s="174">
        <f t="shared" si="3"/>
        <v>60026.76857</v>
      </c>
      <c r="E26" s="174">
        <f t="shared" si="4"/>
        <v>52660.877130000001</v>
      </c>
      <c r="F26" s="174">
        <f t="shared" si="5"/>
        <v>6011.9968399999998</v>
      </c>
      <c r="G26" s="175">
        <v>868.54023999999993</v>
      </c>
      <c r="H26" s="175">
        <v>1996.30889</v>
      </c>
      <c r="I26" s="175">
        <v>625.66208999999992</v>
      </c>
      <c r="J26" s="175">
        <v>2521.4856199999999</v>
      </c>
      <c r="K26" s="175">
        <f t="shared" si="6"/>
        <v>46912.407010000003</v>
      </c>
      <c r="L26" s="174">
        <v>23918.736819999998</v>
      </c>
      <c r="M26" s="174">
        <f t="shared" si="7"/>
        <v>3165.4784099999961</v>
      </c>
      <c r="N26" s="174">
        <v>20753.258410000002</v>
      </c>
      <c r="O26" s="174">
        <v>6453.95795</v>
      </c>
      <c r="P26" s="174">
        <v>16461.551189999998</v>
      </c>
      <c r="Q26" s="174">
        <v>78.161050000000003</v>
      </c>
      <c r="R26" s="174">
        <v>-263.52672000000001</v>
      </c>
      <c r="S26" s="174">
        <f t="shared" si="8"/>
        <v>7365.8914400000003</v>
      </c>
      <c r="T26" s="174">
        <v>5660</v>
      </c>
      <c r="U26" s="174">
        <v>1705.8914400000003</v>
      </c>
      <c r="V26" s="174"/>
      <c r="W26" s="174"/>
      <c r="X26" s="174"/>
      <c r="Y26" s="174"/>
      <c r="Z26" s="174"/>
      <c r="AA26" s="174"/>
      <c r="AB26" s="174">
        <f t="shared" si="0"/>
        <v>0</v>
      </c>
      <c r="AC26" s="174">
        <f t="shared" si="1"/>
        <v>0</v>
      </c>
      <c r="AD26" s="174"/>
      <c r="AE26" s="174"/>
      <c r="AF26" s="174"/>
      <c r="AG26" s="174"/>
      <c r="AH26" s="174">
        <f t="shared" si="9"/>
        <v>0</v>
      </c>
      <c r="AI26" s="174"/>
      <c r="AJ26" s="174"/>
      <c r="AK26" s="174"/>
    </row>
    <row r="27" spans="1:37">
      <c r="A27" s="311"/>
      <c r="B27" s="2" t="str">
        <f>IF(L!$A$1=1,L!B28,IF(L!$A$1=2,L!C28,L!D28))</f>
        <v>2007 Qershor</v>
      </c>
      <c r="C27" s="174">
        <f t="shared" si="2"/>
        <v>62417.25172</v>
      </c>
      <c r="D27" s="174">
        <f t="shared" si="3"/>
        <v>62417.25172</v>
      </c>
      <c r="E27" s="174">
        <f t="shared" si="4"/>
        <v>54986.603640000001</v>
      </c>
      <c r="F27" s="174">
        <f t="shared" si="5"/>
        <v>8429.4504500000003</v>
      </c>
      <c r="G27" s="175">
        <v>1132.2843800000001</v>
      </c>
      <c r="H27" s="175">
        <v>2224.3169299999995</v>
      </c>
      <c r="I27" s="175">
        <v>687.3176400000001</v>
      </c>
      <c r="J27" s="175">
        <v>4385.5315000000001</v>
      </c>
      <c r="K27" s="175">
        <f t="shared" si="6"/>
        <v>47907.243450000002</v>
      </c>
      <c r="L27" s="174">
        <v>26134.287780000002</v>
      </c>
      <c r="M27" s="174">
        <f t="shared" si="7"/>
        <v>4548.9715000000033</v>
      </c>
      <c r="N27" s="174">
        <v>21585.316279999999</v>
      </c>
      <c r="O27" s="174">
        <v>6780.7640199999996</v>
      </c>
      <c r="P27" s="174">
        <v>14897.743980000001</v>
      </c>
      <c r="Q27" s="174">
        <v>94.447670000000002</v>
      </c>
      <c r="R27" s="174">
        <v>-1350.0902599999999</v>
      </c>
      <c r="S27" s="174">
        <f t="shared" si="8"/>
        <v>7430.6480799999999</v>
      </c>
      <c r="T27" s="174">
        <v>6010</v>
      </c>
      <c r="U27" s="174">
        <v>1420.6480799999999</v>
      </c>
      <c r="V27" s="174"/>
      <c r="W27" s="174"/>
      <c r="X27" s="174"/>
      <c r="Y27" s="174"/>
      <c r="Z27" s="174"/>
      <c r="AA27" s="174"/>
      <c r="AB27" s="174">
        <f t="shared" si="0"/>
        <v>0</v>
      </c>
      <c r="AC27" s="174">
        <f t="shared" si="1"/>
        <v>0</v>
      </c>
      <c r="AD27" s="174"/>
      <c r="AE27" s="174"/>
      <c r="AF27" s="174"/>
      <c r="AG27" s="174"/>
      <c r="AH27" s="174">
        <f t="shared" si="9"/>
        <v>0</v>
      </c>
      <c r="AI27" s="174"/>
      <c r="AJ27" s="174"/>
      <c r="AK27" s="174"/>
    </row>
    <row r="28" spans="1:37">
      <c r="A28" s="311"/>
      <c r="B28" s="2" t="str">
        <f>IF(L!$A$1=1,L!B29,IF(L!$A$1=2,L!C29,L!D29))</f>
        <v>2007 Korrik</v>
      </c>
      <c r="C28" s="174">
        <f t="shared" si="2"/>
        <v>83779.286489999999</v>
      </c>
      <c r="D28" s="174">
        <f t="shared" si="3"/>
        <v>83779.286489999999</v>
      </c>
      <c r="E28" s="174">
        <f t="shared" si="4"/>
        <v>75553.037490000002</v>
      </c>
      <c r="F28" s="174">
        <f t="shared" si="5"/>
        <v>25469.49798</v>
      </c>
      <c r="G28" s="175">
        <v>15196.77534</v>
      </c>
      <c r="H28" s="175">
        <v>6163.9293200000002</v>
      </c>
      <c r="I28" s="175">
        <v>1082.4098400000003</v>
      </c>
      <c r="J28" s="175">
        <v>3026.38348</v>
      </c>
      <c r="K28" s="175">
        <f t="shared" si="6"/>
        <v>51867.656080000008</v>
      </c>
      <c r="L28" s="174">
        <v>27370.927540000001</v>
      </c>
      <c r="M28" s="174">
        <f t="shared" si="7"/>
        <v>4503.3829700000024</v>
      </c>
      <c r="N28" s="174">
        <v>22867.544569999998</v>
      </c>
      <c r="O28" s="174">
        <v>6542.37284</v>
      </c>
      <c r="P28" s="174">
        <v>17809.138730000002</v>
      </c>
      <c r="Q28" s="174">
        <v>145.21697</v>
      </c>
      <c r="R28" s="174">
        <v>-1784.1165700000001</v>
      </c>
      <c r="S28" s="174">
        <f t="shared" si="8"/>
        <v>8226.2489999999998</v>
      </c>
      <c r="T28" s="174">
        <v>6620</v>
      </c>
      <c r="U28" s="174">
        <v>1606.2489999999998</v>
      </c>
      <c r="V28" s="174"/>
      <c r="W28" s="174"/>
      <c r="X28" s="174"/>
      <c r="Y28" s="174"/>
      <c r="Z28" s="174"/>
      <c r="AA28" s="174"/>
      <c r="AB28" s="174">
        <f t="shared" si="0"/>
        <v>0</v>
      </c>
      <c r="AC28" s="174">
        <f t="shared" si="1"/>
        <v>0</v>
      </c>
      <c r="AD28" s="174"/>
      <c r="AE28" s="174"/>
      <c r="AF28" s="174"/>
      <c r="AG28" s="174"/>
      <c r="AH28" s="174">
        <f t="shared" si="9"/>
        <v>0</v>
      </c>
      <c r="AI28" s="174"/>
      <c r="AJ28" s="174"/>
      <c r="AK28" s="174"/>
    </row>
    <row r="29" spans="1:37">
      <c r="A29" s="311"/>
      <c r="B29" s="2" t="str">
        <f>IF(L!$A$1=1,L!B30,IF(L!$A$1=2,L!C30,L!D30))</f>
        <v>2007 Gusht</v>
      </c>
      <c r="C29" s="174">
        <f t="shared" si="2"/>
        <v>76621.87874</v>
      </c>
      <c r="D29" s="174">
        <f t="shared" si="3"/>
        <v>76621.87874</v>
      </c>
      <c r="E29" s="174">
        <f t="shared" si="4"/>
        <v>68545.983470000006</v>
      </c>
      <c r="F29" s="174">
        <f t="shared" si="5"/>
        <v>9396.9817199999998</v>
      </c>
      <c r="G29" s="175">
        <v>722.38066000000003</v>
      </c>
      <c r="H29" s="175">
        <v>2962.3450899999998</v>
      </c>
      <c r="I29" s="175">
        <v>867.74000999999998</v>
      </c>
      <c r="J29" s="175">
        <v>4844.5159599999997</v>
      </c>
      <c r="K29" s="175">
        <f t="shared" si="6"/>
        <v>60243.152550000006</v>
      </c>
      <c r="L29" s="174">
        <v>30781.952330000004</v>
      </c>
      <c r="M29" s="174">
        <f t="shared" si="7"/>
        <v>3941.5526900000041</v>
      </c>
      <c r="N29" s="174">
        <v>26840.39964</v>
      </c>
      <c r="O29" s="174">
        <v>7352.0575599999993</v>
      </c>
      <c r="P29" s="174">
        <v>21942.654670000004</v>
      </c>
      <c r="Q29" s="174">
        <v>166.48799</v>
      </c>
      <c r="R29" s="174">
        <v>-1094.1507999999999</v>
      </c>
      <c r="S29" s="174">
        <f t="shared" si="8"/>
        <v>8075.89527</v>
      </c>
      <c r="T29" s="174">
        <v>5530</v>
      </c>
      <c r="U29" s="174">
        <v>2545.89527</v>
      </c>
      <c r="V29" s="174"/>
      <c r="W29" s="174"/>
      <c r="X29" s="174"/>
      <c r="Y29" s="174"/>
      <c r="Z29" s="174"/>
      <c r="AA29" s="174"/>
      <c r="AB29" s="174">
        <f t="shared" si="0"/>
        <v>0</v>
      </c>
      <c r="AC29" s="174">
        <f t="shared" si="1"/>
        <v>0</v>
      </c>
      <c r="AD29" s="174"/>
      <c r="AE29" s="174"/>
      <c r="AF29" s="174"/>
      <c r="AG29" s="174"/>
      <c r="AH29" s="174">
        <f t="shared" si="9"/>
        <v>0</v>
      </c>
      <c r="AI29" s="174"/>
      <c r="AJ29" s="174"/>
      <c r="AK29" s="174"/>
    </row>
    <row r="30" spans="1:37">
      <c r="A30" s="311"/>
      <c r="B30" s="2" t="str">
        <f>IF(L!$A$1=1,L!B31,IF(L!$A$1=2,L!C31,L!D31))</f>
        <v>2007 Shtator</v>
      </c>
      <c r="C30" s="174">
        <f t="shared" si="2"/>
        <v>65645.539879999997</v>
      </c>
      <c r="D30" s="174">
        <f t="shared" si="3"/>
        <v>65645.539879999997</v>
      </c>
      <c r="E30" s="174">
        <f t="shared" si="4"/>
        <v>58064.677989999989</v>
      </c>
      <c r="F30" s="174">
        <f t="shared" si="5"/>
        <v>10433.024249999999</v>
      </c>
      <c r="G30" s="175">
        <v>6412.3098300000001</v>
      </c>
      <c r="H30" s="175">
        <v>2074.4972699999998</v>
      </c>
      <c r="I30" s="175">
        <v>487.21668</v>
      </c>
      <c r="J30" s="175">
        <v>1459.0004699999997</v>
      </c>
      <c r="K30" s="175">
        <f t="shared" si="6"/>
        <v>47708.020169999996</v>
      </c>
      <c r="L30" s="174">
        <v>25927.340990000001</v>
      </c>
      <c r="M30" s="174">
        <f t="shared" si="7"/>
        <v>4128.7816399999974</v>
      </c>
      <c r="N30" s="174">
        <v>21798.559350000003</v>
      </c>
      <c r="O30" s="174">
        <v>6242.4307800000006</v>
      </c>
      <c r="P30" s="174">
        <v>15475.864939999999</v>
      </c>
      <c r="Q30" s="174">
        <v>62.383459999999999</v>
      </c>
      <c r="R30" s="174">
        <v>-76.366429999999923</v>
      </c>
      <c r="S30" s="174">
        <f t="shared" si="8"/>
        <v>7580.8618900000001</v>
      </c>
      <c r="T30" s="174">
        <v>5720</v>
      </c>
      <c r="U30" s="174">
        <v>1860.8618900000001</v>
      </c>
      <c r="V30" s="174"/>
      <c r="W30" s="174"/>
      <c r="X30" s="174"/>
      <c r="Y30" s="174"/>
      <c r="Z30" s="174"/>
      <c r="AA30" s="174"/>
      <c r="AB30" s="174">
        <f t="shared" si="0"/>
        <v>0</v>
      </c>
      <c r="AC30" s="174">
        <f t="shared" si="1"/>
        <v>0</v>
      </c>
      <c r="AD30" s="174"/>
      <c r="AE30" s="174"/>
      <c r="AF30" s="174"/>
      <c r="AG30" s="174"/>
      <c r="AH30" s="174">
        <f t="shared" si="9"/>
        <v>0</v>
      </c>
      <c r="AI30" s="174"/>
      <c r="AJ30" s="174"/>
      <c r="AK30" s="174"/>
    </row>
    <row r="31" spans="1:37">
      <c r="A31" s="311"/>
      <c r="B31" s="2" t="str">
        <f>IF(L!$A$1=1,L!B32,IF(L!$A$1=2,L!C32,L!D32))</f>
        <v>2007 Tetor</v>
      </c>
      <c r="C31" s="174">
        <f t="shared" si="2"/>
        <v>80206.526540000021</v>
      </c>
      <c r="D31" s="174">
        <f t="shared" si="3"/>
        <v>80206.526540000021</v>
      </c>
      <c r="E31" s="174">
        <f t="shared" si="4"/>
        <v>70971.589130000022</v>
      </c>
      <c r="F31" s="174">
        <f t="shared" si="5"/>
        <v>19652.769620000003</v>
      </c>
      <c r="G31" s="175">
        <v>10808.629939999999</v>
      </c>
      <c r="H31" s="175">
        <v>5949.3805100000009</v>
      </c>
      <c r="I31" s="175">
        <v>513.00788</v>
      </c>
      <c r="J31" s="175">
        <v>2381.7512900000002</v>
      </c>
      <c r="K31" s="175">
        <f t="shared" si="6"/>
        <v>52035.266970000011</v>
      </c>
      <c r="L31" s="174">
        <v>28191.404270000003</v>
      </c>
      <c r="M31" s="174">
        <f t="shared" si="7"/>
        <v>4234.1973500000022</v>
      </c>
      <c r="N31" s="174">
        <v>23957.206920000001</v>
      </c>
      <c r="O31" s="174">
        <v>7727.1798700000008</v>
      </c>
      <c r="P31" s="174">
        <v>16024.093929999999</v>
      </c>
      <c r="Q31" s="174">
        <v>92.588899999999981</v>
      </c>
      <c r="R31" s="174">
        <v>-716.44745999999998</v>
      </c>
      <c r="S31" s="174">
        <f t="shared" si="8"/>
        <v>9234.9374100000005</v>
      </c>
      <c r="T31" s="174">
        <v>7520</v>
      </c>
      <c r="U31" s="174">
        <v>1714.93741</v>
      </c>
      <c r="V31" s="174"/>
      <c r="W31" s="174"/>
      <c r="X31" s="174"/>
      <c r="Y31" s="174"/>
      <c r="Z31" s="174"/>
      <c r="AA31" s="174"/>
      <c r="AB31" s="174">
        <f t="shared" si="0"/>
        <v>0</v>
      </c>
      <c r="AC31" s="174">
        <f t="shared" si="1"/>
        <v>0</v>
      </c>
      <c r="AD31" s="174"/>
      <c r="AE31" s="174"/>
      <c r="AF31" s="174"/>
      <c r="AG31" s="174"/>
      <c r="AH31" s="174">
        <f t="shared" si="9"/>
        <v>0</v>
      </c>
      <c r="AI31" s="174"/>
      <c r="AJ31" s="174"/>
      <c r="AK31" s="174"/>
    </row>
    <row r="32" spans="1:37">
      <c r="A32" s="311"/>
      <c r="B32" s="2" t="str">
        <f>IF(L!$A$1=1,L!B33,IF(L!$A$1=2,L!C33,L!D33))</f>
        <v xml:space="preserve">2007 Nëntor </v>
      </c>
      <c r="C32" s="174">
        <f t="shared" si="2"/>
        <v>65532.771429999993</v>
      </c>
      <c r="D32" s="174">
        <f t="shared" si="3"/>
        <v>65532.771429999993</v>
      </c>
      <c r="E32" s="174">
        <f t="shared" si="4"/>
        <v>58489.524039999997</v>
      </c>
      <c r="F32" s="174">
        <f t="shared" si="5"/>
        <v>6877.2532000000001</v>
      </c>
      <c r="G32" s="175">
        <v>2460.7632199999994</v>
      </c>
      <c r="H32" s="175">
        <v>2253.1831400000001</v>
      </c>
      <c r="I32" s="175">
        <v>525.88025000000005</v>
      </c>
      <c r="J32" s="175">
        <v>1637.4265899999998</v>
      </c>
      <c r="K32" s="175">
        <f t="shared" si="6"/>
        <v>51768.481509999998</v>
      </c>
      <c r="L32" s="174">
        <v>26524.060959999999</v>
      </c>
      <c r="M32" s="174">
        <f t="shared" si="7"/>
        <v>4556.0045099999988</v>
      </c>
      <c r="N32" s="174">
        <v>21968.05645</v>
      </c>
      <c r="O32" s="174">
        <v>7045.7452199999998</v>
      </c>
      <c r="P32" s="174">
        <v>18054.35457</v>
      </c>
      <c r="Q32" s="174">
        <v>144.32076000000001</v>
      </c>
      <c r="R32" s="174">
        <v>-156.21067000000002</v>
      </c>
      <c r="S32" s="174">
        <f t="shared" si="8"/>
        <v>7043.2473900000005</v>
      </c>
      <c r="T32" s="174">
        <v>5620</v>
      </c>
      <c r="U32" s="174">
        <v>1423.24739</v>
      </c>
      <c r="V32" s="174"/>
      <c r="W32" s="174"/>
      <c r="X32" s="174"/>
      <c r="Y32" s="174"/>
      <c r="Z32" s="174"/>
      <c r="AA32" s="174"/>
      <c r="AB32" s="174">
        <f t="shared" si="0"/>
        <v>0</v>
      </c>
      <c r="AC32" s="174">
        <f t="shared" si="1"/>
        <v>0</v>
      </c>
      <c r="AD32" s="174"/>
      <c r="AE32" s="174"/>
      <c r="AF32" s="174"/>
      <c r="AG32" s="174"/>
      <c r="AH32" s="174">
        <f t="shared" si="9"/>
        <v>0</v>
      </c>
      <c r="AI32" s="174"/>
      <c r="AJ32" s="174"/>
      <c r="AK32" s="174"/>
    </row>
    <row r="33" spans="1:37">
      <c r="A33" s="311"/>
      <c r="B33" s="2" t="str">
        <f>IF(L!$A$1=1,L!B34,IF(L!$A$1=2,L!C34,L!D34))</f>
        <v>2007 Dhjetor</v>
      </c>
      <c r="C33" s="174">
        <f t="shared" si="2"/>
        <v>84998.821480000013</v>
      </c>
      <c r="D33" s="174">
        <f t="shared" si="3"/>
        <v>84998.821480000013</v>
      </c>
      <c r="E33" s="174">
        <f t="shared" si="4"/>
        <v>70752.473360000018</v>
      </c>
      <c r="F33" s="174">
        <f t="shared" si="5"/>
        <v>4976.814500000004</v>
      </c>
      <c r="G33" s="175">
        <v>12211.46379</v>
      </c>
      <c r="H33" s="175">
        <v>12613.59345</v>
      </c>
      <c r="I33" s="175">
        <v>1139.0354200000002</v>
      </c>
      <c r="J33" s="175">
        <v>-20987.278159999998</v>
      </c>
      <c r="K33" s="175">
        <f t="shared" si="6"/>
        <v>68438.834950000004</v>
      </c>
      <c r="L33" s="174">
        <v>41990.540029999996</v>
      </c>
      <c r="M33" s="174">
        <f t="shared" si="7"/>
        <v>15530.038279999997</v>
      </c>
      <c r="N33" s="174">
        <v>26460.501749999999</v>
      </c>
      <c r="O33" s="174">
        <v>8791.9310700000005</v>
      </c>
      <c r="P33" s="174">
        <v>16208.714</v>
      </c>
      <c r="Q33" s="174">
        <v>1447.64985</v>
      </c>
      <c r="R33" s="174">
        <v>-2663.1760899999999</v>
      </c>
      <c r="S33" s="174">
        <f t="shared" si="8"/>
        <v>14246.348119999999</v>
      </c>
      <c r="T33" s="174">
        <v>12358</v>
      </c>
      <c r="U33" s="174">
        <v>1888.3481199999997</v>
      </c>
      <c r="V33" s="174"/>
      <c r="W33" s="174"/>
      <c r="X33" s="174"/>
      <c r="Y33" s="174"/>
      <c r="Z33" s="174"/>
      <c r="AA33" s="174"/>
      <c r="AB33" s="174">
        <f t="shared" si="0"/>
        <v>0</v>
      </c>
      <c r="AC33" s="174">
        <f t="shared" si="1"/>
        <v>0</v>
      </c>
      <c r="AD33" s="174"/>
      <c r="AE33" s="174"/>
      <c r="AF33" s="174"/>
      <c r="AG33" s="174"/>
      <c r="AH33" s="174">
        <f t="shared" si="9"/>
        <v>0</v>
      </c>
      <c r="AI33" s="174"/>
      <c r="AJ33" s="174"/>
      <c r="AK33" s="174"/>
    </row>
    <row r="34" spans="1:37">
      <c r="A34" s="311"/>
      <c r="B34" s="3" t="str">
        <f>IF(L!$A$1=1,L!B35,IF(L!$A$1=2,L!C35,L!D35))</f>
        <v>Gjithsej 2007</v>
      </c>
      <c r="C34" s="176">
        <f t="shared" si="2"/>
        <v>902998.17528000008</v>
      </c>
      <c r="D34" s="176">
        <f t="shared" si="3"/>
        <v>902998.17528000008</v>
      </c>
      <c r="E34" s="176">
        <f t="shared" si="4"/>
        <v>722433.53671000013</v>
      </c>
      <c r="F34" s="176">
        <f t="shared" si="5"/>
        <v>144766.28779999999</v>
      </c>
      <c r="G34" s="177">
        <v>74777.391659999994</v>
      </c>
      <c r="H34" s="177">
        <v>51967.781199999998</v>
      </c>
      <c r="I34" s="177">
        <v>8300.4761700000017</v>
      </c>
      <c r="J34" s="177">
        <v>9720.6387700000014</v>
      </c>
      <c r="K34" s="177">
        <f t="shared" si="6"/>
        <v>589134.51037000003</v>
      </c>
      <c r="L34" s="177">
        <v>313822.15563999995</v>
      </c>
      <c r="M34" s="177">
        <f t="shared" si="7"/>
        <v>58783.360879999964</v>
      </c>
      <c r="N34" s="177">
        <v>255038.79475999999</v>
      </c>
      <c r="O34" s="177">
        <v>81208.208670000007</v>
      </c>
      <c r="P34" s="177">
        <v>191383.61689000003</v>
      </c>
      <c r="Q34" s="177">
        <v>2720.5291699999998</v>
      </c>
      <c r="R34" s="177">
        <v>-11467.261460000002</v>
      </c>
      <c r="S34" s="177">
        <f t="shared" si="8"/>
        <v>180564.63857000001</v>
      </c>
      <c r="T34" s="177">
        <v>159628</v>
      </c>
      <c r="U34" s="177">
        <v>20936.638569999999</v>
      </c>
      <c r="V34" s="177">
        <v>0</v>
      </c>
      <c r="W34" s="177">
        <v>0</v>
      </c>
      <c r="X34" s="177">
        <v>0</v>
      </c>
      <c r="Y34" s="177">
        <v>0</v>
      </c>
      <c r="Z34" s="177">
        <v>0</v>
      </c>
      <c r="AA34" s="177"/>
      <c r="AB34" s="177">
        <f t="shared" si="0"/>
        <v>0</v>
      </c>
      <c r="AC34" s="177">
        <f t="shared" si="1"/>
        <v>0</v>
      </c>
      <c r="AD34" s="177">
        <v>0</v>
      </c>
      <c r="AE34" s="177">
        <v>0</v>
      </c>
      <c r="AF34" s="177"/>
      <c r="AG34" s="177">
        <v>0</v>
      </c>
      <c r="AH34" s="177">
        <f>SUM(AI34:AJ34)</f>
        <v>0</v>
      </c>
      <c r="AI34" s="177">
        <v>0</v>
      </c>
      <c r="AJ34" s="177">
        <v>0</v>
      </c>
      <c r="AK34" s="177">
        <v>0</v>
      </c>
    </row>
    <row r="35" spans="1:37">
      <c r="A35" s="311">
        <v>2008</v>
      </c>
      <c r="B35" s="2" t="str">
        <f>IF(L!$A$1=1,L!B36,IF(L!$A$1=2,L!C36,L!D36))</f>
        <v>2008 Janar</v>
      </c>
      <c r="C35" s="174">
        <f t="shared" si="2"/>
        <v>34480.498359999998</v>
      </c>
      <c r="D35" s="174">
        <f t="shared" si="3"/>
        <v>34480.498359999998</v>
      </c>
      <c r="E35" s="174">
        <f t="shared" si="4"/>
        <v>26781.744210000001</v>
      </c>
      <c r="F35" s="174">
        <f t="shared" si="5"/>
        <v>644.33382000000006</v>
      </c>
      <c r="G35" s="175">
        <v>149.89463000000001</v>
      </c>
      <c r="H35" s="175">
        <v>5.0744500000000006</v>
      </c>
      <c r="I35" s="175">
        <v>486.07107999999999</v>
      </c>
      <c r="J35" s="175">
        <v>3.29366</v>
      </c>
      <c r="K35" s="175">
        <f t="shared" si="6"/>
        <v>30389.164980000001</v>
      </c>
      <c r="L35" s="174">
        <v>14211.91936</v>
      </c>
      <c r="M35" s="174">
        <f t="shared" si="7"/>
        <v>2.2523300000011659</v>
      </c>
      <c r="N35" s="174">
        <v>14209.667029999999</v>
      </c>
      <c r="O35" s="174">
        <v>4102.6677399999999</v>
      </c>
      <c r="P35" s="174">
        <v>11978.322870000002</v>
      </c>
      <c r="Q35" s="174">
        <v>96.255009999999999</v>
      </c>
      <c r="R35" s="174">
        <v>-4251.7545899999996</v>
      </c>
      <c r="S35" s="174">
        <f t="shared" si="8"/>
        <v>7698.7541500000007</v>
      </c>
      <c r="T35" s="174">
        <v>6331.2898900000009</v>
      </c>
      <c r="U35" s="174">
        <v>1367.4642600000002</v>
      </c>
      <c r="V35" s="174"/>
      <c r="W35" s="174"/>
      <c r="X35" s="174"/>
      <c r="Y35" s="174"/>
      <c r="Z35" s="174"/>
      <c r="AA35" s="174"/>
      <c r="AB35" s="174">
        <f t="shared" si="0"/>
        <v>0</v>
      </c>
      <c r="AC35" s="174">
        <f t="shared" si="1"/>
        <v>0</v>
      </c>
      <c r="AD35" s="174"/>
      <c r="AE35" s="174"/>
      <c r="AF35" s="174"/>
      <c r="AG35" s="174"/>
      <c r="AH35" s="174">
        <f t="shared" si="9"/>
        <v>0</v>
      </c>
      <c r="AI35" s="174"/>
      <c r="AJ35" s="174"/>
      <c r="AK35" s="174"/>
    </row>
    <row r="36" spans="1:37">
      <c r="A36" s="311"/>
      <c r="B36" s="2" t="str">
        <f>IF(L!$A$1=1,L!B37,IF(L!$A$1=2,L!C37,L!D37))</f>
        <v>2008 Shkurt</v>
      </c>
      <c r="C36" s="174">
        <f t="shared" si="2"/>
        <v>78682.273969999995</v>
      </c>
      <c r="D36" s="174">
        <f t="shared" si="3"/>
        <v>78682.273969999995</v>
      </c>
      <c r="E36" s="174">
        <f t="shared" si="4"/>
        <v>66251.983919999999</v>
      </c>
      <c r="F36" s="174">
        <f t="shared" si="5"/>
        <v>22893.328659999999</v>
      </c>
      <c r="G36" s="175">
        <v>11944.42517</v>
      </c>
      <c r="H36" s="175">
        <v>10307.728019999999</v>
      </c>
      <c r="I36" s="175">
        <v>333.78525999999999</v>
      </c>
      <c r="J36" s="175">
        <v>307.39021000000002</v>
      </c>
      <c r="K36" s="175">
        <f t="shared" si="6"/>
        <v>43636.094640000003</v>
      </c>
      <c r="L36" s="174">
        <v>26186.601199999997</v>
      </c>
      <c r="M36" s="174">
        <f t="shared" si="7"/>
        <v>7145.6069599999973</v>
      </c>
      <c r="N36" s="174">
        <v>19040.99424</v>
      </c>
      <c r="O36" s="174">
        <v>5571.0393600000007</v>
      </c>
      <c r="P36" s="174">
        <v>11741.235350000001</v>
      </c>
      <c r="Q36" s="174">
        <v>137.21873000000002</v>
      </c>
      <c r="R36" s="174">
        <v>-277.43938000000003</v>
      </c>
      <c r="S36" s="174">
        <f t="shared" si="8"/>
        <v>12430.29005</v>
      </c>
      <c r="T36" s="174">
        <v>10769.08159</v>
      </c>
      <c r="U36" s="174">
        <v>1661.2084600000003</v>
      </c>
      <c r="V36" s="174"/>
      <c r="W36" s="174"/>
      <c r="X36" s="174"/>
      <c r="Y36" s="174"/>
      <c r="Z36" s="174"/>
      <c r="AA36" s="174"/>
      <c r="AB36" s="174">
        <f t="shared" si="0"/>
        <v>0</v>
      </c>
      <c r="AC36" s="174">
        <f t="shared" si="1"/>
        <v>0</v>
      </c>
      <c r="AD36" s="174"/>
      <c r="AE36" s="174"/>
      <c r="AF36" s="174"/>
      <c r="AG36" s="174"/>
      <c r="AH36" s="174">
        <f t="shared" si="9"/>
        <v>0</v>
      </c>
      <c r="AI36" s="174"/>
      <c r="AJ36" s="174"/>
      <c r="AK36" s="174"/>
    </row>
    <row r="37" spans="1:37">
      <c r="A37" s="311"/>
      <c r="B37" s="2" t="str">
        <f>IF(L!$A$1=1,L!B38,IF(L!$A$1=2,L!C38,L!D38))</f>
        <v xml:space="preserve">2008 Mars </v>
      </c>
      <c r="C37" s="174">
        <f t="shared" si="2"/>
        <v>58217.270120000001</v>
      </c>
      <c r="D37" s="174">
        <f t="shared" si="3"/>
        <v>58217.270120000001</v>
      </c>
      <c r="E37" s="174">
        <f t="shared" si="4"/>
        <v>47476.923260000003</v>
      </c>
      <c r="F37" s="174">
        <f t="shared" si="5"/>
        <v>5681.4344500000007</v>
      </c>
      <c r="G37" s="175">
        <v>1335.5473299999999</v>
      </c>
      <c r="H37" s="175">
        <v>3748.9673700000003</v>
      </c>
      <c r="I37" s="175">
        <v>556.39075000000003</v>
      </c>
      <c r="J37" s="175">
        <v>40.529000000000003</v>
      </c>
      <c r="K37" s="175">
        <f t="shared" si="6"/>
        <v>42807.962810000005</v>
      </c>
      <c r="L37" s="174">
        <v>23359.500840000001</v>
      </c>
      <c r="M37" s="174">
        <f t="shared" si="7"/>
        <v>2955.6947</v>
      </c>
      <c r="N37" s="174">
        <v>20403.806140000001</v>
      </c>
      <c r="O37" s="174">
        <v>6306.49719</v>
      </c>
      <c r="P37" s="174">
        <v>12927.968220000001</v>
      </c>
      <c r="Q37" s="174">
        <v>213.99655999999999</v>
      </c>
      <c r="R37" s="174">
        <v>-1012.474</v>
      </c>
      <c r="S37" s="174">
        <f t="shared" si="8"/>
        <v>10740.34686</v>
      </c>
      <c r="T37" s="174">
        <v>8579.81646</v>
      </c>
      <c r="U37" s="174">
        <v>2160.5304000000001</v>
      </c>
      <c r="V37" s="174"/>
      <c r="W37" s="174"/>
      <c r="X37" s="174"/>
      <c r="Y37" s="174"/>
      <c r="Z37" s="174"/>
      <c r="AA37" s="174"/>
      <c r="AB37" s="174">
        <f t="shared" si="0"/>
        <v>0</v>
      </c>
      <c r="AC37" s="174">
        <f t="shared" si="1"/>
        <v>0</v>
      </c>
      <c r="AD37" s="174"/>
      <c r="AE37" s="174"/>
      <c r="AF37" s="174"/>
      <c r="AG37" s="174"/>
      <c r="AH37" s="174">
        <f t="shared" si="9"/>
        <v>0</v>
      </c>
      <c r="AI37" s="174"/>
      <c r="AJ37" s="174"/>
      <c r="AK37" s="174"/>
    </row>
    <row r="38" spans="1:37">
      <c r="A38" s="311"/>
      <c r="B38" s="2" t="str">
        <f>IF(L!$A$1=1,L!B39,IF(L!$A$1=2,L!C39,L!D39))</f>
        <v>2008 Prill</v>
      </c>
      <c r="C38" s="174">
        <f t="shared" si="2"/>
        <v>94355.714320000028</v>
      </c>
      <c r="D38" s="174">
        <f t="shared" si="3"/>
        <v>94355.714320000028</v>
      </c>
      <c r="E38" s="174">
        <f t="shared" si="4"/>
        <v>85426.636760000023</v>
      </c>
      <c r="F38" s="174">
        <f t="shared" si="5"/>
        <v>34061.834970000004</v>
      </c>
      <c r="G38" s="175">
        <v>23921.531270000003</v>
      </c>
      <c r="H38" s="175">
        <v>8744.0709800000004</v>
      </c>
      <c r="I38" s="175">
        <v>1369.1501599999999</v>
      </c>
      <c r="J38" s="175">
        <v>27.082559999999997</v>
      </c>
      <c r="K38" s="175">
        <f t="shared" si="6"/>
        <v>52045.116480000012</v>
      </c>
      <c r="L38" s="174">
        <v>28381.418410000002</v>
      </c>
      <c r="M38" s="174">
        <f t="shared" si="7"/>
        <v>5566.0329700000038</v>
      </c>
      <c r="N38" s="174">
        <v>22815.385439999998</v>
      </c>
      <c r="O38" s="174">
        <v>7501.2221</v>
      </c>
      <c r="P38" s="174">
        <v>15899.35311</v>
      </c>
      <c r="Q38" s="174">
        <v>263.12286</v>
      </c>
      <c r="R38" s="174">
        <v>-680.31469000000016</v>
      </c>
      <c r="S38" s="174">
        <f t="shared" si="8"/>
        <v>8929.0775599999997</v>
      </c>
      <c r="T38" s="174">
        <v>6699.0019400000001</v>
      </c>
      <c r="U38" s="174">
        <v>2230.0756199999996</v>
      </c>
      <c r="V38" s="174"/>
      <c r="W38" s="174"/>
      <c r="X38" s="174"/>
      <c r="Y38" s="174"/>
      <c r="Z38" s="174"/>
      <c r="AA38" s="174"/>
      <c r="AB38" s="174">
        <f t="shared" si="0"/>
        <v>0</v>
      </c>
      <c r="AC38" s="174">
        <f t="shared" si="1"/>
        <v>0</v>
      </c>
      <c r="AD38" s="174"/>
      <c r="AE38" s="174"/>
      <c r="AF38" s="174"/>
      <c r="AG38" s="174"/>
      <c r="AH38" s="174">
        <f t="shared" si="9"/>
        <v>0</v>
      </c>
      <c r="AI38" s="174"/>
      <c r="AJ38" s="174"/>
      <c r="AK38" s="174"/>
    </row>
    <row r="39" spans="1:37">
      <c r="A39" s="311"/>
      <c r="B39" s="2" t="str">
        <f>IF(L!$A$1=1,L!B40,IF(L!$A$1=2,L!C40,L!D40))</f>
        <v>2008 Maj</v>
      </c>
      <c r="C39" s="174">
        <f t="shared" si="2"/>
        <v>71616.90449999999</v>
      </c>
      <c r="D39" s="174">
        <f t="shared" si="3"/>
        <v>71616.90449999999</v>
      </c>
      <c r="E39" s="174">
        <f t="shared" si="4"/>
        <v>63342.756709999994</v>
      </c>
      <c r="F39" s="174">
        <f t="shared" si="5"/>
        <v>6350.4378399999996</v>
      </c>
      <c r="G39" s="175">
        <v>1389.0428299999999</v>
      </c>
      <c r="H39" s="175">
        <v>3855.7279100000001</v>
      </c>
      <c r="I39" s="175">
        <v>1091.75962</v>
      </c>
      <c r="J39" s="175">
        <v>13.90748</v>
      </c>
      <c r="K39" s="175">
        <f t="shared" si="6"/>
        <v>60765.316189999998</v>
      </c>
      <c r="L39" s="174">
        <v>31719.802309999999</v>
      </c>
      <c r="M39" s="174">
        <f t="shared" si="7"/>
        <v>4599.9696499999991</v>
      </c>
      <c r="N39" s="174">
        <v>27119.83266</v>
      </c>
      <c r="O39" s="174">
        <v>7804.3855100000001</v>
      </c>
      <c r="P39" s="174">
        <v>20717.476040000001</v>
      </c>
      <c r="Q39" s="174">
        <v>523.65233000000001</v>
      </c>
      <c r="R39" s="174">
        <v>-3772.9973200000004</v>
      </c>
      <c r="S39" s="174">
        <f t="shared" si="8"/>
        <v>8274.1477899999991</v>
      </c>
      <c r="T39" s="174">
        <v>6079.3062300000001</v>
      </c>
      <c r="U39" s="174">
        <v>2194.8415599999998</v>
      </c>
      <c r="V39" s="174"/>
      <c r="W39" s="174"/>
      <c r="X39" s="174"/>
      <c r="Y39" s="174"/>
      <c r="Z39" s="174"/>
      <c r="AA39" s="174"/>
      <c r="AB39" s="174">
        <f t="shared" si="0"/>
        <v>0</v>
      </c>
      <c r="AC39" s="174">
        <f t="shared" si="1"/>
        <v>0</v>
      </c>
      <c r="AD39" s="174"/>
      <c r="AE39" s="174"/>
      <c r="AF39" s="174"/>
      <c r="AG39" s="174"/>
      <c r="AH39" s="174">
        <f t="shared" si="9"/>
        <v>0</v>
      </c>
      <c r="AI39" s="174"/>
      <c r="AJ39" s="174"/>
      <c r="AK39" s="174"/>
    </row>
    <row r="40" spans="1:37">
      <c r="A40" s="311"/>
      <c r="B40" s="2" t="str">
        <f>IF(L!$A$1=1,L!B41,IF(L!$A$1=2,L!C41,L!D41))</f>
        <v>2008 Qershor</v>
      </c>
      <c r="C40" s="174">
        <f t="shared" si="2"/>
        <v>70911.53138</v>
      </c>
      <c r="D40" s="174">
        <f t="shared" si="3"/>
        <v>70911.53138</v>
      </c>
      <c r="E40" s="174">
        <f t="shared" si="4"/>
        <v>61017.480940000001</v>
      </c>
      <c r="F40" s="174">
        <f t="shared" si="5"/>
        <v>7510.5454399999999</v>
      </c>
      <c r="G40" s="175">
        <v>1812.135</v>
      </c>
      <c r="H40" s="175">
        <v>4302.9639999999999</v>
      </c>
      <c r="I40" s="175">
        <v>1291.5174400000001</v>
      </c>
      <c r="J40" s="175">
        <v>103.92899999999999</v>
      </c>
      <c r="K40" s="175">
        <f t="shared" si="6"/>
        <v>55941.612999999998</v>
      </c>
      <c r="L40" s="174">
        <v>31189.240999999998</v>
      </c>
      <c r="M40" s="174">
        <f t="shared" si="7"/>
        <v>2961.671449999998</v>
      </c>
      <c r="N40" s="174">
        <v>28227.56955</v>
      </c>
      <c r="O40" s="174">
        <v>8697.7340000000004</v>
      </c>
      <c r="P40" s="174">
        <v>15776.803</v>
      </c>
      <c r="Q40" s="174">
        <v>277.83499999999998</v>
      </c>
      <c r="R40" s="174">
        <v>-2434.6775000000002</v>
      </c>
      <c r="S40" s="174">
        <f t="shared" si="8"/>
        <v>9894.0504399999991</v>
      </c>
      <c r="T40" s="174">
        <v>7447.8151699999999</v>
      </c>
      <c r="U40" s="174">
        <v>2446.2352700000001</v>
      </c>
      <c r="V40" s="174"/>
      <c r="W40" s="174"/>
      <c r="X40" s="174"/>
      <c r="Y40" s="174"/>
      <c r="Z40" s="174"/>
      <c r="AA40" s="174"/>
      <c r="AB40" s="174">
        <f t="shared" si="0"/>
        <v>0</v>
      </c>
      <c r="AC40" s="174">
        <f t="shared" si="1"/>
        <v>0</v>
      </c>
      <c r="AD40" s="174"/>
      <c r="AE40" s="174"/>
      <c r="AF40" s="174"/>
      <c r="AG40" s="174"/>
      <c r="AH40" s="174">
        <f t="shared" si="9"/>
        <v>0</v>
      </c>
      <c r="AI40" s="174"/>
      <c r="AJ40" s="174"/>
      <c r="AK40" s="174"/>
    </row>
    <row r="41" spans="1:37">
      <c r="A41" s="311"/>
      <c r="B41" s="2" t="str">
        <f>IF(L!$A$1=1,L!B42,IF(L!$A$1=2,L!C42,L!D42))</f>
        <v>2008 Korrik</v>
      </c>
      <c r="C41" s="174">
        <f t="shared" si="2"/>
        <v>102134.64638000002</v>
      </c>
      <c r="D41" s="174">
        <f t="shared" si="3"/>
        <v>102134.64638000002</v>
      </c>
      <c r="E41" s="174">
        <f t="shared" si="4"/>
        <v>91252.104930000016</v>
      </c>
      <c r="F41" s="174">
        <f t="shared" si="5"/>
        <v>29604.972130000002</v>
      </c>
      <c r="G41" s="175">
        <v>19683.138360000001</v>
      </c>
      <c r="H41" s="175">
        <v>7451.4224900000008</v>
      </c>
      <c r="I41" s="175">
        <v>1843.8312699999999</v>
      </c>
      <c r="J41" s="175">
        <v>626.58001000000002</v>
      </c>
      <c r="K41" s="175">
        <f t="shared" si="6"/>
        <v>62116.770380000009</v>
      </c>
      <c r="L41" s="174">
        <v>33513.39574</v>
      </c>
      <c r="M41" s="174">
        <f t="shared" si="7"/>
        <v>4993.0586600000024</v>
      </c>
      <c r="N41" s="174">
        <v>28520.337079999998</v>
      </c>
      <c r="O41" s="174">
        <v>9024.6729599999999</v>
      </c>
      <c r="P41" s="174">
        <v>19145.358250000001</v>
      </c>
      <c r="Q41" s="174">
        <v>433.34343000000001</v>
      </c>
      <c r="R41" s="174">
        <v>-469.63758000000001</v>
      </c>
      <c r="S41" s="174">
        <f t="shared" si="8"/>
        <v>10882.541450000001</v>
      </c>
      <c r="T41" s="174">
        <v>8178.3941099999993</v>
      </c>
      <c r="U41" s="174">
        <v>2704.1473400000004</v>
      </c>
      <c r="V41" s="174"/>
      <c r="W41" s="174"/>
      <c r="X41" s="174"/>
      <c r="Y41" s="174"/>
      <c r="Z41" s="174"/>
      <c r="AA41" s="174"/>
      <c r="AB41" s="174">
        <f t="shared" ref="AB41:AB72" si="10">AC41+AH41</f>
        <v>0</v>
      </c>
      <c r="AC41" s="174">
        <f t="shared" ref="AC41:AC72" si="11">SUM(AD41:AG41)</f>
        <v>0</v>
      </c>
      <c r="AD41" s="174"/>
      <c r="AE41" s="174"/>
      <c r="AF41" s="174"/>
      <c r="AG41" s="174"/>
      <c r="AH41" s="174">
        <f t="shared" si="9"/>
        <v>0</v>
      </c>
      <c r="AI41" s="174"/>
      <c r="AJ41" s="174"/>
      <c r="AK41" s="174"/>
    </row>
    <row r="42" spans="1:37">
      <c r="A42" s="311"/>
      <c r="B42" s="2" t="str">
        <f>IF(L!$A$1=1,L!B43,IF(L!$A$1=2,L!C43,L!D43))</f>
        <v>2008 Gusht</v>
      </c>
      <c r="C42" s="174">
        <f t="shared" si="2"/>
        <v>73162.972680000006</v>
      </c>
      <c r="D42" s="174">
        <f t="shared" si="3"/>
        <v>73162.972680000006</v>
      </c>
      <c r="E42" s="174">
        <f t="shared" si="4"/>
        <v>63745.79985000001</v>
      </c>
      <c r="F42" s="174">
        <f t="shared" si="5"/>
        <v>5855.2909899999995</v>
      </c>
      <c r="G42" s="175">
        <v>1019.9705000000001</v>
      </c>
      <c r="H42" s="175">
        <v>3468.5569199999995</v>
      </c>
      <c r="I42" s="175">
        <v>1265.4810199999999</v>
      </c>
      <c r="J42" s="175">
        <v>101.28255</v>
      </c>
      <c r="K42" s="175">
        <f t="shared" si="6"/>
        <v>58310.153240000007</v>
      </c>
      <c r="L42" s="174">
        <v>30012.638040000002</v>
      </c>
      <c r="M42" s="174">
        <f t="shared" si="7"/>
        <v>3421.9541900000004</v>
      </c>
      <c r="N42" s="174">
        <v>26590.683850000001</v>
      </c>
      <c r="O42" s="174">
        <v>8105.4567900000002</v>
      </c>
      <c r="P42" s="174">
        <v>19987.309500000003</v>
      </c>
      <c r="Q42" s="174">
        <v>204.74891</v>
      </c>
      <c r="R42" s="174">
        <v>-419.64437999999996</v>
      </c>
      <c r="S42" s="174">
        <f t="shared" si="8"/>
        <v>9417.1728299999995</v>
      </c>
      <c r="T42" s="174">
        <v>5312.3200999999999</v>
      </c>
      <c r="U42" s="174">
        <v>4104.8527300000005</v>
      </c>
      <c r="V42" s="174"/>
      <c r="W42" s="174"/>
      <c r="X42" s="174"/>
      <c r="Y42" s="174"/>
      <c r="Z42" s="174"/>
      <c r="AA42" s="174"/>
      <c r="AB42" s="174">
        <f t="shared" si="10"/>
        <v>0</v>
      </c>
      <c r="AC42" s="174">
        <f t="shared" si="11"/>
        <v>0</v>
      </c>
      <c r="AD42" s="174"/>
      <c r="AE42" s="174"/>
      <c r="AF42" s="174"/>
      <c r="AG42" s="174"/>
      <c r="AH42" s="174">
        <f t="shared" si="9"/>
        <v>0</v>
      </c>
      <c r="AI42" s="174"/>
      <c r="AJ42" s="174"/>
      <c r="AK42" s="174"/>
    </row>
    <row r="43" spans="1:37">
      <c r="A43" s="311"/>
      <c r="B43" s="2" t="str">
        <f>IF(L!$A$1=1,L!B44,IF(L!$A$1=2,L!C44,L!D44))</f>
        <v>2008 Shtator</v>
      </c>
      <c r="C43" s="174">
        <f t="shared" si="2"/>
        <v>75485.626470000003</v>
      </c>
      <c r="D43" s="174">
        <f t="shared" si="3"/>
        <v>75485.626470000003</v>
      </c>
      <c r="E43" s="174">
        <f t="shared" si="4"/>
        <v>61771.364849999998</v>
      </c>
      <c r="F43" s="174">
        <f t="shared" si="5"/>
        <v>5917.7881299999999</v>
      </c>
      <c r="G43" s="175">
        <v>1278.4818700000001</v>
      </c>
      <c r="H43" s="175">
        <v>3506.2558999999997</v>
      </c>
      <c r="I43" s="175">
        <v>903.50301000000002</v>
      </c>
      <c r="J43" s="175">
        <v>229.54735000000002</v>
      </c>
      <c r="K43" s="175">
        <f t="shared" si="6"/>
        <v>58313.193370000001</v>
      </c>
      <c r="L43" s="174">
        <v>33807.385949999996</v>
      </c>
      <c r="M43" s="174">
        <f t="shared" si="7"/>
        <v>5545.7252199999966</v>
      </c>
      <c r="N43" s="174">
        <v>28261.66073</v>
      </c>
      <c r="O43" s="174">
        <v>8409.236350000001</v>
      </c>
      <c r="P43" s="174">
        <v>15723.053910000001</v>
      </c>
      <c r="Q43" s="174">
        <v>373.51715999999999</v>
      </c>
      <c r="R43" s="174">
        <v>-2459.6166499999999</v>
      </c>
      <c r="S43" s="174">
        <f t="shared" si="8"/>
        <v>13714.261619999999</v>
      </c>
      <c r="T43" s="174">
        <v>10842.601219999999</v>
      </c>
      <c r="U43" s="174">
        <v>2871.6604000000002</v>
      </c>
      <c r="V43" s="174"/>
      <c r="W43" s="174"/>
      <c r="X43" s="174"/>
      <c r="Y43" s="174"/>
      <c r="Z43" s="174"/>
      <c r="AA43" s="174"/>
      <c r="AB43" s="174">
        <f t="shared" si="10"/>
        <v>0</v>
      </c>
      <c r="AC43" s="174">
        <f t="shared" si="11"/>
        <v>0</v>
      </c>
      <c r="AD43" s="174"/>
      <c r="AE43" s="174"/>
      <c r="AF43" s="174"/>
      <c r="AG43" s="174"/>
      <c r="AH43" s="174">
        <f t="shared" si="9"/>
        <v>0</v>
      </c>
      <c r="AI43" s="174"/>
      <c r="AJ43" s="174"/>
      <c r="AK43" s="174"/>
    </row>
    <row r="44" spans="1:37">
      <c r="A44" s="311"/>
      <c r="B44" s="2" t="str">
        <f>IF(L!$A$1=1,L!B45,IF(L!$A$1=2,L!C45,L!D45))</f>
        <v>2008 Tetor</v>
      </c>
      <c r="C44" s="174">
        <f t="shared" si="2"/>
        <v>107936.88642</v>
      </c>
      <c r="D44" s="174">
        <f t="shared" si="3"/>
        <v>107936.88642</v>
      </c>
      <c r="E44" s="174">
        <f t="shared" si="4"/>
        <v>95360.103669999997</v>
      </c>
      <c r="F44" s="174">
        <f t="shared" si="5"/>
        <v>33747.108319999999</v>
      </c>
      <c r="G44" s="175">
        <v>24165.913549999997</v>
      </c>
      <c r="H44" s="175">
        <v>8302.5827700000009</v>
      </c>
      <c r="I44" s="175">
        <v>987.86176999999998</v>
      </c>
      <c r="J44" s="175">
        <v>290.75022999999999</v>
      </c>
      <c r="K44" s="175">
        <f t="shared" si="6"/>
        <v>62782.233429999993</v>
      </c>
      <c r="L44" s="174">
        <v>36301.746180000002</v>
      </c>
      <c r="M44" s="174">
        <f t="shared" si="7"/>
        <v>7245.0695799999994</v>
      </c>
      <c r="N44" s="174">
        <v>29056.676600000003</v>
      </c>
      <c r="O44" s="174">
        <v>8900.7305500000002</v>
      </c>
      <c r="P44" s="174">
        <v>17150.991019999998</v>
      </c>
      <c r="Q44" s="174">
        <v>428.76568000000003</v>
      </c>
      <c r="R44" s="174">
        <v>-1169.2380799999999</v>
      </c>
      <c r="S44" s="174">
        <f t="shared" si="8"/>
        <v>12576.78275</v>
      </c>
      <c r="T44" s="174">
        <v>9497.1934400000009</v>
      </c>
      <c r="U44" s="174">
        <v>3079.5893099999998</v>
      </c>
      <c r="V44" s="174"/>
      <c r="W44" s="174"/>
      <c r="X44" s="174"/>
      <c r="Y44" s="174"/>
      <c r="Z44" s="174"/>
      <c r="AA44" s="174"/>
      <c r="AB44" s="174">
        <f t="shared" si="10"/>
        <v>0</v>
      </c>
      <c r="AC44" s="174">
        <f t="shared" si="11"/>
        <v>0</v>
      </c>
      <c r="AD44" s="174"/>
      <c r="AE44" s="174"/>
      <c r="AF44" s="174"/>
      <c r="AG44" s="174"/>
      <c r="AH44" s="174">
        <f t="shared" si="9"/>
        <v>0</v>
      </c>
      <c r="AI44" s="174"/>
      <c r="AJ44" s="174"/>
      <c r="AK44" s="174"/>
    </row>
    <row r="45" spans="1:37">
      <c r="A45" s="311"/>
      <c r="B45" s="2" t="str">
        <f>IF(L!$A$1=1,L!B46,IF(L!$A$1=2,L!C46,L!D46))</f>
        <v xml:space="preserve">2008 Nëntor </v>
      </c>
      <c r="C45" s="174">
        <f t="shared" si="2"/>
        <v>65139.662009999993</v>
      </c>
      <c r="D45" s="174">
        <f t="shared" si="3"/>
        <v>65139.662009999993</v>
      </c>
      <c r="E45" s="174">
        <f t="shared" si="4"/>
        <v>57378.616619999993</v>
      </c>
      <c r="F45" s="174">
        <f t="shared" si="5"/>
        <v>5502.1981400000004</v>
      </c>
      <c r="G45" s="175">
        <v>1147.0076900000001</v>
      </c>
      <c r="H45" s="175">
        <v>3372.5994300000002</v>
      </c>
      <c r="I45" s="175">
        <v>863.80714999999998</v>
      </c>
      <c r="J45" s="175">
        <v>118.78386999999999</v>
      </c>
      <c r="K45" s="175">
        <f t="shared" si="6"/>
        <v>53173.798669999996</v>
      </c>
      <c r="L45" s="174">
        <v>27510.660070000002</v>
      </c>
      <c r="M45" s="174">
        <f t="shared" si="7"/>
        <v>3554.6866000000009</v>
      </c>
      <c r="N45" s="174">
        <v>23955.973470000001</v>
      </c>
      <c r="O45" s="174">
        <v>7645.8426399999998</v>
      </c>
      <c r="P45" s="174">
        <v>17751.197339999999</v>
      </c>
      <c r="Q45" s="174">
        <v>266.09861999999993</v>
      </c>
      <c r="R45" s="174">
        <v>-1297.3801900000001</v>
      </c>
      <c r="S45" s="174">
        <f t="shared" si="8"/>
        <v>7761.0453899999993</v>
      </c>
      <c r="T45" s="174">
        <v>5541.6107499999998</v>
      </c>
      <c r="U45" s="174">
        <v>2219.4346399999999</v>
      </c>
      <c r="V45" s="174"/>
      <c r="W45" s="174"/>
      <c r="X45" s="174"/>
      <c r="Y45" s="174"/>
      <c r="Z45" s="174"/>
      <c r="AA45" s="174"/>
      <c r="AB45" s="174">
        <f t="shared" si="10"/>
        <v>0</v>
      </c>
      <c r="AC45" s="174">
        <f t="shared" si="11"/>
        <v>0</v>
      </c>
      <c r="AD45" s="174"/>
      <c r="AE45" s="174"/>
      <c r="AF45" s="174"/>
      <c r="AG45" s="174"/>
      <c r="AH45" s="174">
        <f t="shared" si="9"/>
        <v>0</v>
      </c>
      <c r="AI45" s="174"/>
      <c r="AJ45" s="174"/>
      <c r="AK45" s="174"/>
    </row>
    <row r="46" spans="1:37">
      <c r="A46" s="311"/>
      <c r="B46" s="2" t="str">
        <f>IF(L!$A$1=1,L!B47,IF(L!$A$1=2,L!C47,L!D47))</f>
        <v>2008 Dhjetor</v>
      </c>
      <c r="C46" s="174">
        <f t="shared" si="2"/>
        <v>110401.32963999998</v>
      </c>
      <c r="D46" s="174">
        <f t="shared" si="3"/>
        <v>110401.32963999998</v>
      </c>
      <c r="E46" s="174">
        <f t="shared" si="4"/>
        <v>97941.863439999986</v>
      </c>
      <c r="F46" s="174">
        <f t="shared" si="5"/>
        <v>18699.116770000001</v>
      </c>
      <c r="G46" s="175">
        <v>9863.6899599999997</v>
      </c>
      <c r="H46" s="175">
        <v>7097.6332899999998</v>
      </c>
      <c r="I46" s="175">
        <v>1723.9029</v>
      </c>
      <c r="J46" s="175">
        <v>13.89062</v>
      </c>
      <c r="K46" s="175">
        <f t="shared" si="6"/>
        <v>83104.470319999993</v>
      </c>
      <c r="L46" s="174">
        <v>46972.403720000002</v>
      </c>
      <c r="M46" s="174">
        <f t="shared" si="7"/>
        <v>10414.818400000004</v>
      </c>
      <c r="N46" s="174">
        <v>36557.585319999998</v>
      </c>
      <c r="O46" s="174">
        <v>11285.09388</v>
      </c>
      <c r="P46" s="174">
        <v>24511.45047</v>
      </c>
      <c r="Q46" s="174">
        <v>335.52224999999999</v>
      </c>
      <c r="R46" s="174">
        <v>-3861.7236499999995</v>
      </c>
      <c r="S46" s="174">
        <f t="shared" si="8"/>
        <v>12459.466199999999</v>
      </c>
      <c r="T46" s="174">
        <v>9432.569099999997</v>
      </c>
      <c r="U46" s="174">
        <v>3026.897100000001</v>
      </c>
      <c r="V46" s="174"/>
      <c r="W46" s="174"/>
      <c r="X46" s="174"/>
      <c r="Y46" s="174"/>
      <c r="Z46" s="174"/>
      <c r="AA46" s="174"/>
      <c r="AB46" s="174">
        <f t="shared" si="10"/>
        <v>0</v>
      </c>
      <c r="AC46" s="174">
        <f t="shared" si="11"/>
        <v>0</v>
      </c>
      <c r="AD46" s="174"/>
      <c r="AE46" s="174"/>
      <c r="AF46" s="174"/>
      <c r="AG46" s="174"/>
      <c r="AH46" s="174">
        <f t="shared" si="9"/>
        <v>0</v>
      </c>
      <c r="AI46" s="174"/>
      <c r="AJ46" s="174"/>
      <c r="AK46" s="174"/>
    </row>
    <row r="47" spans="1:37">
      <c r="A47" s="311"/>
      <c r="B47" s="3" t="str">
        <f>IF(L!$A$1=1,L!B48,IF(L!$A$1=2,L!C48,L!D48))</f>
        <v>Gjithsej 2008</v>
      </c>
      <c r="C47" s="176">
        <f t="shared" si="2"/>
        <v>942525.31624999992</v>
      </c>
      <c r="D47" s="176">
        <f t="shared" si="3"/>
        <v>942525.31624999992</v>
      </c>
      <c r="E47" s="176">
        <f t="shared" si="4"/>
        <v>817747.37915999989</v>
      </c>
      <c r="F47" s="176">
        <f t="shared" si="5"/>
        <v>176468.38965999999</v>
      </c>
      <c r="G47" s="177">
        <v>97710.778160000002</v>
      </c>
      <c r="H47" s="177">
        <v>64163.583530000004</v>
      </c>
      <c r="I47" s="177">
        <v>12717.061430000002</v>
      </c>
      <c r="J47" s="177">
        <v>1876.9665399999999</v>
      </c>
      <c r="K47" s="177">
        <f t="shared" si="6"/>
        <v>663385.88750999991</v>
      </c>
      <c r="L47" s="177">
        <v>363166.71281999996</v>
      </c>
      <c r="M47" s="177">
        <f t="shared" si="7"/>
        <v>58406.540709999972</v>
      </c>
      <c r="N47" s="177">
        <v>304760.17210999998</v>
      </c>
      <c r="O47" s="177">
        <v>93354.579069999992</v>
      </c>
      <c r="P47" s="177">
        <v>203310.51907999997</v>
      </c>
      <c r="Q47" s="177">
        <v>3554.0765399999996</v>
      </c>
      <c r="R47" s="177">
        <v>-22106.898010000001</v>
      </c>
      <c r="S47" s="177">
        <f t="shared" si="8"/>
        <v>124777.93709000001</v>
      </c>
      <c r="T47" s="177">
        <v>94711</v>
      </c>
      <c r="U47" s="177">
        <v>30066.937090000003</v>
      </c>
      <c r="V47" s="177">
        <v>0</v>
      </c>
      <c r="W47" s="177">
        <v>0</v>
      </c>
      <c r="X47" s="177">
        <v>0</v>
      </c>
      <c r="Y47" s="177">
        <v>0</v>
      </c>
      <c r="Z47" s="177">
        <v>0</v>
      </c>
      <c r="AA47" s="177"/>
      <c r="AB47" s="177">
        <f t="shared" si="10"/>
        <v>0</v>
      </c>
      <c r="AC47" s="177">
        <f t="shared" si="11"/>
        <v>0</v>
      </c>
      <c r="AD47" s="177">
        <v>0</v>
      </c>
      <c r="AE47" s="177">
        <v>0</v>
      </c>
      <c r="AF47" s="177"/>
      <c r="AG47" s="177">
        <v>0</v>
      </c>
      <c r="AH47" s="177">
        <f t="shared" si="9"/>
        <v>0</v>
      </c>
      <c r="AI47" s="177">
        <v>0</v>
      </c>
      <c r="AJ47" s="177">
        <v>0</v>
      </c>
      <c r="AK47" s="177">
        <v>0</v>
      </c>
    </row>
    <row r="48" spans="1:37">
      <c r="A48" s="311">
        <v>2009</v>
      </c>
      <c r="B48" s="2" t="str">
        <f>IF(L!$A$1=1,L!B49,IF(L!$A$1=2,L!C49,L!D49))</f>
        <v>2009 Janar</v>
      </c>
      <c r="C48" s="174">
        <f t="shared" si="2"/>
        <v>66212.620469999994</v>
      </c>
      <c r="D48" s="174">
        <f t="shared" si="3"/>
        <v>66212.620469999994</v>
      </c>
      <c r="E48" s="174">
        <f t="shared" si="4"/>
        <v>58470.456939999996</v>
      </c>
      <c r="F48" s="174">
        <f t="shared" si="5"/>
        <v>51833.704700000002</v>
      </c>
      <c r="G48" s="175">
        <v>16329.828030000002</v>
      </c>
      <c r="H48" s="175">
        <v>8140.1515199999994</v>
      </c>
      <c r="I48" s="175">
        <v>911.52485999999999</v>
      </c>
      <c r="J48" s="175">
        <v>26452.200290000001</v>
      </c>
      <c r="K48" s="175">
        <f t="shared" si="6"/>
        <v>7410.7837999999992</v>
      </c>
      <c r="L48" s="174">
        <v>4449.8727999999992</v>
      </c>
      <c r="M48" s="174">
        <f t="shared" si="7"/>
        <v>-10449.69203</v>
      </c>
      <c r="N48" s="174">
        <v>14899.564829999999</v>
      </c>
      <c r="O48" s="174">
        <v>914.76599999999996</v>
      </c>
      <c r="P48" s="174">
        <v>1978.3150000000003</v>
      </c>
      <c r="Q48" s="174">
        <v>67.83</v>
      </c>
      <c r="R48" s="174">
        <v>-774.0315599999999</v>
      </c>
      <c r="S48" s="174">
        <f t="shared" si="8"/>
        <v>7742.1635299999998</v>
      </c>
      <c r="T48" s="174">
        <v>5849.8969499999994</v>
      </c>
      <c r="U48" s="174">
        <v>1892.26658</v>
      </c>
      <c r="V48" s="174"/>
      <c r="W48" s="174"/>
      <c r="X48" s="174"/>
      <c r="Y48" s="174"/>
      <c r="Z48" s="174"/>
      <c r="AA48" s="174"/>
      <c r="AB48" s="174">
        <f t="shared" si="10"/>
        <v>0</v>
      </c>
      <c r="AC48" s="174">
        <f t="shared" si="11"/>
        <v>0</v>
      </c>
      <c r="AD48" s="174"/>
      <c r="AE48" s="174"/>
      <c r="AF48" s="174"/>
      <c r="AG48" s="174"/>
      <c r="AH48" s="174">
        <f t="shared" si="9"/>
        <v>0</v>
      </c>
      <c r="AI48" s="174"/>
      <c r="AJ48" s="174"/>
      <c r="AK48" s="174"/>
    </row>
    <row r="49" spans="1:37">
      <c r="A49" s="311"/>
      <c r="B49" s="2" t="str">
        <f>IF(L!$A$1=1,L!B50,IF(L!$A$1=2,L!C50,L!D50))</f>
        <v>2009 Shkurt</v>
      </c>
      <c r="C49" s="174">
        <f t="shared" si="2"/>
        <v>56207.918310000001</v>
      </c>
      <c r="D49" s="174">
        <f t="shared" si="3"/>
        <v>56207.918310000001</v>
      </c>
      <c r="E49" s="174">
        <f t="shared" si="4"/>
        <v>49018.369189999998</v>
      </c>
      <c r="F49" s="174">
        <f t="shared" si="5"/>
        <v>6299.1076300000004</v>
      </c>
      <c r="G49" s="175">
        <v>816.84438999999998</v>
      </c>
      <c r="H49" s="175">
        <v>1895.8983400000002</v>
      </c>
      <c r="I49" s="175">
        <v>587.83049000000005</v>
      </c>
      <c r="J49" s="175">
        <v>2998.5344100000002</v>
      </c>
      <c r="K49" s="175">
        <f t="shared" si="6"/>
        <v>43457.768029999999</v>
      </c>
      <c r="L49" s="174">
        <v>26337.925949999997</v>
      </c>
      <c r="M49" s="174">
        <f t="shared" si="7"/>
        <v>6590.7057199999981</v>
      </c>
      <c r="N49" s="174">
        <v>19747.220229999999</v>
      </c>
      <c r="O49" s="174">
        <v>6307.5703000000003</v>
      </c>
      <c r="P49" s="174">
        <v>10653.969789999999</v>
      </c>
      <c r="Q49" s="174">
        <v>158.30198999999999</v>
      </c>
      <c r="R49" s="174">
        <v>-738.50647000000004</v>
      </c>
      <c r="S49" s="174">
        <f t="shared" si="8"/>
        <v>7189.5491200000006</v>
      </c>
      <c r="T49" s="174">
        <v>5151.5532800000001</v>
      </c>
      <c r="U49" s="174">
        <v>2037.9958400000003</v>
      </c>
      <c r="V49" s="174"/>
      <c r="W49" s="174"/>
      <c r="X49" s="174"/>
      <c r="Y49" s="174"/>
      <c r="Z49" s="174"/>
      <c r="AA49" s="174"/>
      <c r="AB49" s="174">
        <f t="shared" si="10"/>
        <v>0</v>
      </c>
      <c r="AC49" s="174">
        <f t="shared" si="11"/>
        <v>0</v>
      </c>
      <c r="AD49" s="174"/>
      <c r="AE49" s="174"/>
      <c r="AF49" s="174"/>
      <c r="AG49" s="174"/>
      <c r="AH49" s="174">
        <f t="shared" si="9"/>
        <v>0</v>
      </c>
      <c r="AI49" s="174"/>
      <c r="AJ49" s="174"/>
      <c r="AK49" s="174"/>
    </row>
    <row r="50" spans="1:37">
      <c r="A50" s="311"/>
      <c r="B50" s="2" t="str">
        <f>IF(L!$A$1=1,L!B51,IF(L!$A$1=2,L!C51,L!D51))</f>
        <v xml:space="preserve">2009 Mars </v>
      </c>
      <c r="C50" s="174">
        <f t="shared" si="2"/>
        <v>65185.415840000009</v>
      </c>
      <c r="D50" s="174">
        <f t="shared" si="3"/>
        <v>65185.415840000009</v>
      </c>
      <c r="E50" s="174">
        <f t="shared" si="4"/>
        <v>53776.165140000012</v>
      </c>
      <c r="F50" s="174">
        <f t="shared" si="5"/>
        <v>7123.9601400000001</v>
      </c>
      <c r="G50" s="175">
        <v>2106.3593100000003</v>
      </c>
      <c r="H50" s="175">
        <v>4195.3680000000004</v>
      </c>
      <c r="I50" s="175">
        <v>793.23182999999995</v>
      </c>
      <c r="J50" s="175">
        <v>29.000999999999998</v>
      </c>
      <c r="K50" s="175">
        <f t="shared" si="6"/>
        <v>50880.741000000009</v>
      </c>
      <c r="L50" s="174">
        <v>29011.067999999999</v>
      </c>
      <c r="M50" s="174">
        <f t="shared" si="7"/>
        <v>5119.2862099999984</v>
      </c>
      <c r="N50" s="174">
        <v>23891.781790000001</v>
      </c>
      <c r="O50" s="174">
        <v>7538.6110000000008</v>
      </c>
      <c r="P50" s="174">
        <v>14181.796</v>
      </c>
      <c r="Q50" s="174">
        <v>149.26600000000002</v>
      </c>
      <c r="R50" s="174">
        <v>-4228.5360000000001</v>
      </c>
      <c r="S50" s="174">
        <f t="shared" si="8"/>
        <v>11409.250699999999</v>
      </c>
      <c r="T50" s="174">
        <v>9250.0278399999988</v>
      </c>
      <c r="U50" s="174">
        <v>2159.2228599999999</v>
      </c>
      <c r="V50" s="174"/>
      <c r="W50" s="174"/>
      <c r="X50" s="174"/>
      <c r="Y50" s="174"/>
      <c r="Z50" s="174"/>
      <c r="AA50" s="174"/>
      <c r="AB50" s="174">
        <f t="shared" si="10"/>
        <v>0</v>
      </c>
      <c r="AC50" s="174">
        <f t="shared" si="11"/>
        <v>0</v>
      </c>
      <c r="AD50" s="174"/>
      <c r="AE50" s="174"/>
      <c r="AF50" s="174"/>
      <c r="AG50" s="174"/>
      <c r="AH50" s="174">
        <f t="shared" si="9"/>
        <v>0</v>
      </c>
      <c r="AI50" s="174"/>
      <c r="AJ50" s="174"/>
      <c r="AK50" s="174"/>
    </row>
    <row r="51" spans="1:37">
      <c r="A51" s="311"/>
      <c r="B51" s="2" t="str">
        <f>IF(L!$A$1=1,L!B52,IF(L!$A$1=2,L!C52,L!D52))</f>
        <v>2009 Prill</v>
      </c>
      <c r="C51" s="174">
        <f t="shared" si="2"/>
        <v>80694.414450000011</v>
      </c>
      <c r="D51" s="174">
        <f t="shared" si="3"/>
        <v>80694.414450000011</v>
      </c>
      <c r="E51" s="174">
        <f t="shared" si="4"/>
        <v>71389.859430000011</v>
      </c>
      <c r="F51" s="174">
        <f t="shared" si="5"/>
        <v>21020.96731</v>
      </c>
      <c r="G51" s="175">
        <v>11983.210209999999</v>
      </c>
      <c r="H51" s="175">
        <v>7845.6188700000002</v>
      </c>
      <c r="I51" s="175">
        <v>1155.2331300000001</v>
      </c>
      <c r="J51" s="175">
        <v>36.905100000000004</v>
      </c>
      <c r="K51" s="175">
        <f t="shared" si="6"/>
        <v>52965.863260000006</v>
      </c>
      <c r="L51" s="174">
        <v>30380.179259999997</v>
      </c>
      <c r="M51" s="174">
        <f t="shared" si="7"/>
        <v>5512.4536999999982</v>
      </c>
      <c r="N51" s="174">
        <v>24867.725559999999</v>
      </c>
      <c r="O51" s="174">
        <v>7436.4650000000001</v>
      </c>
      <c r="P51" s="174">
        <v>14829.198</v>
      </c>
      <c r="Q51" s="174">
        <v>320.02100000000002</v>
      </c>
      <c r="R51" s="174">
        <v>-2596.9711400000001</v>
      </c>
      <c r="S51" s="174">
        <f t="shared" si="8"/>
        <v>9304.5550199999998</v>
      </c>
      <c r="T51" s="174">
        <v>6671.3144700000003</v>
      </c>
      <c r="U51" s="174">
        <v>2633.24055</v>
      </c>
      <c r="V51" s="174"/>
      <c r="W51" s="174"/>
      <c r="X51" s="174"/>
      <c r="Y51" s="174"/>
      <c r="Z51" s="174"/>
      <c r="AA51" s="174"/>
      <c r="AB51" s="174">
        <f t="shared" si="10"/>
        <v>0</v>
      </c>
      <c r="AC51" s="174">
        <f t="shared" si="11"/>
        <v>0</v>
      </c>
      <c r="AD51" s="174"/>
      <c r="AE51" s="174"/>
      <c r="AF51" s="174"/>
      <c r="AG51" s="174"/>
      <c r="AH51" s="174">
        <f t="shared" si="9"/>
        <v>0</v>
      </c>
      <c r="AI51" s="174"/>
      <c r="AJ51" s="174"/>
      <c r="AK51" s="174"/>
    </row>
    <row r="52" spans="1:37">
      <c r="A52" s="311"/>
      <c r="B52" s="2" t="str">
        <f>IF(L!$A$1=1,L!B53,IF(L!$A$1=2,L!C53,L!D53))</f>
        <v>2009 Maj</v>
      </c>
      <c r="C52" s="174">
        <f t="shared" si="2"/>
        <v>74508.384749999997</v>
      </c>
      <c r="D52" s="174">
        <f t="shared" si="3"/>
        <v>74508.384749999997</v>
      </c>
      <c r="E52" s="174">
        <f t="shared" si="4"/>
        <v>63186.946779999998</v>
      </c>
      <c r="F52" s="174">
        <f t="shared" si="5"/>
        <v>5994.8884800000005</v>
      </c>
      <c r="G52" s="175">
        <v>1679.9066</v>
      </c>
      <c r="H52" s="175">
        <v>2536.4140299999999</v>
      </c>
      <c r="I52" s="175">
        <v>903.07965999999999</v>
      </c>
      <c r="J52" s="175">
        <v>875.48819000000003</v>
      </c>
      <c r="K52" s="175">
        <f t="shared" si="6"/>
        <v>58052.869469999998</v>
      </c>
      <c r="L52" s="174">
        <v>31865.186850000002</v>
      </c>
      <c r="M52" s="174">
        <f t="shared" si="7"/>
        <v>4769.7822300000007</v>
      </c>
      <c r="N52" s="174">
        <v>27095.404620000001</v>
      </c>
      <c r="O52" s="174">
        <v>8177.5679500000006</v>
      </c>
      <c r="P52" s="174">
        <v>17818.083119999996</v>
      </c>
      <c r="Q52" s="174">
        <v>192.03155000000004</v>
      </c>
      <c r="R52" s="174">
        <v>-860.81117000000006</v>
      </c>
      <c r="S52" s="174">
        <f t="shared" si="8"/>
        <v>11321.437969999999</v>
      </c>
      <c r="T52" s="174">
        <v>8341.4512999999988</v>
      </c>
      <c r="U52" s="174">
        <v>2979.9866700000002</v>
      </c>
      <c r="V52" s="174"/>
      <c r="W52" s="174"/>
      <c r="X52" s="174"/>
      <c r="Y52" s="174"/>
      <c r="Z52" s="174"/>
      <c r="AA52" s="174"/>
      <c r="AB52" s="174">
        <f t="shared" si="10"/>
        <v>0</v>
      </c>
      <c r="AC52" s="174">
        <f t="shared" si="11"/>
        <v>0</v>
      </c>
      <c r="AD52" s="174"/>
      <c r="AE52" s="174"/>
      <c r="AF52" s="174"/>
      <c r="AG52" s="174"/>
      <c r="AH52" s="174">
        <f t="shared" si="9"/>
        <v>0</v>
      </c>
      <c r="AI52" s="174"/>
      <c r="AJ52" s="174"/>
      <c r="AK52" s="174"/>
    </row>
    <row r="53" spans="1:37">
      <c r="A53" s="311"/>
      <c r="B53" s="2" t="str">
        <f>IF(L!$A$1=1,L!B54,IF(L!$A$1=2,L!C54,L!D54))</f>
        <v>2009 Qershor</v>
      </c>
      <c r="C53" s="174">
        <f t="shared" si="2"/>
        <v>77277.791619999989</v>
      </c>
      <c r="D53" s="174">
        <f t="shared" si="3"/>
        <v>77277.791619999989</v>
      </c>
      <c r="E53" s="174">
        <f t="shared" si="4"/>
        <v>67754.264029999991</v>
      </c>
      <c r="F53" s="174">
        <f t="shared" si="5"/>
        <v>6038.2905400000009</v>
      </c>
      <c r="G53" s="175">
        <v>1564.1528700000001</v>
      </c>
      <c r="H53" s="175">
        <v>3315.9827399999999</v>
      </c>
      <c r="I53" s="175">
        <v>1139.23865</v>
      </c>
      <c r="J53" s="175">
        <v>18.91628</v>
      </c>
      <c r="K53" s="175">
        <f t="shared" si="6"/>
        <v>62300.092769999996</v>
      </c>
      <c r="L53" s="174">
        <v>34736.867230000003</v>
      </c>
      <c r="M53" s="174">
        <f t="shared" si="7"/>
        <v>6423.371570000003</v>
      </c>
      <c r="N53" s="174">
        <v>28313.49566</v>
      </c>
      <c r="O53" s="174">
        <v>9505.0185999999994</v>
      </c>
      <c r="P53" s="174">
        <v>17911.661189999999</v>
      </c>
      <c r="Q53" s="174">
        <v>146.54574999999997</v>
      </c>
      <c r="R53" s="174">
        <v>-584.11928</v>
      </c>
      <c r="S53" s="174">
        <f t="shared" si="8"/>
        <v>9523.5275899999997</v>
      </c>
      <c r="T53" s="174">
        <v>6569.0655699999998</v>
      </c>
      <c r="U53" s="174">
        <v>2954.4620199999999</v>
      </c>
      <c r="V53" s="174"/>
      <c r="W53" s="174"/>
      <c r="X53" s="174"/>
      <c r="Y53" s="174"/>
      <c r="Z53" s="174"/>
      <c r="AA53" s="174"/>
      <c r="AB53" s="174">
        <f t="shared" si="10"/>
        <v>0</v>
      </c>
      <c r="AC53" s="174">
        <f t="shared" si="11"/>
        <v>0</v>
      </c>
      <c r="AD53" s="174"/>
      <c r="AE53" s="174"/>
      <c r="AF53" s="174"/>
      <c r="AG53" s="174"/>
      <c r="AH53" s="174">
        <f t="shared" si="9"/>
        <v>0</v>
      </c>
      <c r="AI53" s="174"/>
      <c r="AJ53" s="174"/>
      <c r="AK53" s="174"/>
    </row>
    <row r="54" spans="1:37">
      <c r="A54" s="311"/>
      <c r="B54" s="2" t="str">
        <f>IF(L!$A$1=1,L!B55,IF(L!$A$1=2,L!C55,L!D55))</f>
        <v>2009 Korrik</v>
      </c>
      <c r="C54" s="174">
        <f t="shared" si="2"/>
        <v>90388.316739999995</v>
      </c>
      <c r="D54" s="174">
        <f t="shared" si="3"/>
        <v>90388.316739999995</v>
      </c>
      <c r="E54" s="174">
        <f t="shared" si="4"/>
        <v>80124.626579999996</v>
      </c>
      <c r="F54" s="174">
        <f t="shared" si="5"/>
        <v>14411.729119999998</v>
      </c>
      <c r="G54" s="175">
        <v>6254.6734199999992</v>
      </c>
      <c r="H54" s="175">
        <v>6855.7856099999999</v>
      </c>
      <c r="I54" s="175">
        <v>1233.10707</v>
      </c>
      <c r="J54" s="175">
        <v>68.163020000000003</v>
      </c>
      <c r="K54" s="175">
        <f t="shared" si="6"/>
        <v>66204.413009999989</v>
      </c>
      <c r="L54" s="174">
        <v>34426.887739999998</v>
      </c>
      <c r="M54" s="174">
        <f t="shared" si="7"/>
        <v>5887.3277199999975</v>
      </c>
      <c r="N54" s="174">
        <v>28539.560020000001</v>
      </c>
      <c r="O54" s="174">
        <v>8563.3884600000001</v>
      </c>
      <c r="P54" s="174">
        <v>23064.389449999999</v>
      </c>
      <c r="Q54" s="174">
        <v>149.74735999999999</v>
      </c>
      <c r="R54" s="174">
        <v>-491.51555000000002</v>
      </c>
      <c r="S54" s="174">
        <f t="shared" si="8"/>
        <v>10263.69016</v>
      </c>
      <c r="T54" s="174">
        <v>7776.6945900000001</v>
      </c>
      <c r="U54" s="174">
        <v>2486.99557</v>
      </c>
      <c r="V54" s="174"/>
      <c r="W54" s="174"/>
      <c r="X54" s="174"/>
      <c r="Y54" s="174"/>
      <c r="Z54" s="174"/>
      <c r="AA54" s="174"/>
      <c r="AB54" s="174">
        <f t="shared" si="10"/>
        <v>0</v>
      </c>
      <c r="AC54" s="174">
        <f t="shared" si="11"/>
        <v>0</v>
      </c>
      <c r="AD54" s="174"/>
      <c r="AE54" s="174"/>
      <c r="AF54" s="174"/>
      <c r="AG54" s="174"/>
      <c r="AH54" s="174">
        <f t="shared" si="9"/>
        <v>0</v>
      </c>
      <c r="AI54" s="174"/>
      <c r="AJ54" s="174"/>
      <c r="AK54" s="174"/>
    </row>
    <row r="55" spans="1:37">
      <c r="A55" s="311"/>
      <c r="B55" s="2" t="str">
        <f>IF(L!$A$1=1,L!B56,IF(L!$A$1=2,L!C56,L!D56))</f>
        <v>2009 Gusht</v>
      </c>
      <c r="C55" s="174">
        <f t="shared" si="2"/>
        <v>84034.199240000016</v>
      </c>
      <c r="D55" s="174">
        <f t="shared" si="3"/>
        <v>84034.199240000016</v>
      </c>
      <c r="E55" s="174">
        <f t="shared" si="4"/>
        <v>73307.675520000019</v>
      </c>
      <c r="F55" s="174">
        <f t="shared" si="5"/>
        <v>5543.3053399999999</v>
      </c>
      <c r="G55" s="175">
        <v>1227.7173700000001</v>
      </c>
      <c r="H55" s="175">
        <v>3318.2879699999999</v>
      </c>
      <c r="I55" s="175">
        <v>966.90489000000002</v>
      </c>
      <c r="J55" s="175">
        <v>30.395109999999999</v>
      </c>
      <c r="K55" s="175">
        <f t="shared" si="6"/>
        <v>68220.073520000005</v>
      </c>
      <c r="L55" s="174">
        <v>36700.205089999996</v>
      </c>
      <c r="M55" s="174">
        <f t="shared" si="7"/>
        <v>5272.0064199999943</v>
      </c>
      <c r="N55" s="174">
        <v>31428.198670000002</v>
      </c>
      <c r="O55" s="174">
        <v>8904.7379099999998</v>
      </c>
      <c r="P55" s="174">
        <v>22477.77749</v>
      </c>
      <c r="Q55" s="174">
        <v>137.35302999999999</v>
      </c>
      <c r="R55" s="174">
        <v>-455.70334000000003</v>
      </c>
      <c r="S55" s="174">
        <f t="shared" si="8"/>
        <v>10726.523719999999</v>
      </c>
      <c r="T55" s="174">
        <v>7967.9919799999998</v>
      </c>
      <c r="U55" s="174">
        <v>2758.5317399999994</v>
      </c>
      <c r="V55" s="174"/>
      <c r="W55" s="174"/>
      <c r="X55" s="174"/>
      <c r="Y55" s="174"/>
      <c r="Z55" s="174"/>
      <c r="AA55" s="174"/>
      <c r="AB55" s="174">
        <f t="shared" si="10"/>
        <v>0</v>
      </c>
      <c r="AC55" s="174">
        <f t="shared" si="11"/>
        <v>0</v>
      </c>
      <c r="AD55" s="174"/>
      <c r="AE55" s="174"/>
      <c r="AF55" s="174"/>
      <c r="AG55" s="174"/>
      <c r="AH55" s="174">
        <f t="shared" si="9"/>
        <v>0</v>
      </c>
      <c r="AI55" s="174"/>
      <c r="AJ55" s="174"/>
      <c r="AK55" s="174"/>
    </row>
    <row r="56" spans="1:37">
      <c r="A56" s="311"/>
      <c r="B56" s="2" t="str">
        <f>IF(L!$A$1=1,L!B57,IF(L!$A$1=2,L!C57,L!D57))</f>
        <v>2009 Shtator</v>
      </c>
      <c r="C56" s="174">
        <f t="shared" si="2"/>
        <v>79043.096970000013</v>
      </c>
      <c r="D56" s="174">
        <f t="shared" si="3"/>
        <v>79043.096970000013</v>
      </c>
      <c r="E56" s="174">
        <f t="shared" si="4"/>
        <v>67201.678240000008</v>
      </c>
      <c r="F56" s="174">
        <f t="shared" si="5"/>
        <v>7859.7143999999998</v>
      </c>
      <c r="G56" s="175">
        <v>3810.3304000000003</v>
      </c>
      <c r="H56" s="175">
        <v>3275.9325600000002</v>
      </c>
      <c r="I56" s="175">
        <v>730.23199999999997</v>
      </c>
      <c r="J56" s="175">
        <v>43.219439999999999</v>
      </c>
      <c r="K56" s="175">
        <f t="shared" si="6"/>
        <v>64504.913920000006</v>
      </c>
      <c r="L56" s="174">
        <v>35714.909509999998</v>
      </c>
      <c r="M56" s="174">
        <f t="shared" si="7"/>
        <v>5869.5119999999952</v>
      </c>
      <c r="N56" s="174">
        <v>29845.397510000003</v>
      </c>
      <c r="O56" s="174">
        <v>8500.7091100000016</v>
      </c>
      <c r="P56" s="174">
        <v>20103.013270000003</v>
      </c>
      <c r="Q56" s="174">
        <v>186.28202999999996</v>
      </c>
      <c r="R56" s="174">
        <v>-5162.9500799999996</v>
      </c>
      <c r="S56" s="174">
        <f t="shared" si="8"/>
        <v>11841.418730000001</v>
      </c>
      <c r="T56" s="174">
        <v>8874.215830000001</v>
      </c>
      <c r="U56" s="174">
        <v>2967.2029000000002</v>
      </c>
      <c r="V56" s="174"/>
      <c r="W56" s="174"/>
      <c r="X56" s="174"/>
      <c r="Y56" s="174"/>
      <c r="Z56" s="174"/>
      <c r="AA56" s="174"/>
      <c r="AB56" s="174">
        <f t="shared" si="10"/>
        <v>0</v>
      </c>
      <c r="AC56" s="174">
        <f t="shared" si="11"/>
        <v>0</v>
      </c>
      <c r="AD56" s="174"/>
      <c r="AE56" s="174"/>
      <c r="AF56" s="174"/>
      <c r="AG56" s="174"/>
      <c r="AH56" s="174">
        <f t="shared" si="9"/>
        <v>0</v>
      </c>
      <c r="AI56" s="174"/>
      <c r="AJ56" s="174"/>
      <c r="AK56" s="174"/>
    </row>
    <row r="57" spans="1:37">
      <c r="A57" s="311"/>
      <c r="B57" s="2" t="str">
        <f>IF(L!$A$1=1,L!B58,IF(L!$A$1=2,L!C58,L!D58))</f>
        <v>2009 Tetor</v>
      </c>
      <c r="C57" s="174">
        <f t="shared" si="2"/>
        <v>113859.82174999999</v>
      </c>
      <c r="D57" s="174">
        <f t="shared" si="3"/>
        <v>113859.82174999999</v>
      </c>
      <c r="E57" s="174">
        <f t="shared" si="4"/>
        <v>84057.73943999999</v>
      </c>
      <c r="F57" s="174">
        <f t="shared" si="5"/>
        <v>17663.741739999998</v>
      </c>
      <c r="G57" s="175">
        <v>9048.4235899999985</v>
      </c>
      <c r="H57" s="175">
        <v>7815.00756</v>
      </c>
      <c r="I57" s="175">
        <v>767.15907000000004</v>
      </c>
      <c r="J57" s="175">
        <v>33.151519999999998</v>
      </c>
      <c r="K57" s="175">
        <f t="shared" si="6"/>
        <v>67217.170379999996</v>
      </c>
      <c r="L57" s="174">
        <v>38489.749889999999</v>
      </c>
      <c r="M57" s="174">
        <f t="shared" si="7"/>
        <v>7783.860389999998</v>
      </c>
      <c r="N57" s="174">
        <v>30705.889500000001</v>
      </c>
      <c r="O57" s="174">
        <v>8849.1854899999998</v>
      </c>
      <c r="P57" s="174">
        <v>19633.86119</v>
      </c>
      <c r="Q57" s="174">
        <v>244.37381000000002</v>
      </c>
      <c r="R57" s="174">
        <v>-823.17268000000013</v>
      </c>
      <c r="S57" s="174">
        <f t="shared" si="8"/>
        <v>29802.082309999998</v>
      </c>
      <c r="T57" s="174">
        <v>6974.13832</v>
      </c>
      <c r="U57" s="174">
        <v>2949.9439899999998</v>
      </c>
      <c r="V57" s="174"/>
      <c r="W57" s="174"/>
      <c r="X57" s="174"/>
      <c r="Y57" s="174">
        <v>19878</v>
      </c>
      <c r="Z57" s="174"/>
      <c r="AA57" s="174"/>
      <c r="AB57" s="174">
        <f t="shared" si="10"/>
        <v>0</v>
      </c>
      <c r="AC57" s="174">
        <f t="shared" si="11"/>
        <v>0</v>
      </c>
      <c r="AD57" s="174"/>
      <c r="AE57" s="174"/>
      <c r="AF57" s="174"/>
      <c r="AG57" s="174"/>
      <c r="AH57" s="174">
        <f t="shared" si="9"/>
        <v>0</v>
      </c>
      <c r="AI57" s="174"/>
      <c r="AJ57" s="174"/>
      <c r="AK57" s="174"/>
    </row>
    <row r="58" spans="1:37">
      <c r="A58" s="311"/>
      <c r="B58" s="2" t="str">
        <f>IF(L!$A$1=1,L!B59,IF(L!$A$1=2,L!C59,L!D59))</f>
        <v xml:space="preserve">2009 Nëntor </v>
      </c>
      <c r="C58" s="174">
        <f t="shared" si="2"/>
        <v>263273.99549</v>
      </c>
      <c r="D58" s="174">
        <f t="shared" si="3"/>
        <v>263273.99549</v>
      </c>
      <c r="E58" s="174">
        <f t="shared" si="4"/>
        <v>75631.868599999987</v>
      </c>
      <c r="F58" s="174">
        <f t="shared" si="5"/>
        <v>11606.94385</v>
      </c>
      <c r="G58" s="175">
        <v>2317.6606500000003</v>
      </c>
      <c r="H58" s="175">
        <v>5724.9830299999994</v>
      </c>
      <c r="I58" s="175">
        <v>576.96209999999996</v>
      </c>
      <c r="J58" s="175">
        <v>2987.3380699999998</v>
      </c>
      <c r="K58" s="175">
        <f t="shared" si="6"/>
        <v>64425.551229999997</v>
      </c>
      <c r="L58" s="174">
        <v>36297.55889</v>
      </c>
      <c r="M58" s="174">
        <f t="shared" si="7"/>
        <v>6814.3115500000022</v>
      </c>
      <c r="N58" s="174">
        <v>29483.247339999998</v>
      </c>
      <c r="O58" s="174">
        <v>8990.0137900000009</v>
      </c>
      <c r="P58" s="174">
        <v>18898.41243</v>
      </c>
      <c r="Q58" s="174">
        <v>239.56611999999998</v>
      </c>
      <c r="R58" s="174">
        <v>-400.62648000000002</v>
      </c>
      <c r="S58" s="174">
        <f t="shared" si="8"/>
        <v>187642.12689000001</v>
      </c>
      <c r="T58" s="174">
        <v>5404.25155</v>
      </c>
      <c r="U58" s="174">
        <v>2115.8753399999996</v>
      </c>
      <c r="V58" s="174"/>
      <c r="W58" s="174"/>
      <c r="X58" s="174"/>
      <c r="Y58" s="174">
        <v>180122</v>
      </c>
      <c r="Z58" s="174"/>
      <c r="AA58" s="174"/>
      <c r="AB58" s="174">
        <f t="shared" si="10"/>
        <v>0</v>
      </c>
      <c r="AC58" s="174">
        <f t="shared" si="11"/>
        <v>0</v>
      </c>
      <c r="AD58" s="174"/>
      <c r="AE58" s="174"/>
      <c r="AF58" s="174"/>
      <c r="AG58" s="174"/>
      <c r="AH58" s="174">
        <f t="shared" si="9"/>
        <v>0</v>
      </c>
      <c r="AI58" s="174"/>
      <c r="AJ58" s="174"/>
      <c r="AK58" s="174"/>
    </row>
    <row r="59" spans="1:37">
      <c r="A59" s="311"/>
      <c r="B59" s="2" t="str">
        <f>IF(L!$A$1=1,L!B60,IF(L!$A$1=2,L!C60,L!D60))</f>
        <v>2009 Dhjetor</v>
      </c>
      <c r="C59" s="174">
        <f t="shared" si="2"/>
        <v>96131.024369999999</v>
      </c>
      <c r="D59" s="174">
        <f t="shared" si="3"/>
        <v>96131.024369999999</v>
      </c>
      <c r="E59" s="174">
        <f t="shared" si="4"/>
        <v>83322.495880000002</v>
      </c>
      <c r="F59" s="174">
        <f t="shared" si="5"/>
        <v>13355.164629999997</v>
      </c>
      <c r="G59" s="175">
        <v>8051.1508599999997</v>
      </c>
      <c r="H59" s="175">
        <v>6487.5708199999999</v>
      </c>
      <c r="I59" s="175">
        <v>1671.7288599999999</v>
      </c>
      <c r="J59" s="175">
        <v>-2855.2859100000001</v>
      </c>
      <c r="K59" s="175">
        <f t="shared" si="6"/>
        <v>78727.292140000005</v>
      </c>
      <c r="L59" s="174">
        <v>52209.990429999998</v>
      </c>
      <c r="M59" s="174">
        <f t="shared" si="7"/>
        <v>13365.744579999999</v>
      </c>
      <c r="N59" s="174">
        <v>38844.245849999999</v>
      </c>
      <c r="O59" s="174">
        <v>10836.53613</v>
      </c>
      <c r="P59" s="174">
        <v>15437.21614</v>
      </c>
      <c r="Q59" s="174">
        <v>243.54944</v>
      </c>
      <c r="R59" s="174">
        <v>-8759.9608900000003</v>
      </c>
      <c r="S59" s="174">
        <f t="shared" si="8"/>
        <v>12808.528490000001</v>
      </c>
      <c r="T59" s="174">
        <v>9430.6719300000004</v>
      </c>
      <c r="U59" s="174">
        <v>3377.8565600000002</v>
      </c>
      <c r="V59" s="174"/>
      <c r="W59" s="174"/>
      <c r="X59" s="174"/>
      <c r="Y59" s="174"/>
      <c r="Z59" s="174"/>
      <c r="AA59" s="174"/>
      <c r="AB59" s="174">
        <f t="shared" si="10"/>
        <v>0</v>
      </c>
      <c r="AC59" s="174">
        <f t="shared" si="11"/>
        <v>0</v>
      </c>
      <c r="AD59" s="174"/>
      <c r="AE59" s="174"/>
      <c r="AF59" s="174"/>
      <c r="AG59" s="174"/>
      <c r="AH59" s="174">
        <f t="shared" si="9"/>
        <v>0</v>
      </c>
      <c r="AI59" s="174"/>
      <c r="AJ59" s="174"/>
      <c r="AK59" s="174"/>
    </row>
    <row r="60" spans="1:37">
      <c r="A60" s="311"/>
      <c r="B60" s="3" t="str">
        <f>IF(L!$A$1=1,L!B61,IF(L!$A$1=2,L!C61,L!D61))</f>
        <v>Gjithsej 2009</v>
      </c>
      <c r="C60" s="176">
        <f>D60+AB60+AK60</f>
        <v>1146817</v>
      </c>
      <c r="D60" s="176">
        <f t="shared" si="3"/>
        <v>1146817</v>
      </c>
      <c r="E60" s="176">
        <f t="shared" si="4"/>
        <v>827242.14576999994</v>
      </c>
      <c r="F60" s="176">
        <f t="shared" si="5"/>
        <v>168751.51788</v>
      </c>
      <c r="G60" s="177">
        <v>65190.257699999995</v>
      </c>
      <c r="H60" s="177">
        <v>61407.001049999999</v>
      </c>
      <c r="I60" s="177">
        <v>11436.232610000001</v>
      </c>
      <c r="J60" s="177">
        <v>30718.026520000007</v>
      </c>
      <c r="K60" s="177">
        <f t="shared" si="6"/>
        <v>684367.53252999997</v>
      </c>
      <c r="L60" s="177">
        <v>390620.40163999994</v>
      </c>
      <c r="M60" s="177">
        <f t="shared" si="7"/>
        <v>62958.670059999975</v>
      </c>
      <c r="N60" s="177">
        <v>327661.73157999996</v>
      </c>
      <c r="O60" s="177">
        <v>94524.569740000006</v>
      </c>
      <c r="P60" s="177">
        <v>196987.69306999998</v>
      </c>
      <c r="Q60" s="177">
        <v>2234.8680800000002</v>
      </c>
      <c r="R60" s="177">
        <v>-25876.904640000001</v>
      </c>
      <c r="S60" s="177">
        <f t="shared" si="8"/>
        <v>319574.85423</v>
      </c>
      <c r="T60" s="177">
        <v>88261.273609999989</v>
      </c>
      <c r="U60" s="177">
        <v>31313.580619999997</v>
      </c>
      <c r="V60" s="177">
        <v>0</v>
      </c>
      <c r="W60" s="177">
        <v>0</v>
      </c>
      <c r="X60" s="177">
        <v>0</v>
      </c>
      <c r="Y60" s="177">
        <v>200000</v>
      </c>
      <c r="Z60" s="177"/>
      <c r="AA60" s="177"/>
      <c r="AB60" s="177">
        <f t="shared" si="10"/>
        <v>0</v>
      </c>
      <c r="AC60" s="177">
        <f t="shared" si="11"/>
        <v>0</v>
      </c>
      <c r="AD60" s="177"/>
      <c r="AE60" s="177"/>
      <c r="AF60" s="177"/>
      <c r="AG60" s="177">
        <v>0</v>
      </c>
      <c r="AH60" s="177">
        <f t="shared" si="9"/>
        <v>0</v>
      </c>
      <c r="AI60" s="177">
        <v>0</v>
      </c>
      <c r="AJ60" s="177">
        <v>0</v>
      </c>
      <c r="AK60" s="230">
        <v>0</v>
      </c>
    </row>
    <row r="61" spans="1:37">
      <c r="A61" s="311">
        <v>2010</v>
      </c>
      <c r="B61" s="2" t="str">
        <f>IF(L!$A$1=1,L!B62,IF(L!$A$1=2,L!C62,L!D62))</f>
        <v>2010 Janar</v>
      </c>
      <c r="C61" s="174">
        <f>D61+AB61+AK61</f>
        <v>58795.776349999993</v>
      </c>
      <c r="D61" s="174">
        <f t="shared" si="3"/>
        <v>57961.956929999993</v>
      </c>
      <c r="E61" s="174">
        <f t="shared" si="4"/>
        <v>48780.553639999991</v>
      </c>
      <c r="F61" s="174">
        <f t="shared" si="5"/>
        <v>17444.006789999999</v>
      </c>
      <c r="G61" s="175">
        <v>3205.6179700000002</v>
      </c>
      <c r="H61" s="175">
        <v>3556.67778</v>
      </c>
      <c r="I61" s="175">
        <v>652.93336999999997</v>
      </c>
      <c r="J61" s="175">
        <v>10028.777669999999</v>
      </c>
      <c r="K61" s="175">
        <f t="shared" si="6"/>
        <v>31679.797139999999</v>
      </c>
      <c r="L61" s="174">
        <v>15813.47767</v>
      </c>
      <c r="M61" s="174">
        <f t="shared" si="7"/>
        <v>700.43269999999939</v>
      </c>
      <c r="N61" s="174">
        <v>15113.044970000001</v>
      </c>
      <c r="O61" s="174">
        <v>4408.4069499999996</v>
      </c>
      <c r="P61" s="174">
        <v>11381.49655</v>
      </c>
      <c r="Q61" s="174">
        <v>76.415970000000002</v>
      </c>
      <c r="R61" s="174">
        <v>-343.25029000000001</v>
      </c>
      <c r="S61" s="174">
        <f t="shared" si="8"/>
        <v>9181.4032900000002</v>
      </c>
      <c r="T61" s="174">
        <v>5796.8570900000004</v>
      </c>
      <c r="U61" s="174">
        <v>2228.6226299999998</v>
      </c>
      <c r="V61" s="174"/>
      <c r="W61" s="174">
        <v>1155.9235700000002</v>
      </c>
      <c r="X61" s="174"/>
      <c r="Y61" s="174">
        <v>0</v>
      </c>
      <c r="Z61" s="174">
        <v>0</v>
      </c>
      <c r="AA61" s="174"/>
      <c r="AB61" s="174">
        <f t="shared" si="10"/>
        <v>0</v>
      </c>
      <c r="AC61" s="174">
        <f t="shared" si="11"/>
        <v>0</v>
      </c>
      <c r="AD61" s="174"/>
      <c r="AE61" s="174"/>
      <c r="AF61" s="174"/>
      <c r="AG61" s="174"/>
      <c r="AH61" s="174">
        <f t="shared" si="9"/>
        <v>0</v>
      </c>
      <c r="AI61" s="174">
        <v>0</v>
      </c>
      <c r="AJ61" s="229"/>
      <c r="AK61" s="174">
        <v>833.81942000000004</v>
      </c>
    </row>
    <row r="62" spans="1:37">
      <c r="A62" s="311"/>
      <c r="B62" s="2" t="str">
        <f>IF(L!$A$1=1,L!B63,IF(L!$A$1=2,L!C63,L!D63))</f>
        <v>2010 Shkurt</v>
      </c>
      <c r="C62" s="174">
        <f t="shared" ref="C62:C72" si="12">D62+AB62+AK62</f>
        <v>68188.979589999988</v>
      </c>
      <c r="D62" s="174">
        <f t="shared" si="3"/>
        <v>65390.686039999993</v>
      </c>
      <c r="E62" s="174">
        <f t="shared" si="4"/>
        <v>56067.255529999995</v>
      </c>
      <c r="F62" s="174">
        <f t="shared" si="5"/>
        <v>5748.376290000002</v>
      </c>
      <c r="G62" s="175">
        <v>6381.1247199999998</v>
      </c>
      <c r="H62" s="175">
        <v>8504.187030000001</v>
      </c>
      <c r="I62" s="175">
        <v>569.54806999999994</v>
      </c>
      <c r="J62" s="175">
        <v>-9706.4835299999995</v>
      </c>
      <c r="K62" s="175">
        <f t="shared" si="6"/>
        <v>50747.100919999997</v>
      </c>
      <c r="L62" s="174">
        <v>31054.341039999999</v>
      </c>
      <c r="M62" s="174">
        <f t="shared" si="7"/>
        <v>10989.954159999998</v>
      </c>
      <c r="N62" s="174">
        <v>20064.386880000002</v>
      </c>
      <c r="O62" s="174">
        <v>6242.1302699999997</v>
      </c>
      <c r="P62" s="174">
        <v>13329.633960000001</v>
      </c>
      <c r="Q62" s="174">
        <v>120.99565</v>
      </c>
      <c r="R62" s="174">
        <v>-428.22168000000005</v>
      </c>
      <c r="S62" s="174">
        <f t="shared" si="8"/>
        <v>9323.4305100000001</v>
      </c>
      <c r="T62" s="174">
        <v>6930.0937899999999</v>
      </c>
      <c r="U62" s="174">
        <v>2243.3988900000004</v>
      </c>
      <c r="V62" s="174"/>
      <c r="W62" s="174">
        <v>149.93782999999999</v>
      </c>
      <c r="X62" s="174"/>
      <c r="Y62" s="174">
        <v>0</v>
      </c>
      <c r="Z62" s="174">
        <v>0</v>
      </c>
      <c r="AA62" s="174"/>
      <c r="AB62" s="174">
        <f t="shared" si="10"/>
        <v>0</v>
      </c>
      <c r="AC62" s="174">
        <f t="shared" si="11"/>
        <v>0</v>
      </c>
      <c r="AD62" s="174"/>
      <c r="AE62" s="174"/>
      <c r="AF62" s="174"/>
      <c r="AG62" s="174"/>
      <c r="AH62" s="174">
        <f t="shared" si="9"/>
        <v>0</v>
      </c>
      <c r="AI62" s="174">
        <v>0</v>
      </c>
      <c r="AJ62" s="229"/>
      <c r="AK62" s="174">
        <v>2798.2935499999999</v>
      </c>
    </row>
    <row r="63" spans="1:37">
      <c r="A63" s="311"/>
      <c r="B63" s="2" t="str">
        <f>IF(L!$A$1=1,L!B64,IF(L!$A$1=2,L!C64,L!D64))</f>
        <v xml:space="preserve">2010 Mars </v>
      </c>
      <c r="C63" s="174">
        <f t="shared" si="12"/>
        <v>77095.097860000009</v>
      </c>
      <c r="D63" s="174">
        <f t="shared" si="3"/>
        <v>76392.434670000002</v>
      </c>
      <c r="E63" s="174">
        <f t="shared" si="4"/>
        <v>58998.698609999999</v>
      </c>
      <c r="F63" s="174">
        <f t="shared" si="5"/>
        <v>9271.4568500000005</v>
      </c>
      <c r="G63" s="175">
        <v>2249.0808400000001</v>
      </c>
      <c r="H63" s="175">
        <v>6141.5653000000002</v>
      </c>
      <c r="I63" s="175">
        <v>837.26847999999995</v>
      </c>
      <c r="J63" s="175">
        <v>43.542230000000004</v>
      </c>
      <c r="K63" s="175">
        <f t="shared" si="6"/>
        <v>55514.777979999999</v>
      </c>
      <c r="L63" s="174">
        <v>31078.13551</v>
      </c>
      <c r="M63" s="174">
        <f t="shared" si="7"/>
        <v>5058.8456700000024</v>
      </c>
      <c r="N63" s="174">
        <v>26019.289839999998</v>
      </c>
      <c r="O63" s="174">
        <v>7597.2767599999997</v>
      </c>
      <c r="P63" s="174">
        <v>16720.159939999998</v>
      </c>
      <c r="Q63" s="174">
        <v>119.20577</v>
      </c>
      <c r="R63" s="174">
        <v>-5787.53622</v>
      </c>
      <c r="S63" s="174">
        <f t="shared" si="8"/>
        <v>17393.736060000003</v>
      </c>
      <c r="T63" s="174">
        <v>14605.739600000001</v>
      </c>
      <c r="U63" s="174">
        <v>2676.3005199999998</v>
      </c>
      <c r="V63" s="174"/>
      <c r="W63" s="174">
        <v>111.69594000000001</v>
      </c>
      <c r="X63" s="174"/>
      <c r="Y63" s="174">
        <v>0</v>
      </c>
      <c r="Z63" s="174">
        <v>0</v>
      </c>
      <c r="AA63" s="174"/>
      <c r="AB63" s="174">
        <f t="shared" si="10"/>
        <v>0</v>
      </c>
      <c r="AC63" s="174">
        <f t="shared" si="11"/>
        <v>0</v>
      </c>
      <c r="AD63" s="174"/>
      <c r="AE63" s="174"/>
      <c r="AF63" s="174"/>
      <c r="AG63" s="174"/>
      <c r="AH63" s="174">
        <f t="shared" si="9"/>
        <v>0</v>
      </c>
      <c r="AI63" s="174">
        <v>0</v>
      </c>
      <c r="AJ63" s="229"/>
      <c r="AK63" s="174">
        <v>702.66318999999999</v>
      </c>
    </row>
    <row r="64" spans="1:37">
      <c r="A64" s="311"/>
      <c r="B64" s="2" t="str">
        <f>IF(L!$A$1=1,L!B65,IF(L!$A$1=2,L!C65,L!D65))</f>
        <v>2010 Prill</v>
      </c>
      <c r="C64" s="174">
        <f t="shared" si="12"/>
        <v>90818.299399999989</v>
      </c>
      <c r="D64" s="174">
        <f t="shared" si="3"/>
        <v>87878.047129999992</v>
      </c>
      <c r="E64" s="174">
        <f t="shared" si="4"/>
        <v>77431.248429999992</v>
      </c>
      <c r="F64" s="174">
        <f t="shared" si="5"/>
        <v>20211.32044</v>
      </c>
      <c r="G64" s="175">
        <v>9653.5107900000003</v>
      </c>
      <c r="H64" s="175">
        <v>9765.3348700000006</v>
      </c>
      <c r="I64" s="175">
        <v>787.15537000000006</v>
      </c>
      <c r="J64" s="175">
        <v>5.3194099999999969</v>
      </c>
      <c r="K64" s="175">
        <f t="shared" si="6"/>
        <v>58834.352989999999</v>
      </c>
      <c r="L64" s="174">
        <v>35053.59835</v>
      </c>
      <c r="M64" s="174">
        <f t="shared" si="7"/>
        <v>6087.3952099999988</v>
      </c>
      <c r="N64" s="174">
        <v>28966.203140000001</v>
      </c>
      <c r="O64" s="174">
        <v>8542.3740899999993</v>
      </c>
      <c r="P64" s="174">
        <v>15064.903259999999</v>
      </c>
      <c r="Q64" s="174">
        <v>173.47729000000001</v>
      </c>
      <c r="R64" s="174">
        <v>-1614.4250000000002</v>
      </c>
      <c r="S64" s="174">
        <f t="shared" si="8"/>
        <v>10446.798699999999</v>
      </c>
      <c r="T64" s="174">
        <v>6509.7409399999997</v>
      </c>
      <c r="U64" s="174">
        <v>2763.1578600000003</v>
      </c>
      <c r="V64" s="174"/>
      <c r="W64" s="174">
        <v>1173.8998999999999</v>
      </c>
      <c r="X64" s="174"/>
      <c r="Y64" s="174">
        <v>0</v>
      </c>
      <c r="Z64" s="174">
        <v>0</v>
      </c>
      <c r="AA64" s="174"/>
      <c r="AB64" s="174">
        <f t="shared" si="10"/>
        <v>0</v>
      </c>
      <c r="AC64" s="174">
        <f t="shared" si="11"/>
        <v>0</v>
      </c>
      <c r="AD64" s="174"/>
      <c r="AE64" s="174"/>
      <c r="AF64" s="174"/>
      <c r="AG64" s="174"/>
      <c r="AH64" s="174">
        <f t="shared" si="9"/>
        <v>0</v>
      </c>
      <c r="AI64" s="174">
        <v>0</v>
      </c>
      <c r="AJ64" s="229"/>
      <c r="AK64" s="174">
        <v>2940.25227</v>
      </c>
    </row>
    <row r="65" spans="1:46">
      <c r="A65" s="311"/>
      <c r="B65" s="2" t="str">
        <f>IF(L!$A$1=1,L!B66,IF(L!$A$1=2,L!C66,L!D66))</f>
        <v>2010 Maj</v>
      </c>
      <c r="C65" s="174">
        <f t="shared" si="12"/>
        <v>166195.00732</v>
      </c>
      <c r="D65" s="174">
        <f t="shared" si="3"/>
        <v>165500.4626</v>
      </c>
      <c r="E65" s="174">
        <f t="shared" si="4"/>
        <v>76961.660520000005</v>
      </c>
      <c r="F65" s="174">
        <f t="shared" si="5"/>
        <v>8180.2826400000004</v>
      </c>
      <c r="G65" s="175">
        <v>1969.2964100000002</v>
      </c>
      <c r="H65" s="175">
        <v>4616.9010100000005</v>
      </c>
      <c r="I65" s="175">
        <v>1500.76019</v>
      </c>
      <c r="J65" s="175">
        <v>93.325029999999998</v>
      </c>
      <c r="K65" s="175">
        <f t="shared" si="6"/>
        <v>69163.944440000007</v>
      </c>
      <c r="L65" s="174">
        <v>40880.284990000007</v>
      </c>
      <c r="M65" s="174">
        <f t="shared" si="7"/>
        <v>8429.8950300000033</v>
      </c>
      <c r="N65" s="174">
        <v>32450.389960000004</v>
      </c>
      <c r="O65" s="174">
        <v>9801.7270200000003</v>
      </c>
      <c r="P65" s="174">
        <v>18333.49408</v>
      </c>
      <c r="Q65" s="174">
        <v>148.43834999999999</v>
      </c>
      <c r="R65" s="174">
        <v>-382.56655999999998</v>
      </c>
      <c r="S65" s="174">
        <f t="shared" si="8"/>
        <v>88538.802079999994</v>
      </c>
      <c r="T65" s="174">
        <v>5791.7466700000004</v>
      </c>
      <c r="U65" s="174">
        <v>2571.2251099999999</v>
      </c>
      <c r="V65" s="174"/>
      <c r="W65" s="174">
        <v>175.83029999999999</v>
      </c>
      <c r="X65" s="174"/>
      <c r="Y65" s="174">
        <v>80000</v>
      </c>
      <c r="Z65" s="174">
        <v>0</v>
      </c>
      <c r="AA65" s="174"/>
      <c r="AB65" s="174">
        <f t="shared" si="10"/>
        <v>0</v>
      </c>
      <c r="AC65" s="174">
        <f t="shared" si="11"/>
        <v>0</v>
      </c>
      <c r="AD65" s="174"/>
      <c r="AE65" s="174"/>
      <c r="AF65" s="174"/>
      <c r="AG65" s="174"/>
      <c r="AH65" s="174">
        <f t="shared" si="9"/>
        <v>0</v>
      </c>
      <c r="AI65" s="174">
        <v>0</v>
      </c>
      <c r="AJ65" s="229"/>
      <c r="AK65" s="174">
        <v>694.54471999999998</v>
      </c>
    </row>
    <row r="66" spans="1:46">
      <c r="A66" s="311"/>
      <c r="B66" s="2" t="str">
        <f>IF(L!$A$1=1,L!B67,IF(L!$A$1=2,L!C67,L!D67))</f>
        <v>2010 Qershor</v>
      </c>
      <c r="C66" s="174">
        <f t="shared" si="12"/>
        <v>82544.360439999989</v>
      </c>
      <c r="D66" s="174">
        <f t="shared" si="3"/>
        <v>80367.078549999991</v>
      </c>
      <c r="E66" s="174">
        <f t="shared" si="4"/>
        <v>71797.830659999992</v>
      </c>
      <c r="F66" s="174">
        <f t="shared" si="5"/>
        <v>7226.7280900000005</v>
      </c>
      <c r="G66" s="175">
        <v>1559.3297600000001</v>
      </c>
      <c r="H66" s="175">
        <v>3933.7552700000001</v>
      </c>
      <c r="I66" s="175">
        <v>1656.6194599999999</v>
      </c>
      <c r="J66" s="175">
        <v>77.023600000000002</v>
      </c>
      <c r="K66" s="175">
        <f t="shared" si="6"/>
        <v>65802.658059999987</v>
      </c>
      <c r="L66" s="174">
        <v>38966.871699999996</v>
      </c>
      <c r="M66" s="174">
        <f t="shared" si="7"/>
        <v>8244.6620199999961</v>
      </c>
      <c r="N66" s="174">
        <v>30722.20968</v>
      </c>
      <c r="O66" s="174">
        <v>8934.5170600000001</v>
      </c>
      <c r="P66" s="174">
        <v>17753.218629999999</v>
      </c>
      <c r="Q66" s="174">
        <v>148.05067</v>
      </c>
      <c r="R66" s="174">
        <v>-1231.55549</v>
      </c>
      <c r="S66" s="174">
        <f t="shared" si="8"/>
        <v>8569.2478899999987</v>
      </c>
      <c r="T66" s="174">
        <v>5966.9665999999997</v>
      </c>
      <c r="U66" s="174">
        <v>2482.5434299999997</v>
      </c>
      <c r="V66" s="174"/>
      <c r="W66" s="174">
        <v>119.73786</v>
      </c>
      <c r="X66" s="174"/>
      <c r="Y66" s="174">
        <v>0</v>
      </c>
      <c r="Z66" s="174">
        <v>0</v>
      </c>
      <c r="AA66" s="174"/>
      <c r="AB66" s="174">
        <f t="shared" si="10"/>
        <v>0</v>
      </c>
      <c r="AC66" s="174">
        <f t="shared" si="11"/>
        <v>0</v>
      </c>
      <c r="AD66" s="174"/>
      <c r="AE66" s="174"/>
      <c r="AF66" s="174"/>
      <c r="AG66" s="174"/>
      <c r="AH66" s="174">
        <f t="shared" si="9"/>
        <v>0</v>
      </c>
      <c r="AI66" s="174">
        <v>0</v>
      </c>
      <c r="AJ66" s="229"/>
      <c r="AK66" s="174">
        <v>2177.2818900000002</v>
      </c>
    </row>
    <row r="67" spans="1:46">
      <c r="A67" s="311"/>
      <c r="B67" s="2" t="str">
        <f>IF(L!$A$1=1,L!B68,IF(L!$A$1=2,L!C68,L!D68))</f>
        <v>2010 Korrik</v>
      </c>
      <c r="C67" s="174">
        <f t="shared" si="12"/>
        <v>111526.20860000001</v>
      </c>
      <c r="D67" s="174">
        <f t="shared" si="3"/>
        <v>108519.22457000001</v>
      </c>
      <c r="E67" s="174">
        <f t="shared" si="4"/>
        <v>94411.702720000001</v>
      </c>
      <c r="F67" s="174">
        <f t="shared" si="5"/>
        <v>18549.852650000001</v>
      </c>
      <c r="G67" s="175">
        <v>8327.2512800000004</v>
      </c>
      <c r="H67" s="175">
        <v>8513.8794400000006</v>
      </c>
      <c r="I67" s="175">
        <v>1619.69669</v>
      </c>
      <c r="J67" s="175">
        <v>89.025240000000011</v>
      </c>
      <c r="K67" s="175">
        <f t="shared" si="6"/>
        <v>78748.602800000008</v>
      </c>
      <c r="L67" s="174">
        <v>44817.508870000005</v>
      </c>
      <c r="M67" s="174">
        <f t="shared" si="7"/>
        <v>11352.059410000002</v>
      </c>
      <c r="N67" s="174">
        <v>33465.449460000003</v>
      </c>
      <c r="O67" s="174">
        <v>10043.171040000001</v>
      </c>
      <c r="P67" s="174">
        <v>23758.960299999999</v>
      </c>
      <c r="Q67" s="174">
        <v>128.96258999999998</v>
      </c>
      <c r="R67" s="174">
        <v>-2886.7527300000002</v>
      </c>
      <c r="S67" s="174">
        <f t="shared" si="8"/>
        <v>14107.521850000001</v>
      </c>
      <c r="T67" s="174">
        <v>9538.3434600000001</v>
      </c>
      <c r="U67" s="174">
        <v>3714.1454199999998</v>
      </c>
      <c r="V67" s="174"/>
      <c r="W67" s="174">
        <v>855.03296999999998</v>
      </c>
      <c r="X67" s="174"/>
      <c r="Y67" s="174">
        <v>0</v>
      </c>
      <c r="Z67" s="174">
        <v>0</v>
      </c>
      <c r="AA67" s="174"/>
      <c r="AB67" s="174">
        <f t="shared" si="10"/>
        <v>0</v>
      </c>
      <c r="AC67" s="174">
        <f t="shared" si="11"/>
        <v>0</v>
      </c>
      <c r="AD67" s="174"/>
      <c r="AE67" s="174"/>
      <c r="AF67" s="174"/>
      <c r="AG67" s="174"/>
      <c r="AH67" s="174">
        <f t="shared" si="9"/>
        <v>0</v>
      </c>
      <c r="AI67" s="174">
        <v>0</v>
      </c>
      <c r="AJ67" s="229"/>
      <c r="AK67" s="174">
        <v>3006.9840300000001</v>
      </c>
    </row>
    <row r="68" spans="1:46">
      <c r="A68" s="311"/>
      <c r="B68" s="2" t="str">
        <f>IF(L!$A$1=1,L!B69,IF(L!$A$1=2,L!C69,L!D69))</f>
        <v>2010 Gusht</v>
      </c>
      <c r="C68" s="174">
        <f t="shared" si="12"/>
        <v>140311.56154</v>
      </c>
      <c r="D68" s="174">
        <f t="shared" si="3"/>
        <v>117385.85532</v>
      </c>
      <c r="E68" s="174">
        <f t="shared" si="4"/>
        <v>99333.408770000009</v>
      </c>
      <c r="F68" s="174">
        <f t="shared" si="5"/>
        <v>6955.5158600000004</v>
      </c>
      <c r="G68" s="175">
        <v>1531.6493100000002</v>
      </c>
      <c r="H68" s="175">
        <v>4003.0221400000005</v>
      </c>
      <c r="I68" s="175">
        <v>1319.5841799999998</v>
      </c>
      <c r="J68" s="175">
        <v>101.26023000000001</v>
      </c>
      <c r="K68" s="175">
        <f t="shared" si="6"/>
        <v>94006.499030000006</v>
      </c>
      <c r="L68" s="174">
        <v>49807.385580000002</v>
      </c>
      <c r="M68" s="174">
        <f t="shared" si="7"/>
        <v>7898.8564400000032</v>
      </c>
      <c r="N68" s="174">
        <v>41908.529139999999</v>
      </c>
      <c r="O68" s="174">
        <v>10060.500109999999</v>
      </c>
      <c r="P68" s="174">
        <v>30374.399600000001</v>
      </c>
      <c r="Q68" s="174">
        <v>3764.2137400000001</v>
      </c>
      <c r="R68" s="174">
        <v>-1628.6061199999999</v>
      </c>
      <c r="S68" s="174">
        <f t="shared" si="8"/>
        <v>18052.446550000001</v>
      </c>
      <c r="T68" s="174">
        <v>9737.3746300000003</v>
      </c>
      <c r="U68" s="174">
        <v>2557.0116000000003</v>
      </c>
      <c r="V68" s="174"/>
      <c r="W68" s="174">
        <v>758.06031999999993</v>
      </c>
      <c r="X68" s="174"/>
      <c r="Y68" s="174">
        <v>5000</v>
      </c>
      <c r="Z68" s="174">
        <v>0</v>
      </c>
      <c r="AA68" s="174"/>
      <c r="AB68" s="174">
        <f t="shared" si="10"/>
        <v>22093.48749</v>
      </c>
      <c r="AC68" s="174">
        <f t="shared" si="11"/>
        <v>0</v>
      </c>
      <c r="AD68" s="174"/>
      <c r="AE68" s="174"/>
      <c r="AF68" s="174"/>
      <c r="AG68" s="174"/>
      <c r="AH68" s="174">
        <f t="shared" si="9"/>
        <v>22093.48749</v>
      </c>
      <c r="AI68" s="174">
        <v>22093.48749</v>
      </c>
      <c r="AJ68" s="229"/>
      <c r="AK68" s="174">
        <v>832.21872999999994</v>
      </c>
    </row>
    <row r="69" spans="1:46">
      <c r="A69" s="311"/>
      <c r="B69" s="2" t="str">
        <f>IF(L!$A$1=1,L!B70,IF(L!$A$1=2,L!C70,L!D70))</f>
        <v>2010 Shtator</v>
      </c>
      <c r="C69" s="174">
        <f t="shared" si="12"/>
        <v>118295.93753999998</v>
      </c>
      <c r="D69" s="174">
        <f t="shared" si="3"/>
        <v>116931.57077999998</v>
      </c>
      <c r="E69" s="174">
        <f t="shared" si="4"/>
        <v>77796.712559999985</v>
      </c>
      <c r="F69" s="174">
        <f t="shared" si="5"/>
        <v>7332.0935299999992</v>
      </c>
      <c r="G69" s="175">
        <v>1678.3200899999999</v>
      </c>
      <c r="H69" s="175">
        <v>4460.9589099999994</v>
      </c>
      <c r="I69" s="175">
        <v>1081.4154299999998</v>
      </c>
      <c r="J69" s="175">
        <v>111.3991</v>
      </c>
      <c r="K69" s="175">
        <f t="shared" si="6"/>
        <v>71149.141299999988</v>
      </c>
      <c r="L69" s="174">
        <v>41495.456789999997</v>
      </c>
      <c r="M69" s="174">
        <f t="shared" si="7"/>
        <v>8003.3568400000004</v>
      </c>
      <c r="N69" s="174">
        <v>33492.099949999996</v>
      </c>
      <c r="O69" s="174">
        <v>9208.0759299999991</v>
      </c>
      <c r="P69" s="174">
        <v>20291.980670000001</v>
      </c>
      <c r="Q69" s="174">
        <v>153.62791000000001</v>
      </c>
      <c r="R69" s="174">
        <v>-684.52226999999993</v>
      </c>
      <c r="S69" s="174">
        <f t="shared" si="8"/>
        <v>9134.8582200000001</v>
      </c>
      <c r="T69" s="174">
        <v>6462.95964</v>
      </c>
      <c r="U69" s="174">
        <v>2441.0749999999998</v>
      </c>
      <c r="V69" s="174"/>
      <c r="W69" s="174">
        <v>230.82357999999999</v>
      </c>
      <c r="X69" s="174"/>
      <c r="Y69" s="174">
        <v>0</v>
      </c>
      <c r="Z69" s="174">
        <v>30000</v>
      </c>
      <c r="AA69" s="174"/>
      <c r="AB69" s="174">
        <f t="shared" si="10"/>
        <v>0</v>
      </c>
      <c r="AC69" s="174">
        <f t="shared" si="11"/>
        <v>0</v>
      </c>
      <c r="AD69" s="174"/>
      <c r="AE69" s="174"/>
      <c r="AF69" s="174"/>
      <c r="AG69" s="174"/>
      <c r="AH69" s="174">
        <f t="shared" si="9"/>
        <v>0</v>
      </c>
      <c r="AI69" s="174">
        <v>0</v>
      </c>
      <c r="AJ69" s="229"/>
      <c r="AK69" s="174">
        <v>1364.3667600000001</v>
      </c>
    </row>
    <row r="70" spans="1:46">
      <c r="A70" s="311"/>
      <c r="B70" s="2" t="str">
        <f>IF(L!$A$1=1,L!B71,IF(L!$A$1=2,L!C71,L!D71))</f>
        <v>2010 Tetor</v>
      </c>
      <c r="C70" s="174">
        <f t="shared" si="12"/>
        <v>100414.04506</v>
      </c>
      <c r="D70" s="174">
        <f t="shared" si="3"/>
        <v>99090.59895</v>
      </c>
      <c r="E70" s="174">
        <f t="shared" si="4"/>
        <v>85090.60759</v>
      </c>
      <c r="F70" s="174">
        <f t="shared" si="5"/>
        <v>21081.737540000002</v>
      </c>
      <c r="G70" s="175">
        <v>10708.572670000001</v>
      </c>
      <c r="H70" s="175">
        <v>9187.582980000001</v>
      </c>
      <c r="I70" s="175">
        <v>991.54041000000007</v>
      </c>
      <c r="J70" s="175">
        <v>194.04148000000004</v>
      </c>
      <c r="K70" s="175">
        <f t="shared" si="6"/>
        <v>68315.59607</v>
      </c>
      <c r="L70" s="174">
        <v>38779.720319999993</v>
      </c>
      <c r="M70" s="174">
        <f t="shared" si="7"/>
        <v>8377.9295399999901</v>
      </c>
      <c r="N70" s="174">
        <v>30401.790780000003</v>
      </c>
      <c r="O70" s="174">
        <v>9105.9208999999992</v>
      </c>
      <c r="P70" s="174">
        <v>20287.166400000002</v>
      </c>
      <c r="Q70" s="174">
        <v>142.78845000000001</v>
      </c>
      <c r="R70" s="174">
        <v>-4306.726020000001</v>
      </c>
      <c r="S70" s="174">
        <f t="shared" si="8"/>
        <v>13999.99136</v>
      </c>
      <c r="T70" s="174">
        <v>9004.4881800000003</v>
      </c>
      <c r="U70" s="174">
        <v>3328.4013599999994</v>
      </c>
      <c r="V70" s="174"/>
      <c r="W70" s="174">
        <v>1667.1018200000001</v>
      </c>
      <c r="X70" s="174"/>
      <c r="Y70" s="174">
        <v>0</v>
      </c>
      <c r="Z70" s="174">
        <v>0</v>
      </c>
      <c r="AA70" s="174"/>
      <c r="AB70" s="174">
        <f t="shared" si="10"/>
        <v>0</v>
      </c>
      <c r="AC70" s="174">
        <f t="shared" si="11"/>
        <v>0</v>
      </c>
      <c r="AD70" s="174"/>
      <c r="AE70" s="174"/>
      <c r="AF70" s="174"/>
      <c r="AG70" s="174"/>
      <c r="AH70" s="174">
        <f t="shared" si="9"/>
        <v>0</v>
      </c>
      <c r="AI70" s="174">
        <v>0</v>
      </c>
      <c r="AJ70" s="229"/>
      <c r="AK70" s="174">
        <v>1323.4461100000001</v>
      </c>
    </row>
    <row r="71" spans="1:46">
      <c r="A71" s="311"/>
      <c r="B71" s="2" t="str">
        <f>IF(L!$A$1=1,L!B72,IF(L!$A$1=2,L!C72,L!D72))</f>
        <v xml:space="preserve">2010 Nëntor </v>
      </c>
      <c r="C71" s="174">
        <f t="shared" si="12"/>
        <v>89854.445040000006</v>
      </c>
      <c r="D71" s="174">
        <f t="shared" si="3"/>
        <v>88188.218130000008</v>
      </c>
      <c r="E71" s="174">
        <f t="shared" si="4"/>
        <v>79922.224790000007</v>
      </c>
      <c r="F71" s="174">
        <f t="shared" si="5"/>
        <v>7737.7528400000001</v>
      </c>
      <c r="G71" s="175">
        <v>2059.8751200000002</v>
      </c>
      <c r="H71" s="175">
        <v>4850.9037099999996</v>
      </c>
      <c r="I71" s="175">
        <v>684.90231000000006</v>
      </c>
      <c r="J71" s="175">
        <v>142.07170000000002</v>
      </c>
      <c r="K71" s="175">
        <f t="shared" si="6"/>
        <v>73531.624760000006</v>
      </c>
      <c r="L71" s="174">
        <v>41542.484020000004</v>
      </c>
      <c r="M71" s="174">
        <f t="shared" si="7"/>
        <v>9028.4658500000041</v>
      </c>
      <c r="N71" s="174">
        <v>32514.018169999999</v>
      </c>
      <c r="O71" s="174">
        <v>9051.1381299999994</v>
      </c>
      <c r="P71" s="174">
        <v>22696.484779999999</v>
      </c>
      <c r="Q71" s="174">
        <v>241.51782999999998</v>
      </c>
      <c r="R71" s="174">
        <v>-1347.1528100000003</v>
      </c>
      <c r="S71" s="174">
        <f t="shared" si="8"/>
        <v>8265.9933399999991</v>
      </c>
      <c r="T71" s="174">
        <v>5667.7656199999992</v>
      </c>
      <c r="U71" s="174">
        <v>2107.56349</v>
      </c>
      <c r="V71" s="174"/>
      <c r="W71" s="174">
        <v>490.66422999999998</v>
      </c>
      <c r="X71" s="174"/>
      <c r="Y71" s="174">
        <v>0</v>
      </c>
      <c r="Z71" s="174">
        <v>0</v>
      </c>
      <c r="AA71" s="174"/>
      <c r="AB71" s="174">
        <f t="shared" si="10"/>
        <v>0</v>
      </c>
      <c r="AC71" s="174">
        <f t="shared" si="11"/>
        <v>0</v>
      </c>
      <c r="AD71" s="174"/>
      <c r="AE71" s="174"/>
      <c r="AF71" s="174"/>
      <c r="AG71" s="174"/>
      <c r="AH71" s="174">
        <f t="shared" si="9"/>
        <v>0</v>
      </c>
      <c r="AI71" s="174">
        <v>0</v>
      </c>
      <c r="AJ71" s="229"/>
      <c r="AK71" s="174">
        <v>1666.2269099999999</v>
      </c>
      <c r="AS71" s="194"/>
    </row>
    <row r="72" spans="1:46">
      <c r="A72" s="311"/>
      <c r="B72" s="2" t="str">
        <f>IF(L!$A$1=1,L!B73,IF(L!$A$1=2,L!C73,L!D73))</f>
        <v>2010 Dhjetor</v>
      </c>
      <c r="C72" s="174">
        <f t="shared" si="12"/>
        <v>94284.671689999988</v>
      </c>
      <c r="D72" s="174">
        <f t="shared" si="3"/>
        <v>92889.009119999988</v>
      </c>
      <c r="E72" s="174">
        <f t="shared" si="4"/>
        <v>80422.50615999999</v>
      </c>
      <c r="F72" s="174">
        <f t="shared" si="5"/>
        <v>10464.141720000001</v>
      </c>
      <c r="G72" s="175">
        <v>3488.82314</v>
      </c>
      <c r="H72" s="175">
        <v>3696.5226500000003</v>
      </c>
      <c r="I72" s="175">
        <v>1710.0509999999999</v>
      </c>
      <c r="J72" s="175">
        <v>1568.7449300000001</v>
      </c>
      <c r="K72" s="175">
        <f t="shared" si="6"/>
        <v>77606.096439999994</v>
      </c>
      <c r="L72" s="174">
        <v>45648.103450000002</v>
      </c>
      <c r="M72" s="174">
        <f t="shared" si="7"/>
        <v>9444.6841199999981</v>
      </c>
      <c r="N72" s="174">
        <v>36203.419330000004</v>
      </c>
      <c r="O72" s="174">
        <v>10872.97393</v>
      </c>
      <c r="P72" s="174">
        <v>20656.250809999998</v>
      </c>
      <c r="Q72" s="174">
        <v>428.76825000000002</v>
      </c>
      <c r="R72" s="174">
        <v>-7647.732</v>
      </c>
      <c r="S72" s="174">
        <f t="shared" si="8"/>
        <v>12466.502959999998</v>
      </c>
      <c r="T72" s="174">
        <v>7534.0978899999982</v>
      </c>
      <c r="U72" s="174">
        <v>3615.8335400000001</v>
      </c>
      <c r="V72" s="174"/>
      <c r="W72" s="174">
        <v>1316.5715299999999</v>
      </c>
      <c r="X72" s="174"/>
      <c r="Y72" s="174">
        <v>0</v>
      </c>
      <c r="Z72" s="174">
        <v>0</v>
      </c>
      <c r="AA72" s="174"/>
      <c r="AB72" s="174">
        <f t="shared" si="10"/>
        <v>0</v>
      </c>
      <c r="AC72" s="174">
        <f t="shared" si="11"/>
        <v>0</v>
      </c>
      <c r="AD72" s="174"/>
      <c r="AE72" s="174"/>
      <c r="AF72" s="174"/>
      <c r="AG72" s="174"/>
      <c r="AH72" s="174">
        <f t="shared" si="9"/>
        <v>0</v>
      </c>
      <c r="AI72" s="174">
        <v>0</v>
      </c>
      <c r="AJ72" s="229"/>
      <c r="AK72" s="174">
        <v>1395.66257</v>
      </c>
      <c r="AT72" s="194"/>
    </row>
    <row r="73" spans="1:46">
      <c r="A73" s="311"/>
      <c r="B73" s="3" t="str">
        <f>IF(L!$A$1=1,L!B74,IF(L!$A$1=2,L!C74,L!D74))</f>
        <v>Gjithsej 2010</v>
      </c>
      <c r="C73" s="176">
        <f>D73+AB73+AK73</f>
        <v>1198324.3904300001</v>
      </c>
      <c r="D73" s="176">
        <f t="shared" si="3"/>
        <v>1156495.1427900002</v>
      </c>
      <c r="E73" s="176">
        <f t="shared" si="4"/>
        <v>907014.40998000011</v>
      </c>
      <c r="F73" s="176">
        <f t="shared" si="5"/>
        <v>140203.26524000001</v>
      </c>
      <c r="G73" s="177">
        <v>52812.452100000002</v>
      </c>
      <c r="H73" s="177">
        <v>71231.291090000013</v>
      </c>
      <c r="I73" s="177">
        <v>13411.474959999998</v>
      </c>
      <c r="J73" s="177">
        <v>2748.04709</v>
      </c>
      <c r="K73" s="177">
        <f t="shared" si="6"/>
        <v>795100.19193000009</v>
      </c>
      <c r="L73" s="177">
        <v>454937.36828999995</v>
      </c>
      <c r="M73" s="177">
        <f t="shared" si="7"/>
        <v>93616.536989999935</v>
      </c>
      <c r="N73" s="177">
        <v>361320.83130000002</v>
      </c>
      <c r="O73" s="177">
        <v>103868.21218999999</v>
      </c>
      <c r="P73" s="177">
        <v>230648.14898</v>
      </c>
      <c r="Q73" s="177">
        <v>5646.4624700000004</v>
      </c>
      <c r="R73" s="177">
        <v>-28289.047190000001</v>
      </c>
      <c r="S73" s="177">
        <f t="shared" si="8"/>
        <v>219480.73281000002</v>
      </c>
      <c r="T73" s="177">
        <v>93546.174110000007</v>
      </c>
      <c r="U73" s="177">
        <v>32729.278850000002</v>
      </c>
      <c r="V73" s="177">
        <v>0</v>
      </c>
      <c r="W73" s="177">
        <v>8205.2798500000008</v>
      </c>
      <c r="X73" s="177">
        <v>0</v>
      </c>
      <c r="Y73" s="177">
        <v>85000</v>
      </c>
      <c r="Z73" s="177">
        <v>30000</v>
      </c>
      <c r="AA73" s="177"/>
      <c r="AB73" s="177">
        <f t="shared" ref="AB73:AB104" si="13">AC73+AH73</f>
        <v>22093.48749</v>
      </c>
      <c r="AC73" s="177">
        <f t="shared" ref="AC73:AC104" si="14">SUM(AD73:AG73)</f>
        <v>0</v>
      </c>
      <c r="AD73" s="177">
        <v>0</v>
      </c>
      <c r="AE73" s="177">
        <v>0</v>
      </c>
      <c r="AF73" s="177"/>
      <c r="AG73" s="177">
        <v>0</v>
      </c>
      <c r="AH73" s="177">
        <f t="shared" si="9"/>
        <v>22093.48749</v>
      </c>
      <c r="AI73" s="177">
        <v>22093.48749</v>
      </c>
      <c r="AJ73" s="234">
        <v>0</v>
      </c>
      <c r="AK73" s="231">
        <f>SUM(AK61:AK72)</f>
        <v>19735.760150000002</v>
      </c>
      <c r="AP73" s="181"/>
    </row>
    <row r="74" spans="1:46">
      <c r="A74" s="311">
        <v>2011</v>
      </c>
      <c r="B74" s="2" t="str">
        <f>IF(L!$A$1=1,L!B75,IF(L!$A$1=2,L!C75,L!D75))</f>
        <v>2011 Janar</v>
      </c>
      <c r="C74" s="174">
        <f>D74+AB74+AK74</f>
        <v>83628.257530000003</v>
      </c>
      <c r="D74" s="174">
        <f t="shared" ref="D74:D137" si="15">E74+S74+Z74</f>
        <v>83233.107350000006</v>
      </c>
      <c r="E74" s="174">
        <f t="shared" ref="E74:E137" si="16">F74+K74+R74</f>
        <v>74811.338730000003</v>
      </c>
      <c r="F74" s="174">
        <f t="shared" ref="F74:F137" si="17">SUM(G74:J74)</f>
        <v>22169.241589999998</v>
      </c>
      <c r="G74" s="175">
        <v>12850.125050000001</v>
      </c>
      <c r="H74" s="175">
        <v>8397.1744199999994</v>
      </c>
      <c r="I74" s="175">
        <v>811.59019000000001</v>
      </c>
      <c r="J74" s="175">
        <v>110.35193</v>
      </c>
      <c r="K74" s="175">
        <f t="shared" ref="K74:K137" si="18">L74+O74+P74+Q74</f>
        <v>55359.98717</v>
      </c>
      <c r="L74" s="174">
        <v>31397.513800000001</v>
      </c>
      <c r="M74" s="174">
        <f t="shared" ref="M74:M137" si="19">L74-N74</f>
        <v>11067.211990000003</v>
      </c>
      <c r="N74" s="174">
        <v>20330.301809999997</v>
      </c>
      <c r="O74" s="174">
        <v>5710.54601</v>
      </c>
      <c r="P74" s="174">
        <v>18117.027999999998</v>
      </c>
      <c r="Q74" s="174">
        <v>134.89936</v>
      </c>
      <c r="R74" s="174">
        <v>-2717.89003</v>
      </c>
      <c r="S74" s="174">
        <f t="shared" ref="S74:S137" si="20">SUM(T74:Y74)</f>
        <v>8421.7686199999989</v>
      </c>
      <c r="T74" s="174">
        <v>5482.1878999999999</v>
      </c>
      <c r="U74" s="174">
        <v>1988.0717099999997</v>
      </c>
      <c r="V74" s="174"/>
      <c r="W74" s="174">
        <v>951.50900999999999</v>
      </c>
      <c r="X74" s="174"/>
      <c r="Y74" s="174">
        <v>0</v>
      </c>
      <c r="Z74" s="174">
        <v>0</v>
      </c>
      <c r="AA74" s="174"/>
      <c r="AB74" s="174">
        <f t="shared" si="13"/>
        <v>0</v>
      </c>
      <c r="AC74" s="174">
        <f t="shared" si="14"/>
        <v>0</v>
      </c>
      <c r="AD74" s="174"/>
      <c r="AE74" s="174"/>
      <c r="AF74" s="174"/>
      <c r="AG74" s="174"/>
      <c r="AH74" s="174">
        <f t="shared" ref="AH74:AH137" si="21">SUM(AI74:AJ74)</f>
        <v>0</v>
      </c>
      <c r="AI74" s="174">
        <v>0</v>
      </c>
      <c r="AJ74" s="229"/>
      <c r="AK74" s="174">
        <v>395.15017999999998</v>
      </c>
    </row>
    <row r="75" spans="1:46">
      <c r="A75" s="311"/>
      <c r="B75" s="2" t="str">
        <f>IF(L!$A$1=1,L!B76,IF(L!$A$1=2,L!C76,L!D76))</f>
        <v>2011 Shkurt</v>
      </c>
      <c r="C75" s="174">
        <f t="shared" ref="C75:C84" si="22">D75+AB75+AK75</f>
        <v>71730.019570000019</v>
      </c>
      <c r="D75" s="174">
        <f t="shared" si="15"/>
        <v>71204.084250000014</v>
      </c>
      <c r="E75" s="174">
        <f t="shared" si="16"/>
        <v>62057.861050000007</v>
      </c>
      <c r="F75" s="174">
        <f t="shared" si="17"/>
        <v>7101.5800400000007</v>
      </c>
      <c r="G75" s="175">
        <v>1491.05817</v>
      </c>
      <c r="H75" s="175">
        <v>4733.3589200000006</v>
      </c>
      <c r="I75" s="175">
        <v>789.14121</v>
      </c>
      <c r="J75" s="175">
        <v>88.021739999999994</v>
      </c>
      <c r="K75" s="175">
        <f t="shared" si="18"/>
        <v>56001.344620000003</v>
      </c>
      <c r="L75" s="174">
        <v>32187.406350000005</v>
      </c>
      <c r="M75" s="174">
        <f t="shared" si="19"/>
        <v>7358.7429900000061</v>
      </c>
      <c r="N75" s="174">
        <v>24828.663359999999</v>
      </c>
      <c r="O75" s="174">
        <v>7466.80422</v>
      </c>
      <c r="P75" s="174">
        <v>16247.588960000001</v>
      </c>
      <c r="Q75" s="174">
        <v>99.545090000000002</v>
      </c>
      <c r="R75" s="174">
        <v>-1045.0636100000002</v>
      </c>
      <c r="S75" s="174">
        <f t="shared" si="20"/>
        <v>9146.2232000000004</v>
      </c>
      <c r="T75" s="174">
        <v>6054.8422699999992</v>
      </c>
      <c r="U75" s="174">
        <v>2317.4809100000002</v>
      </c>
      <c r="V75" s="174"/>
      <c r="W75" s="174">
        <v>773.90002000000004</v>
      </c>
      <c r="X75" s="174"/>
      <c r="Y75" s="174">
        <v>0</v>
      </c>
      <c r="Z75" s="174">
        <v>0</v>
      </c>
      <c r="AA75" s="174"/>
      <c r="AB75" s="174">
        <f t="shared" si="13"/>
        <v>0</v>
      </c>
      <c r="AC75" s="174">
        <f t="shared" si="14"/>
        <v>0</v>
      </c>
      <c r="AD75" s="174"/>
      <c r="AE75" s="174"/>
      <c r="AF75" s="174"/>
      <c r="AG75" s="174"/>
      <c r="AH75" s="174">
        <f t="shared" si="21"/>
        <v>0</v>
      </c>
      <c r="AI75" s="174">
        <v>0</v>
      </c>
      <c r="AJ75" s="229"/>
      <c r="AK75" s="174">
        <v>525.93532000000005</v>
      </c>
    </row>
    <row r="76" spans="1:46">
      <c r="A76" s="311"/>
      <c r="B76" s="2" t="str">
        <f>IF(L!$A$1=1,L!B77,IF(L!$A$1=2,L!C77,L!D77))</f>
        <v xml:space="preserve">2011 Mars </v>
      </c>
      <c r="C76" s="174">
        <f t="shared" si="22"/>
        <v>90479.923540000003</v>
      </c>
      <c r="D76" s="174">
        <f t="shared" si="15"/>
        <v>89468.162280000004</v>
      </c>
      <c r="E76" s="174">
        <f t="shared" si="16"/>
        <v>69811.081080000004</v>
      </c>
      <c r="F76" s="174">
        <f t="shared" si="17"/>
        <v>8184.4310000000023</v>
      </c>
      <c r="G76" s="175">
        <v>2178.9380500000002</v>
      </c>
      <c r="H76" s="175">
        <v>4366.1006300000008</v>
      </c>
      <c r="I76" s="175">
        <v>1494.9512300000001</v>
      </c>
      <c r="J76" s="175">
        <v>144.44109000000003</v>
      </c>
      <c r="K76" s="175">
        <f t="shared" si="18"/>
        <v>62460.575449999997</v>
      </c>
      <c r="L76" s="174">
        <v>35510.862229999999</v>
      </c>
      <c r="M76" s="174">
        <f t="shared" si="19"/>
        <v>6514.9221799999978</v>
      </c>
      <c r="N76" s="174">
        <v>28995.940050000001</v>
      </c>
      <c r="O76" s="174">
        <v>8466.3408299999992</v>
      </c>
      <c r="P76" s="174">
        <v>18319.879199999999</v>
      </c>
      <c r="Q76" s="174">
        <v>163.49319</v>
      </c>
      <c r="R76" s="174">
        <v>-833.92537000000004</v>
      </c>
      <c r="S76" s="174">
        <f t="shared" si="20"/>
        <v>19657.081200000001</v>
      </c>
      <c r="T76" s="174">
        <v>11484.712750000001</v>
      </c>
      <c r="U76" s="174">
        <v>3023.8625199999997</v>
      </c>
      <c r="V76" s="174"/>
      <c r="W76" s="174">
        <v>148.50593000000001</v>
      </c>
      <c r="X76" s="174"/>
      <c r="Y76" s="174">
        <v>5000</v>
      </c>
      <c r="Z76" s="174">
        <v>0</v>
      </c>
      <c r="AA76" s="174"/>
      <c r="AB76" s="174">
        <f t="shared" si="13"/>
        <v>0</v>
      </c>
      <c r="AC76" s="174">
        <f t="shared" si="14"/>
        <v>0</v>
      </c>
      <c r="AD76" s="174"/>
      <c r="AE76" s="174"/>
      <c r="AF76" s="174"/>
      <c r="AG76" s="174"/>
      <c r="AH76" s="174">
        <f t="shared" si="21"/>
        <v>0</v>
      </c>
      <c r="AI76" s="174">
        <v>0</v>
      </c>
      <c r="AJ76" s="229"/>
      <c r="AK76" s="174">
        <v>1011.76126</v>
      </c>
    </row>
    <row r="77" spans="1:46">
      <c r="A77" s="311"/>
      <c r="B77" s="2" t="str">
        <f>IF(L!$A$1=1,L!B78,IF(L!$A$1=2,L!C78,L!D78))</f>
        <v>2011 Prill</v>
      </c>
      <c r="C77" s="174">
        <f t="shared" si="22"/>
        <v>130374.51727000001</v>
      </c>
      <c r="D77" s="174">
        <f t="shared" si="15"/>
        <v>129957.84666000001</v>
      </c>
      <c r="E77" s="174">
        <f t="shared" si="16"/>
        <v>88327.563640000008</v>
      </c>
      <c r="F77" s="174">
        <f t="shared" si="17"/>
        <v>23066.73892</v>
      </c>
      <c r="G77" s="175">
        <v>9885.1782399999993</v>
      </c>
      <c r="H77" s="175">
        <v>11791.349950000002</v>
      </c>
      <c r="I77" s="175">
        <v>1145.8286600000001</v>
      </c>
      <c r="J77" s="175">
        <v>244.38207</v>
      </c>
      <c r="K77" s="175">
        <f t="shared" si="18"/>
        <v>69496.958790000004</v>
      </c>
      <c r="L77" s="174">
        <v>40941.447039999999</v>
      </c>
      <c r="M77" s="174">
        <f t="shared" si="19"/>
        <v>9911.1808200000014</v>
      </c>
      <c r="N77" s="174">
        <v>31030.266219999998</v>
      </c>
      <c r="O77" s="174">
        <v>8608.8164500000003</v>
      </c>
      <c r="P77" s="174">
        <v>19762.294230000003</v>
      </c>
      <c r="Q77" s="174">
        <v>184.40107</v>
      </c>
      <c r="R77" s="174">
        <v>-4236.1340699999992</v>
      </c>
      <c r="S77" s="174">
        <f t="shared" si="20"/>
        <v>41630.283020000003</v>
      </c>
      <c r="T77" s="174">
        <v>8420.5333800000026</v>
      </c>
      <c r="U77" s="174">
        <v>2665.4777200000003</v>
      </c>
      <c r="V77" s="174"/>
      <c r="W77" s="174">
        <v>544.27192000000002</v>
      </c>
      <c r="X77" s="174"/>
      <c r="Y77" s="174">
        <v>30000</v>
      </c>
      <c r="Z77" s="174">
        <v>0</v>
      </c>
      <c r="AA77" s="174"/>
      <c r="AB77" s="174">
        <f t="shared" si="13"/>
        <v>0</v>
      </c>
      <c r="AC77" s="174">
        <f t="shared" si="14"/>
        <v>0</v>
      </c>
      <c r="AD77" s="174"/>
      <c r="AE77" s="174"/>
      <c r="AF77" s="174"/>
      <c r="AG77" s="174"/>
      <c r="AH77" s="174">
        <f t="shared" si="21"/>
        <v>0</v>
      </c>
      <c r="AI77" s="174">
        <v>0</v>
      </c>
      <c r="AJ77" s="229"/>
      <c r="AK77" s="174">
        <v>416.67061000000001</v>
      </c>
    </row>
    <row r="78" spans="1:46">
      <c r="A78" s="311"/>
      <c r="B78" s="2" t="str">
        <f>IF(L!$A$1=1,L!B79,IF(L!$A$1=2,L!C79,L!D79))</f>
        <v>2011 Maj</v>
      </c>
      <c r="C78" s="174">
        <f t="shared" si="22"/>
        <v>106389.83558000001</v>
      </c>
      <c r="D78" s="174">
        <f t="shared" si="15"/>
        <v>105455.16106000001</v>
      </c>
      <c r="E78" s="174">
        <f t="shared" si="16"/>
        <v>84124.829290000009</v>
      </c>
      <c r="F78" s="174">
        <f t="shared" si="17"/>
        <v>6308.52261</v>
      </c>
      <c r="G78" s="175">
        <v>1501.3896399999999</v>
      </c>
      <c r="H78" s="175">
        <v>3514.9387000000002</v>
      </c>
      <c r="I78" s="175">
        <v>1082.4849400000001</v>
      </c>
      <c r="J78" s="175">
        <v>209.70932999999999</v>
      </c>
      <c r="K78" s="175">
        <f t="shared" si="18"/>
        <v>80143.428920000006</v>
      </c>
      <c r="L78" s="174">
        <v>46598.208040000005</v>
      </c>
      <c r="M78" s="174">
        <f t="shared" si="19"/>
        <v>9755.7618800000128</v>
      </c>
      <c r="N78" s="174">
        <v>36842.446159999992</v>
      </c>
      <c r="O78" s="174">
        <v>10213.58728</v>
      </c>
      <c r="P78" s="174">
        <v>23173.824349999999</v>
      </c>
      <c r="Q78" s="174">
        <v>157.80925000000002</v>
      </c>
      <c r="R78" s="174">
        <v>-2327.1222400000006</v>
      </c>
      <c r="S78" s="174">
        <f t="shared" si="20"/>
        <v>21330.331770000001</v>
      </c>
      <c r="T78" s="174">
        <v>7221.2326699999994</v>
      </c>
      <c r="U78" s="174">
        <v>3346.47226</v>
      </c>
      <c r="V78" s="174"/>
      <c r="W78" s="174">
        <v>762.62684000000002</v>
      </c>
      <c r="X78" s="174"/>
      <c r="Y78" s="174">
        <v>10000</v>
      </c>
      <c r="Z78" s="174">
        <v>0</v>
      </c>
      <c r="AA78" s="174"/>
      <c r="AB78" s="174">
        <f t="shared" si="13"/>
        <v>0</v>
      </c>
      <c r="AC78" s="174">
        <f t="shared" si="14"/>
        <v>0</v>
      </c>
      <c r="AD78" s="174"/>
      <c r="AE78" s="174"/>
      <c r="AF78" s="174"/>
      <c r="AG78" s="174"/>
      <c r="AH78" s="174">
        <f t="shared" si="21"/>
        <v>0</v>
      </c>
      <c r="AI78" s="174">
        <v>0</v>
      </c>
      <c r="AJ78" s="229"/>
      <c r="AK78" s="174">
        <v>934.67452000000003</v>
      </c>
    </row>
    <row r="79" spans="1:46">
      <c r="A79" s="311"/>
      <c r="B79" s="2" t="str">
        <f>IF(L!$A$1=1,L!B80,IF(L!$A$1=2,L!C80,L!D80))</f>
        <v>2011 Qershor</v>
      </c>
      <c r="C79" s="174">
        <f t="shared" si="22"/>
        <v>101370.32273000001</v>
      </c>
      <c r="D79" s="174">
        <f t="shared" si="15"/>
        <v>99845.474800000011</v>
      </c>
      <c r="E79" s="174">
        <f t="shared" si="16"/>
        <v>89860.364990000016</v>
      </c>
      <c r="F79" s="174">
        <f t="shared" si="17"/>
        <v>7683.0910200000008</v>
      </c>
      <c r="G79" s="175">
        <v>1372.8408000000002</v>
      </c>
      <c r="H79" s="175">
        <v>4670.8763400000007</v>
      </c>
      <c r="I79" s="175">
        <v>1532.4283599999999</v>
      </c>
      <c r="J79" s="175">
        <v>106.94552</v>
      </c>
      <c r="K79" s="175">
        <f t="shared" si="18"/>
        <v>82428.644660000005</v>
      </c>
      <c r="L79" s="174">
        <v>46843.644660000005</v>
      </c>
      <c r="M79" s="174">
        <f t="shared" si="19"/>
        <v>9451.8638900000005</v>
      </c>
      <c r="N79" s="174">
        <v>37391.780770000005</v>
      </c>
      <c r="O79" s="174">
        <v>10212.300000000001</v>
      </c>
      <c r="P79" s="174">
        <v>25243.200000000001</v>
      </c>
      <c r="Q79" s="174">
        <v>129.5</v>
      </c>
      <c r="R79" s="174">
        <v>-251.37069</v>
      </c>
      <c r="S79" s="174">
        <f t="shared" si="20"/>
        <v>9985.1098099999999</v>
      </c>
      <c r="T79" s="174">
        <v>6316.40157</v>
      </c>
      <c r="U79" s="174">
        <v>3525.6582400000002</v>
      </c>
      <c r="V79" s="174"/>
      <c r="W79" s="174">
        <v>143.05000000000001</v>
      </c>
      <c r="X79" s="174"/>
      <c r="Y79" s="174">
        <v>0</v>
      </c>
      <c r="Z79" s="174">
        <v>0</v>
      </c>
      <c r="AA79" s="174"/>
      <c r="AB79" s="174">
        <f t="shared" si="13"/>
        <v>0</v>
      </c>
      <c r="AC79" s="174">
        <f t="shared" si="14"/>
        <v>0</v>
      </c>
      <c r="AD79" s="174"/>
      <c r="AE79" s="174"/>
      <c r="AF79" s="174"/>
      <c r="AG79" s="174"/>
      <c r="AH79" s="174">
        <f t="shared" si="21"/>
        <v>0</v>
      </c>
      <c r="AI79" s="174">
        <v>0</v>
      </c>
      <c r="AJ79" s="229"/>
      <c r="AK79" s="174">
        <v>1524.8479299999999</v>
      </c>
    </row>
    <row r="80" spans="1:46">
      <c r="A80" s="311"/>
      <c r="B80" s="2" t="str">
        <f>IF(L!$A$1=1,L!B81,IF(L!$A$1=2,L!C81,L!D81))</f>
        <v>2011 Korrik</v>
      </c>
      <c r="C80" s="174">
        <f t="shared" si="22"/>
        <v>117032.79309000001</v>
      </c>
      <c r="D80" s="174">
        <f t="shared" si="15"/>
        <v>115616.29347</v>
      </c>
      <c r="E80" s="174">
        <f t="shared" si="16"/>
        <v>104268.92075</v>
      </c>
      <c r="F80" s="174">
        <f t="shared" si="17"/>
        <v>20148.299910000002</v>
      </c>
      <c r="G80" s="175">
        <v>9239.4766899999995</v>
      </c>
      <c r="H80" s="175">
        <v>8758.9853400000011</v>
      </c>
      <c r="I80" s="175">
        <v>1501.76496</v>
      </c>
      <c r="J80" s="175">
        <v>648.07291999999984</v>
      </c>
      <c r="K80" s="175">
        <f t="shared" si="18"/>
        <v>85465.247069999998</v>
      </c>
      <c r="L80" s="174">
        <v>47712.932960000006</v>
      </c>
      <c r="M80" s="174">
        <f t="shared" si="19"/>
        <v>10256.811630000011</v>
      </c>
      <c r="N80" s="174">
        <v>37456.121329999994</v>
      </c>
      <c r="O80" s="174">
        <v>10698.42187</v>
      </c>
      <c r="P80" s="174">
        <v>26919.804609999999</v>
      </c>
      <c r="Q80" s="174">
        <v>134.08763000000002</v>
      </c>
      <c r="R80" s="174">
        <v>-1344.6262299999999</v>
      </c>
      <c r="S80" s="174">
        <f t="shared" si="20"/>
        <v>11347.372720000001</v>
      </c>
      <c r="T80" s="174">
        <v>6517.2804400000023</v>
      </c>
      <c r="U80" s="174">
        <v>3226.6530299999995</v>
      </c>
      <c r="V80" s="174"/>
      <c r="W80" s="174">
        <v>1603.4392499999999</v>
      </c>
      <c r="X80" s="174"/>
      <c r="Y80" s="174">
        <v>0</v>
      </c>
      <c r="Z80" s="174">
        <v>0</v>
      </c>
      <c r="AA80" s="174"/>
      <c r="AB80" s="174">
        <f t="shared" si="13"/>
        <v>0</v>
      </c>
      <c r="AC80" s="174">
        <f t="shared" si="14"/>
        <v>0</v>
      </c>
      <c r="AD80" s="174"/>
      <c r="AE80" s="174"/>
      <c r="AF80" s="174"/>
      <c r="AG80" s="174"/>
      <c r="AH80" s="174">
        <f t="shared" si="21"/>
        <v>0</v>
      </c>
      <c r="AI80" s="174">
        <v>0</v>
      </c>
      <c r="AJ80" s="229"/>
      <c r="AK80" s="174">
        <v>1416.4996199999998</v>
      </c>
    </row>
    <row r="81" spans="1:45">
      <c r="A81" s="311"/>
      <c r="B81" s="2" t="str">
        <f>IF(L!$A$1=1,L!B82,IF(L!$A$1=2,L!C82,L!D82))</f>
        <v>2011 Gusht</v>
      </c>
      <c r="C81" s="174">
        <f t="shared" si="22"/>
        <v>120351.94726999999</v>
      </c>
      <c r="D81" s="174">
        <f t="shared" si="15"/>
        <v>119396.84105999999</v>
      </c>
      <c r="E81" s="174">
        <f t="shared" si="16"/>
        <v>109105.25723999999</v>
      </c>
      <c r="F81" s="174">
        <f t="shared" si="17"/>
        <v>11774.336870000001</v>
      </c>
      <c r="G81" s="175">
        <v>3932.2165</v>
      </c>
      <c r="H81" s="175">
        <v>6446.6225799999993</v>
      </c>
      <c r="I81" s="175">
        <v>1247.7064</v>
      </c>
      <c r="J81" s="175">
        <v>147.79139000000001</v>
      </c>
      <c r="K81" s="175">
        <f t="shared" si="18"/>
        <v>98148.569129999989</v>
      </c>
      <c r="L81" s="174">
        <v>54888.139570000007</v>
      </c>
      <c r="M81" s="174">
        <f t="shared" si="19"/>
        <v>12648.100140000002</v>
      </c>
      <c r="N81" s="174">
        <v>42240.039430000004</v>
      </c>
      <c r="O81" s="174">
        <v>12848.282469999998</v>
      </c>
      <c r="P81" s="174">
        <v>30294.441469999998</v>
      </c>
      <c r="Q81" s="174">
        <v>117.70562</v>
      </c>
      <c r="R81" s="174">
        <v>-817.64875999999992</v>
      </c>
      <c r="S81" s="174">
        <f t="shared" si="20"/>
        <v>10291.58382</v>
      </c>
      <c r="T81" s="174">
        <v>7206.8603999999987</v>
      </c>
      <c r="U81" s="174">
        <v>2953.19004</v>
      </c>
      <c r="V81" s="174"/>
      <c r="W81" s="174">
        <v>131.53337999999999</v>
      </c>
      <c r="X81" s="174"/>
      <c r="Y81" s="174">
        <v>0</v>
      </c>
      <c r="Z81" s="174">
        <v>0</v>
      </c>
      <c r="AA81" s="174"/>
      <c r="AB81" s="174">
        <f t="shared" si="13"/>
        <v>0</v>
      </c>
      <c r="AC81" s="174">
        <f t="shared" si="14"/>
        <v>0</v>
      </c>
      <c r="AD81" s="174"/>
      <c r="AE81" s="174"/>
      <c r="AF81" s="174"/>
      <c r="AG81" s="174"/>
      <c r="AH81" s="174">
        <f t="shared" si="21"/>
        <v>0</v>
      </c>
      <c r="AI81" s="174">
        <v>0</v>
      </c>
      <c r="AJ81" s="229"/>
      <c r="AK81" s="174">
        <v>955.10620999999992</v>
      </c>
    </row>
    <row r="82" spans="1:45">
      <c r="A82" s="311"/>
      <c r="B82" s="2" t="str">
        <f>IF(L!$A$1=1,L!B83,IF(L!$A$1=2,L!C83,L!D83))</f>
        <v>2011 Shtator</v>
      </c>
      <c r="C82" s="174">
        <f t="shared" si="22"/>
        <v>119449.69410000001</v>
      </c>
      <c r="D82" s="174">
        <f t="shared" si="15"/>
        <v>118908.30999000001</v>
      </c>
      <c r="E82" s="174">
        <f t="shared" si="16"/>
        <v>93471.57663000001</v>
      </c>
      <c r="F82" s="174">
        <f t="shared" si="17"/>
        <v>6714.1679899999999</v>
      </c>
      <c r="G82" s="175">
        <v>1939.4188299999998</v>
      </c>
      <c r="H82" s="175">
        <v>3464.0889400000001</v>
      </c>
      <c r="I82" s="175">
        <v>1046.71164</v>
      </c>
      <c r="J82" s="175">
        <v>263.94857999999999</v>
      </c>
      <c r="K82" s="175">
        <f t="shared" si="18"/>
        <v>92308.378320000003</v>
      </c>
      <c r="L82" s="174">
        <v>51780.633170000001</v>
      </c>
      <c r="M82" s="174">
        <f t="shared" si="19"/>
        <v>14520.61391</v>
      </c>
      <c r="N82" s="174">
        <v>37260.019260000001</v>
      </c>
      <c r="O82" s="174">
        <v>10892.722949999999</v>
      </c>
      <c r="P82" s="174">
        <v>29522.582919999997</v>
      </c>
      <c r="Q82" s="174">
        <v>112.43928</v>
      </c>
      <c r="R82" s="174">
        <v>-5550.9696800000002</v>
      </c>
      <c r="S82" s="174">
        <f t="shared" si="20"/>
        <v>25436.733360000002</v>
      </c>
      <c r="T82" s="174">
        <v>6985.3874400000022</v>
      </c>
      <c r="U82" s="174">
        <v>3214.81351</v>
      </c>
      <c r="V82" s="174"/>
      <c r="W82" s="174">
        <v>236.53241</v>
      </c>
      <c r="X82" s="174"/>
      <c r="Y82" s="174">
        <v>15000</v>
      </c>
      <c r="Z82" s="174">
        <v>0</v>
      </c>
      <c r="AA82" s="174"/>
      <c r="AB82" s="174">
        <f t="shared" si="13"/>
        <v>0</v>
      </c>
      <c r="AC82" s="174">
        <f t="shared" si="14"/>
        <v>0</v>
      </c>
      <c r="AD82" s="174"/>
      <c r="AE82" s="174"/>
      <c r="AF82" s="174"/>
      <c r="AG82" s="174"/>
      <c r="AH82" s="174">
        <f t="shared" si="21"/>
        <v>0</v>
      </c>
      <c r="AI82" s="174">
        <v>0</v>
      </c>
      <c r="AJ82" s="229"/>
      <c r="AK82" s="174">
        <v>541.38410999999996</v>
      </c>
    </row>
    <row r="83" spans="1:45">
      <c r="A83" s="311"/>
      <c r="B83" s="2" t="str">
        <f>IF(L!$A$1=1,L!B84,IF(L!$A$1=2,L!C84,L!D84))</f>
        <v>2011 Tetor</v>
      </c>
      <c r="C83" s="174">
        <f t="shared" si="22"/>
        <v>128376.17409</v>
      </c>
      <c r="D83" s="174">
        <f t="shared" si="15"/>
        <v>127633.64546</v>
      </c>
      <c r="E83" s="174">
        <f t="shared" si="16"/>
        <v>107675.49565</v>
      </c>
      <c r="F83" s="174">
        <f t="shared" si="17"/>
        <v>20468.246630000001</v>
      </c>
      <c r="G83" s="175">
        <v>9410.6410100000012</v>
      </c>
      <c r="H83" s="175">
        <v>10026.06718</v>
      </c>
      <c r="I83" s="175">
        <v>909.33814000000007</v>
      </c>
      <c r="J83" s="175">
        <v>122.2003</v>
      </c>
      <c r="K83" s="175">
        <f t="shared" si="18"/>
        <v>89126.922659999997</v>
      </c>
      <c r="L83" s="174">
        <v>49612.061809999999</v>
      </c>
      <c r="M83" s="174">
        <f t="shared" si="19"/>
        <v>9273.7660499999984</v>
      </c>
      <c r="N83" s="174">
        <v>40338.295760000001</v>
      </c>
      <c r="O83" s="174">
        <v>11758.51982</v>
      </c>
      <c r="P83" s="174">
        <v>27630.07202</v>
      </c>
      <c r="Q83" s="174">
        <v>126.26901000000001</v>
      </c>
      <c r="R83" s="174">
        <v>-1919.6736400000002</v>
      </c>
      <c r="S83" s="174">
        <f t="shared" si="20"/>
        <v>19958.149809999999</v>
      </c>
      <c r="T83" s="174">
        <v>15668.656590000001</v>
      </c>
      <c r="U83" s="174">
        <v>2678.4047399999999</v>
      </c>
      <c r="V83" s="174"/>
      <c r="W83" s="174">
        <v>1611.0884799999999</v>
      </c>
      <c r="X83" s="174"/>
      <c r="Y83" s="174">
        <v>0</v>
      </c>
      <c r="Z83" s="174">
        <v>0</v>
      </c>
      <c r="AA83" s="174"/>
      <c r="AB83" s="174">
        <f t="shared" si="13"/>
        <v>0</v>
      </c>
      <c r="AC83" s="174">
        <f t="shared" si="14"/>
        <v>0</v>
      </c>
      <c r="AD83" s="174"/>
      <c r="AE83" s="174"/>
      <c r="AF83" s="174"/>
      <c r="AG83" s="174"/>
      <c r="AH83" s="174">
        <f t="shared" si="21"/>
        <v>0</v>
      </c>
      <c r="AI83" s="174">
        <v>0</v>
      </c>
      <c r="AJ83" s="229"/>
      <c r="AK83" s="174">
        <v>742.52863000000002</v>
      </c>
    </row>
    <row r="84" spans="1:45">
      <c r="A84" s="311"/>
      <c r="B84" s="2" t="str">
        <f>IF(L!$A$1=1,L!B85,IF(L!$A$1=2,L!C85,L!D85))</f>
        <v xml:space="preserve">2011 Nëntor </v>
      </c>
      <c r="C84" s="174">
        <f t="shared" si="22"/>
        <v>104014.85075999997</v>
      </c>
      <c r="D84" s="174">
        <f t="shared" si="15"/>
        <v>101655.65114999998</v>
      </c>
      <c r="E84" s="174">
        <f t="shared" si="16"/>
        <v>90492.652409999981</v>
      </c>
      <c r="F84" s="174">
        <f t="shared" si="17"/>
        <v>10217.623729999999</v>
      </c>
      <c r="G84" s="175">
        <v>1791.8281599999998</v>
      </c>
      <c r="H84" s="175">
        <v>7204.3041399999993</v>
      </c>
      <c r="I84" s="175">
        <v>941.53458000000001</v>
      </c>
      <c r="J84" s="175">
        <v>279.95685000000003</v>
      </c>
      <c r="K84" s="175">
        <f t="shared" si="18"/>
        <v>84294.971099999995</v>
      </c>
      <c r="L84" s="174">
        <v>47777.177989999996</v>
      </c>
      <c r="M84" s="174">
        <f t="shared" si="19"/>
        <v>9389.4052499999962</v>
      </c>
      <c r="N84" s="174">
        <v>38387.77274</v>
      </c>
      <c r="O84" s="174">
        <v>10558.20693</v>
      </c>
      <c r="P84" s="174">
        <v>25858.886269999999</v>
      </c>
      <c r="Q84" s="174">
        <v>100.69991</v>
      </c>
      <c r="R84" s="174">
        <v>-4019.9424199999994</v>
      </c>
      <c r="S84" s="174">
        <f t="shared" si="20"/>
        <v>11162.998740000001</v>
      </c>
      <c r="T84" s="174">
        <v>8024.955210000001</v>
      </c>
      <c r="U84" s="174">
        <v>2976.8397300000001</v>
      </c>
      <c r="V84" s="174"/>
      <c r="W84" s="174">
        <v>161.2038</v>
      </c>
      <c r="X84" s="174"/>
      <c r="Y84" s="174">
        <v>0</v>
      </c>
      <c r="Z84" s="174">
        <v>0</v>
      </c>
      <c r="AA84" s="174"/>
      <c r="AB84" s="174">
        <f t="shared" si="13"/>
        <v>0</v>
      </c>
      <c r="AC84" s="174">
        <f t="shared" si="14"/>
        <v>0</v>
      </c>
      <c r="AD84" s="174"/>
      <c r="AE84" s="174"/>
      <c r="AF84" s="174"/>
      <c r="AG84" s="174"/>
      <c r="AH84" s="174">
        <f t="shared" si="21"/>
        <v>0</v>
      </c>
      <c r="AI84" s="174">
        <v>0</v>
      </c>
      <c r="AJ84" s="229"/>
      <c r="AK84" s="174">
        <v>2359.1996099999997</v>
      </c>
    </row>
    <row r="85" spans="1:45">
      <c r="A85" s="311"/>
      <c r="B85" s="2" t="str">
        <f>IF(L!$A$1=1,L!B86,IF(L!$A$1=2,L!C86,L!D86))</f>
        <v>2011 Dhjetor</v>
      </c>
      <c r="C85" s="240">
        <f>D85+AB85+AK85</f>
        <v>143739.23140000046</v>
      </c>
      <c r="D85" s="174">
        <f t="shared" si="15"/>
        <v>135877.07122000045</v>
      </c>
      <c r="E85" s="174">
        <f t="shared" si="16"/>
        <v>98309.384810000454</v>
      </c>
      <c r="F85" s="174">
        <f t="shared" si="17"/>
        <v>10985.644080000002</v>
      </c>
      <c r="G85" s="175">
        <v>1637.7905900000001</v>
      </c>
      <c r="H85" s="175">
        <v>7187.0407400000004</v>
      </c>
      <c r="I85" s="175">
        <v>1860.44208</v>
      </c>
      <c r="J85" s="175">
        <v>300.37067000000002</v>
      </c>
      <c r="K85" s="175">
        <f t="shared" si="18"/>
        <v>93145.329170000463</v>
      </c>
      <c r="L85" s="174">
        <v>55673.166970000144</v>
      </c>
      <c r="M85" s="174">
        <f t="shared" si="19"/>
        <v>11289.873530000143</v>
      </c>
      <c r="N85" s="174">
        <v>44383.293440000001</v>
      </c>
      <c r="O85" s="174">
        <v>13776.90526</v>
      </c>
      <c r="P85" s="174">
        <v>23465.609700000001</v>
      </c>
      <c r="Q85" s="174">
        <v>229.64724000032589</v>
      </c>
      <c r="R85" s="174">
        <v>-5821.5884399999995</v>
      </c>
      <c r="S85" s="174">
        <f t="shared" si="20"/>
        <v>18327.686410000006</v>
      </c>
      <c r="T85" s="174">
        <v>12643.051729999999</v>
      </c>
      <c r="U85" s="174">
        <v>3485.6063100000069</v>
      </c>
      <c r="V85" s="174">
        <v>2000</v>
      </c>
      <c r="W85" s="174">
        <v>199.02837</v>
      </c>
      <c r="X85" s="174"/>
      <c r="Y85" s="174">
        <v>0</v>
      </c>
      <c r="Z85" s="174">
        <v>19240</v>
      </c>
      <c r="AA85" s="174"/>
      <c r="AB85" s="174">
        <f t="shared" si="13"/>
        <v>5076.18505</v>
      </c>
      <c r="AC85" s="174">
        <f t="shared" si="14"/>
        <v>0</v>
      </c>
      <c r="AD85" s="174"/>
      <c r="AE85" s="174"/>
      <c r="AF85" s="174"/>
      <c r="AG85" s="174"/>
      <c r="AH85" s="174">
        <f t="shared" si="21"/>
        <v>5076.18505</v>
      </c>
      <c r="AI85" s="174">
        <v>5076.18505</v>
      </c>
      <c r="AJ85" s="229"/>
      <c r="AK85" s="174">
        <v>2785.9751299999998</v>
      </c>
      <c r="AS85" s="237"/>
    </row>
    <row r="86" spans="1:45">
      <c r="A86" s="311"/>
      <c r="B86" s="3" t="str">
        <f>IF(L!$A$1=1,L!B87,IF(L!$A$1=2,L!C87,L!D87))</f>
        <v>Gjithsej 2011</v>
      </c>
      <c r="C86" s="176">
        <f>D86+AB86+AK86</f>
        <v>1316937.5669300004</v>
      </c>
      <c r="D86" s="176">
        <f t="shared" si="15"/>
        <v>1298251.6487500004</v>
      </c>
      <c r="E86" s="176">
        <f t="shared" si="16"/>
        <v>1072316.3262700003</v>
      </c>
      <c r="F86" s="176">
        <f t="shared" si="17"/>
        <v>154821.92439</v>
      </c>
      <c r="G86" s="177">
        <v>57230.901729999998</v>
      </c>
      <c r="H86" s="177">
        <v>80560.907879999999</v>
      </c>
      <c r="I86" s="177">
        <v>14363.922390000002</v>
      </c>
      <c r="J86" s="177">
        <v>2666.1923900000002</v>
      </c>
      <c r="K86" s="177">
        <f t="shared" si="18"/>
        <v>948380.35706000042</v>
      </c>
      <c r="L86" s="177">
        <v>540923.19459000009</v>
      </c>
      <c r="M86" s="177">
        <f t="shared" si="19"/>
        <v>121438.25426000013</v>
      </c>
      <c r="N86" s="177">
        <v>419484.94032999995</v>
      </c>
      <c r="O86" s="177">
        <v>121211.45408999998</v>
      </c>
      <c r="P86" s="177">
        <v>284555.21172999998</v>
      </c>
      <c r="Q86" s="177">
        <v>1690.4966500003259</v>
      </c>
      <c r="R86" s="177">
        <v>-30885.955180000001</v>
      </c>
      <c r="S86" s="177">
        <f t="shared" si="20"/>
        <v>206695.32248</v>
      </c>
      <c r="T86" s="177">
        <v>102026.10235</v>
      </c>
      <c r="U86" s="177">
        <v>35402.53072000001</v>
      </c>
      <c r="V86" s="177">
        <v>2000</v>
      </c>
      <c r="W86" s="177">
        <v>7266.68941</v>
      </c>
      <c r="X86" s="177">
        <v>0</v>
      </c>
      <c r="Y86" s="177">
        <v>60000</v>
      </c>
      <c r="Z86" s="177">
        <v>19240</v>
      </c>
      <c r="AA86" s="177"/>
      <c r="AB86" s="177">
        <f t="shared" si="13"/>
        <v>5076.18505</v>
      </c>
      <c r="AC86" s="177">
        <f t="shared" si="14"/>
        <v>0</v>
      </c>
      <c r="AD86" s="177">
        <v>0</v>
      </c>
      <c r="AE86" s="177">
        <v>0</v>
      </c>
      <c r="AF86" s="177"/>
      <c r="AG86" s="177">
        <v>0</v>
      </c>
      <c r="AH86" s="177">
        <f t="shared" si="21"/>
        <v>5076.18505</v>
      </c>
      <c r="AI86" s="177">
        <v>5076.18505</v>
      </c>
      <c r="AJ86" s="234">
        <v>0</v>
      </c>
      <c r="AK86" s="231">
        <f>SUM(AK74:AK85)</f>
        <v>13609.733130000001</v>
      </c>
      <c r="AS86" s="194"/>
    </row>
    <row r="87" spans="1:45">
      <c r="A87" s="311">
        <v>2012</v>
      </c>
      <c r="B87" s="2" t="str">
        <f>IF(L!$A$1=1,L!B88,IF(L!$A$1=2,L!C88,L!D88))</f>
        <v>2012 Janar</v>
      </c>
      <c r="C87" s="174">
        <f>D87+AB87+AK87</f>
        <v>93698.184779999996</v>
      </c>
      <c r="D87" s="179">
        <f t="shared" si="15"/>
        <v>82334.666169999997</v>
      </c>
      <c r="E87" s="179">
        <f t="shared" si="16"/>
        <v>68988.085180000009</v>
      </c>
      <c r="F87" s="179">
        <f t="shared" si="17"/>
        <v>20098.192650000001</v>
      </c>
      <c r="G87" s="180">
        <v>10348.51064</v>
      </c>
      <c r="H87" s="180">
        <v>8689.8659200000002</v>
      </c>
      <c r="I87" s="180">
        <v>988.48924</v>
      </c>
      <c r="J87" s="180">
        <v>71.326849999999993</v>
      </c>
      <c r="K87" s="180">
        <f t="shared" si="18"/>
        <v>49237.28944</v>
      </c>
      <c r="L87" s="179">
        <v>29250.052020000003</v>
      </c>
      <c r="M87" s="179">
        <f t="shared" si="19"/>
        <v>10230.121770000002</v>
      </c>
      <c r="N87" s="179">
        <v>19019.930250000001</v>
      </c>
      <c r="O87" s="179">
        <v>5550.6761299999998</v>
      </c>
      <c r="P87" s="179">
        <v>14387.12789</v>
      </c>
      <c r="Q87" s="179">
        <v>49.433400000000006</v>
      </c>
      <c r="R87" s="179">
        <v>-347.39690999999999</v>
      </c>
      <c r="S87" s="179">
        <f t="shared" si="20"/>
        <v>12630.842570000001</v>
      </c>
      <c r="T87" s="179">
        <v>8195.0668600000008</v>
      </c>
      <c r="U87" s="179">
        <v>2454.0676699999999</v>
      </c>
      <c r="V87" s="179">
        <v>500</v>
      </c>
      <c r="W87" s="179">
        <v>1481.70804</v>
      </c>
      <c r="X87" s="179"/>
      <c r="Y87" s="179">
        <v>0</v>
      </c>
      <c r="Z87" s="179">
        <v>715.73842000000002</v>
      </c>
      <c r="AA87" s="179"/>
      <c r="AB87" s="179">
        <f t="shared" si="13"/>
        <v>9951.1866999999984</v>
      </c>
      <c r="AC87" s="179">
        <f t="shared" si="14"/>
        <v>0</v>
      </c>
      <c r="AD87" s="179">
        <v>0</v>
      </c>
      <c r="AE87" s="179">
        <v>0</v>
      </c>
      <c r="AF87" s="179"/>
      <c r="AG87" s="179">
        <v>0</v>
      </c>
      <c r="AH87" s="179">
        <f t="shared" si="21"/>
        <v>9951.1866999999984</v>
      </c>
      <c r="AI87" s="179">
        <v>38.886699999999998</v>
      </c>
      <c r="AJ87" s="235">
        <v>9912.2999999999993</v>
      </c>
      <c r="AK87" s="238">
        <v>1412.3319099999999</v>
      </c>
      <c r="AR87" s="194"/>
    </row>
    <row r="88" spans="1:45">
      <c r="A88" s="311"/>
      <c r="B88" s="2" t="str">
        <f>IF(L!$A$1=1,L!B89,IF(L!$A$1=2,L!C89,L!D89))</f>
        <v>2012 Shkurt</v>
      </c>
      <c r="C88" s="174">
        <f t="shared" ref="C88:C111" si="23">D88+AB88+AK88</f>
        <v>81624.186150000009</v>
      </c>
      <c r="D88" s="179">
        <f t="shared" si="15"/>
        <v>71438.968489999999</v>
      </c>
      <c r="E88" s="179">
        <f t="shared" si="16"/>
        <v>63043.707770000001</v>
      </c>
      <c r="F88" s="179">
        <f t="shared" si="17"/>
        <v>7260.7146499999999</v>
      </c>
      <c r="G88" s="180">
        <v>1570.3337799999999</v>
      </c>
      <c r="H88" s="180">
        <v>4794.2222300000003</v>
      </c>
      <c r="I88" s="180">
        <v>645.26074000000006</v>
      </c>
      <c r="J88" s="180">
        <v>250.89790000000002</v>
      </c>
      <c r="K88" s="180">
        <f t="shared" si="18"/>
        <v>58525.667139999998</v>
      </c>
      <c r="L88" s="179">
        <v>35022.257610000001</v>
      </c>
      <c r="M88" s="179">
        <f t="shared" si="19"/>
        <v>13496.204050000004</v>
      </c>
      <c r="N88" s="179">
        <v>21526.053559999997</v>
      </c>
      <c r="O88" s="179">
        <v>6456.5724300000002</v>
      </c>
      <c r="P88" s="179">
        <v>16974.95292</v>
      </c>
      <c r="Q88" s="179">
        <v>71.884180000000001</v>
      </c>
      <c r="R88" s="179">
        <v>-2742.6740199999999</v>
      </c>
      <c r="S88" s="179">
        <f t="shared" si="20"/>
        <v>8395.2607199999984</v>
      </c>
      <c r="T88" s="179">
        <v>5476.3155499999993</v>
      </c>
      <c r="U88" s="179">
        <v>2873.7964199999997</v>
      </c>
      <c r="V88" s="179">
        <v>0</v>
      </c>
      <c r="W88" s="179">
        <v>45.14875</v>
      </c>
      <c r="X88" s="179"/>
      <c r="Y88" s="179">
        <v>0</v>
      </c>
      <c r="Z88" s="179">
        <v>0</v>
      </c>
      <c r="AA88" s="179"/>
      <c r="AB88" s="179">
        <f t="shared" si="13"/>
        <v>9911.0619999999999</v>
      </c>
      <c r="AC88" s="179">
        <f t="shared" si="14"/>
        <v>0</v>
      </c>
      <c r="AD88" s="179">
        <v>0</v>
      </c>
      <c r="AE88" s="179">
        <v>0</v>
      </c>
      <c r="AF88" s="179"/>
      <c r="AG88" s="179">
        <v>0</v>
      </c>
      <c r="AH88" s="179">
        <f t="shared" si="21"/>
        <v>9911.0619999999999</v>
      </c>
      <c r="AI88" s="179">
        <v>0</v>
      </c>
      <c r="AJ88" s="235">
        <v>9911.0619999999999</v>
      </c>
      <c r="AK88" s="238">
        <f>989.89408-715.73842</f>
        <v>274.15566000000001</v>
      </c>
    </row>
    <row r="89" spans="1:45">
      <c r="A89" s="311"/>
      <c r="B89" s="2" t="str">
        <f>IF(L!$A$1=1,L!B90,IF(L!$A$1=2,L!C90,L!D90))</f>
        <v xml:space="preserve">2012 Mars </v>
      </c>
      <c r="C89" s="174">
        <f t="shared" si="23"/>
        <v>113958.60799</v>
      </c>
      <c r="D89" s="179">
        <f t="shared" si="15"/>
        <v>96951.425969999997</v>
      </c>
      <c r="E89" s="179">
        <f t="shared" si="16"/>
        <v>70319.839359999998</v>
      </c>
      <c r="F89" s="179">
        <f t="shared" si="17"/>
        <v>8219.9299599999995</v>
      </c>
      <c r="G89" s="180">
        <v>1793.6544000000001</v>
      </c>
      <c r="H89" s="180">
        <v>5276.0793499999991</v>
      </c>
      <c r="I89" s="180">
        <v>970.66135999999995</v>
      </c>
      <c r="J89" s="180">
        <v>179.53484999999998</v>
      </c>
      <c r="K89" s="180">
        <f t="shared" si="18"/>
        <v>63806.198469999996</v>
      </c>
      <c r="L89" s="179">
        <v>37470.773029999997</v>
      </c>
      <c r="M89" s="179">
        <f t="shared" si="19"/>
        <v>8092.5689799999964</v>
      </c>
      <c r="N89" s="179">
        <v>29378.20405</v>
      </c>
      <c r="O89" s="179">
        <v>8374.2583699999996</v>
      </c>
      <c r="P89" s="179">
        <v>17892.702290000001</v>
      </c>
      <c r="Q89" s="179">
        <v>68.46477999999999</v>
      </c>
      <c r="R89" s="179">
        <v>-1706.2890700000003</v>
      </c>
      <c r="S89" s="179">
        <f t="shared" si="20"/>
        <v>26631.586609999998</v>
      </c>
      <c r="T89" s="179">
        <v>7658.3287999999993</v>
      </c>
      <c r="U89" s="179">
        <v>3842.5107799999996</v>
      </c>
      <c r="V89" s="179">
        <v>0</v>
      </c>
      <c r="W89" s="179">
        <v>130.74703</v>
      </c>
      <c r="X89" s="179"/>
      <c r="Y89" s="179">
        <v>15000</v>
      </c>
      <c r="Z89" s="179">
        <v>0</v>
      </c>
      <c r="AA89" s="179"/>
      <c r="AB89" s="179">
        <f t="shared" si="13"/>
        <v>13899.901019999999</v>
      </c>
      <c r="AC89" s="179">
        <f t="shared" si="14"/>
        <v>4000</v>
      </c>
      <c r="AD89" s="179">
        <v>0</v>
      </c>
      <c r="AE89" s="179">
        <v>0</v>
      </c>
      <c r="AF89" s="179"/>
      <c r="AG89" s="179">
        <v>4000</v>
      </c>
      <c r="AH89" s="179">
        <f t="shared" si="21"/>
        <v>9899.9010199999993</v>
      </c>
      <c r="AI89" s="179">
        <v>0</v>
      </c>
      <c r="AJ89" s="235">
        <v>9899.9010199999993</v>
      </c>
      <c r="AK89" s="238">
        <v>3107.2809999999999</v>
      </c>
      <c r="AR89" s="194"/>
    </row>
    <row r="90" spans="1:45">
      <c r="A90" s="311"/>
      <c r="B90" s="2" t="str">
        <f>IF(L!$A$1=1,L!B91,IF(L!$A$1=2,L!C91,L!D91))</f>
        <v>2012 Prill</v>
      </c>
      <c r="C90" s="174">
        <f t="shared" si="23"/>
        <v>103621.01738999999</v>
      </c>
      <c r="D90" s="179">
        <f t="shared" si="15"/>
        <v>102976.98646999999</v>
      </c>
      <c r="E90" s="179">
        <f t="shared" si="16"/>
        <v>92192.668679999988</v>
      </c>
      <c r="F90" s="179">
        <f t="shared" si="17"/>
        <v>25925.02131</v>
      </c>
      <c r="G90" s="180">
        <v>14510.96164</v>
      </c>
      <c r="H90" s="180">
        <v>10270.8891</v>
      </c>
      <c r="I90" s="180">
        <v>796.78173000000004</v>
      </c>
      <c r="J90" s="180">
        <v>346.38884000000002</v>
      </c>
      <c r="K90" s="180">
        <f t="shared" si="18"/>
        <v>73126.463759999999</v>
      </c>
      <c r="L90" s="179">
        <v>44113.864009999998</v>
      </c>
      <c r="M90" s="179">
        <f t="shared" si="19"/>
        <v>10347.97365</v>
      </c>
      <c r="N90" s="179">
        <v>33765.890359999998</v>
      </c>
      <c r="O90" s="179">
        <v>9816.2962000000007</v>
      </c>
      <c r="P90" s="179">
        <v>19142.32893</v>
      </c>
      <c r="Q90" s="179">
        <v>53.974620000000002</v>
      </c>
      <c r="R90" s="179">
        <v>-6858.8163900000009</v>
      </c>
      <c r="S90" s="179">
        <f t="shared" si="20"/>
        <v>10784.317789999999</v>
      </c>
      <c r="T90" s="179">
        <v>5966.6661799999993</v>
      </c>
      <c r="U90" s="179">
        <v>3311.98533</v>
      </c>
      <c r="V90" s="179">
        <v>500</v>
      </c>
      <c r="W90" s="179">
        <v>1005.66628</v>
      </c>
      <c r="X90" s="179"/>
      <c r="Y90" s="179">
        <v>0</v>
      </c>
      <c r="Z90" s="179">
        <v>0</v>
      </c>
      <c r="AA90" s="179"/>
      <c r="AB90" s="179">
        <f t="shared" si="13"/>
        <v>12.326000000000931</v>
      </c>
      <c r="AC90" s="179">
        <f t="shared" si="14"/>
        <v>0</v>
      </c>
      <c r="AD90" s="179">
        <v>0</v>
      </c>
      <c r="AE90" s="179">
        <v>0</v>
      </c>
      <c r="AF90" s="179"/>
      <c r="AG90" s="179">
        <v>0</v>
      </c>
      <c r="AH90" s="179">
        <f t="shared" si="21"/>
        <v>12.326000000000931</v>
      </c>
      <c r="AI90" s="179">
        <v>0</v>
      </c>
      <c r="AJ90" s="235">
        <v>12.326000000000931</v>
      </c>
      <c r="AK90" s="238">
        <v>631.70492000000002</v>
      </c>
    </row>
    <row r="91" spans="1:45">
      <c r="A91" s="311"/>
      <c r="B91" s="2" t="str">
        <f>IF(L!$A$1=1,L!B92,IF(L!$A$1=2,L!C92,L!D92))</f>
        <v>2012 Maj</v>
      </c>
      <c r="C91" s="174">
        <f t="shared" si="23"/>
        <v>120315.17233</v>
      </c>
      <c r="D91" s="179">
        <f t="shared" si="15"/>
        <v>105577.68148</v>
      </c>
      <c r="E91" s="179">
        <f t="shared" si="16"/>
        <v>95674.630619999996</v>
      </c>
      <c r="F91" s="179">
        <f t="shared" si="17"/>
        <v>8464.6346699999995</v>
      </c>
      <c r="G91" s="180">
        <v>1422.8749500000001</v>
      </c>
      <c r="H91" s="180">
        <v>5148.7430999999997</v>
      </c>
      <c r="I91" s="180">
        <v>1447.51388</v>
      </c>
      <c r="J91" s="180">
        <v>445.50273999999996</v>
      </c>
      <c r="K91" s="180">
        <f t="shared" si="18"/>
        <v>90139.49566</v>
      </c>
      <c r="L91" s="179">
        <v>51314.157399999996</v>
      </c>
      <c r="M91" s="179">
        <f t="shared" si="19"/>
        <v>11716.722419999998</v>
      </c>
      <c r="N91" s="179">
        <v>39597.434979999998</v>
      </c>
      <c r="O91" s="179">
        <v>10884.581819999999</v>
      </c>
      <c r="P91" s="179">
        <v>27834.38435</v>
      </c>
      <c r="Q91" s="179">
        <v>106.37208999999999</v>
      </c>
      <c r="R91" s="179">
        <v>-2929.4997100000001</v>
      </c>
      <c r="S91" s="179">
        <f t="shared" si="20"/>
        <v>9903.0508599999994</v>
      </c>
      <c r="T91" s="179">
        <v>6824.4188299999996</v>
      </c>
      <c r="U91" s="179">
        <v>2955.2326600000001</v>
      </c>
      <c r="V91" s="179">
        <v>0</v>
      </c>
      <c r="W91" s="179">
        <v>123.39936999999999</v>
      </c>
      <c r="X91" s="179"/>
      <c r="Y91" s="179">
        <v>0</v>
      </c>
      <c r="Z91" s="179">
        <v>0</v>
      </c>
      <c r="AA91" s="179"/>
      <c r="AB91" s="179">
        <f t="shared" si="13"/>
        <v>13192.281009999999</v>
      </c>
      <c r="AC91" s="179">
        <f t="shared" si="14"/>
        <v>8200</v>
      </c>
      <c r="AD91" s="179">
        <v>8200</v>
      </c>
      <c r="AE91" s="179">
        <v>0</v>
      </c>
      <c r="AF91" s="179"/>
      <c r="AG91" s="179">
        <v>0</v>
      </c>
      <c r="AH91" s="179">
        <f t="shared" si="21"/>
        <v>4992.2810099999997</v>
      </c>
      <c r="AI91" s="179">
        <v>4978.8653000000004</v>
      </c>
      <c r="AJ91" s="235">
        <v>13.415709999999308</v>
      </c>
      <c r="AK91" s="238">
        <v>1545.2098399999998</v>
      </c>
    </row>
    <row r="92" spans="1:45">
      <c r="A92" s="311"/>
      <c r="B92" s="2" t="str">
        <f>IF(L!$A$1=1,L!B93,IF(L!$A$1=2,L!C93,L!D93))</f>
        <v>2012 Qershor</v>
      </c>
      <c r="C92" s="174">
        <f t="shared" si="23"/>
        <v>144552.53965999998</v>
      </c>
      <c r="D92" s="179">
        <f t="shared" si="15"/>
        <v>143482.56339999998</v>
      </c>
      <c r="E92" s="179">
        <f t="shared" si="16"/>
        <v>86879.001339999988</v>
      </c>
      <c r="F92" s="179">
        <f t="shared" si="17"/>
        <v>8294.6453099999999</v>
      </c>
      <c r="G92" s="180">
        <v>773.4807800000001</v>
      </c>
      <c r="H92" s="180">
        <v>5511.6499800000001</v>
      </c>
      <c r="I92" s="180">
        <v>1669.71811</v>
      </c>
      <c r="J92" s="180">
        <v>339.79644000000002</v>
      </c>
      <c r="K92" s="180">
        <f t="shared" si="18"/>
        <v>82473.870599999995</v>
      </c>
      <c r="L92" s="179">
        <v>46862.260219999996</v>
      </c>
      <c r="M92" s="179">
        <f t="shared" si="19"/>
        <v>9708.3529699999926</v>
      </c>
      <c r="N92" s="179">
        <v>37153.907250000004</v>
      </c>
      <c r="O92" s="179">
        <v>10397.77375</v>
      </c>
      <c r="P92" s="179">
        <v>24932.488870000001</v>
      </c>
      <c r="Q92" s="179">
        <v>281.34775999999999</v>
      </c>
      <c r="R92" s="179">
        <v>-3889.5145700000003</v>
      </c>
      <c r="S92" s="179">
        <f t="shared" si="20"/>
        <v>19902.737000000001</v>
      </c>
      <c r="T92" s="179">
        <v>6390.0028999999995</v>
      </c>
      <c r="U92" s="179">
        <v>3329.7470400000002</v>
      </c>
      <c r="V92" s="179">
        <v>0</v>
      </c>
      <c r="W92" s="179">
        <v>182.98705999999999</v>
      </c>
      <c r="X92" s="179"/>
      <c r="Y92" s="179">
        <v>10000</v>
      </c>
      <c r="Z92" s="179">
        <v>36700.825060000003</v>
      </c>
      <c r="AA92" s="179"/>
      <c r="AB92" s="179">
        <f t="shared" si="13"/>
        <v>28.246979999999894</v>
      </c>
      <c r="AC92" s="179">
        <f t="shared" si="14"/>
        <v>0</v>
      </c>
      <c r="AD92" s="179">
        <v>0</v>
      </c>
      <c r="AE92" s="179">
        <v>0</v>
      </c>
      <c r="AF92" s="179"/>
      <c r="AG92" s="179">
        <v>0</v>
      </c>
      <c r="AH92" s="179">
        <f t="shared" si="21"/>
        <v>28.246979999999894</v>
      </c>
      <c r="AI92" s="179">
        <v>0</v>
      </c>
      <c r="AJ92" s="235">
        <v>28.246979999999894</v>
      </c>
      <c r="AK92" s="238">
        <v>1041.72928</v>
      </c>
    </row>
    <row r="93" spans="1:45">
      <c r="A93" s="311"/>
      <c r="B93" s="2" t="str">
        <f>IF(L!$A$1=1,L!B94,IF(L!$A$1=2,L!C94,L!D94))</f>
        <v>2012 Korrik</v>
      </c>
      <c r="C93" s="174">
        <f t="shared" si="23"/>
        <v>223877.3554599999</v>
      </c>
      <c r="D93" s="179">
        <f t="shared" si="15"/>
        <v>125827.87093999999</v>
      </c>
      <c r="E93" s="179">
        <f t="shared" si="16"/>
        <v>114103.50382</v>
      </c>
      <c r="F93" s="179">
        <f t="shared" si="17"/>
        <v>22761.730650000001</v>
      </c>
      <c r="G93" s="180">
        <v>11261.469079999999</v>
      </c>
      <c r="H93" s="180">
        <v>9529.6037800000013</v>
      </c>
      <c r="I93" s="180">
        <v>1661.8264099999999</v>
      </c>
      <c r="J93" s="180">
        <v>308.83137999999997</v>
      </c>
      <c r="K93" s="180">
        <f t="shared" si="18"/>
        <v>92754.439910000001</v>
      </c>
      <c r="L93" s="179">
        <v>51445.92729</v>
      </c>
      <c r="M93" s="179">
        <f t="shared" si="19"/>
        <v>10342.736400000002</v>
      </c>
      <c r="N93" s="179">
        <v>41103.190889999998</v>
      </c>
      <c r="O93" s="179">
        <v>11578.93389</v>
      </c>
      <c r="P93" s="179">
        <v>29653.199969999998</v>
      </c>
      <c r="Q93" s="179">
        <v>76.37876</v>
      </c>
      <c r="R93" s="179">
        <v>-1412.6667399999997</v>
      </c>
      <c r="S93" s="179">
        <f t="shared" si="20"/>
        <v>11724.367120000001</v>
      </c>
      <c r="T93" s="179">
        <v>6966.2918700000009</v>
      </c>
      <c r="U93" s="179">
        <v>3402.8801700000004</v>
      </c>
      <c r="V93" s="179">
        <v>500</v>
      </c>
      <c r="W93" s="179">
        <v>855.19507999999996</v>
      </c>
      <c r="X93" s="179"/>
      <c r="Y93" s="179">
        <v>0</v>
      </c>
      <c r="Z93" s="179">
        <v>0</v>
      </c>
      <c r="AA93" s="179"/>
      <c r="AB93" s="179">
        <f t="shared" si="13"/>
        <v>96800.464249999888</v>
      </c>
      <c r="AC93" s="179">
        <f t="shared" si="14"/>
        <v>28934.2823199999</v>
      </c>
      <c r="AD93" s="179">
        <v>0</v>
      </c>
      <c r="AE93" s="179">
        <v>28934.2823199999</v>
      </c>
      <c r="AF93" s="179"/>
      <c r="AG93" s="179">
        <v>0</v>
      </c>
      <c r="AH93" s="179">
        <f t="shared" si="21"/>
        <v>67866.181929999992</v>
      </c>
      <c r="AI93" s="179">
        <v>48159.536780000002</v>
      </c>
      <c r="AJ93" s="235">
        <v>19706.645149999997</v>
      </c>
      <c r="AK93" s="238">
        <v>1249.02027</v>
      </c>
    </row>
    <row r="94" spans="1:45">
      <c r="A94" s="311"/>
      <c r="B94" s="2" t="str">
        <f>IF(L!$A$1=1,L!B95,IF(L!$A$1=2,L!C95,L!D95))</f>
        <v>2012 Gusht</v>
      </c>
      <c r="C94" s="174">
        <f t="shared" si="23"/>
        <v>120352.98747000001</v>
      </c>
      <c r="D94" s="179">
        <f t="shared" si="15"/>
        <v>119670.9017</v>
      </c>
      <c r="E94" s="179">
        <f t="shared" si="16"/>
        <v>108603.71593000001</v>
      </c>
      <c r="F94" s="179">
        <f t="shared" si="17"/>
        <v>8990.5184399999998</v>
      </c>
      <c r="G94" s="180">
        <v>2288.3723</v>
      </c>
      <c r="H94" s="180">
        <v>5054.0257800000009</v>
      </c>
      <c r="I94" s="180">
        <v>1385.0098800000001</v>
      </c>
      <c r="J94" s="180">
        <v>263.11048000000005</v>
      </c>
      <c r="K94" s="180">
        <f t="shared" si="18"/>
        <v>101486.01556</v>
      </c>
      <c r="L94" s="179">
        <v>56057.927670000005</v>
      </c>
      <c r="M94" s="179">
        <f t="shared" si="19"/>
        <v>13082.747539999997</v>
      </c>
      <c r="N94" s="179">
        <v>42975.180130000008</v>
      </c>
      <c r="O94" s="179">
        <v>10886.14201</v>
      </c>
      <c r="P94" s="179">
        <v>34386.408909999998</v>
      </c>
      <c r="Q94" s="179">
        <v>155.53697</v>
      </c>
      <c r="R94" s="179">
        <v>-1872.8180699999998</v>
      </c>
      <c r="S94" s="179">
        <f t="shared" si="20"/>
        <v>11067.18577</v>
      </c>
      <c r="T94" s="179">
        <v>6607.3293400000002</v>
      </c>
      <c r="U94" s="179">
        <v>4183.9400900000001</v>
      </c>
      <c r="V94" s="179">
        <v>0</v>
      </c>
      <c r="W94" s="179">
        <v>275.91634000000005</v>
      </c>
      <c r="X94" s="179"/>
      <c r="Y94" s="179">
        <v>0</v>
      </c>
      <c r="Z94" s="179"/>
      <c r="AA94" s="179"/>
      <c r="AB94" s="179">
        <f t="shared" si="13"/>
        <v>24.247950000000856</v>
      </c>
      <c r="AC94" s="179">
        <f t="shared" si="14"/>
        <v>0</v>
      </c>
      <c r="AD94" s="179">
        <v>0</v>
      </c>
      <c r="AE94" s="179">
        <v>0</v>
      </c>
      <c r="AF94" s="179"/>
      <c r="AG94" s="179">
        <v>0</v>
      </c>
      <c r="AH94" s="179">
        <f t="shared" si="21"/>
        <v>24.247950000000856</v>
      </c>
      <c r="AI94" s="179">
        <v>0</v>
      </c>
      <c r="AJ94" s="235">
        <v>24.247950000000856</v>
      </c>
      <c r="AK94" s="238">
        <v>657.83782000000008</v>
      </c>
    </row>
    <row r="95" spans="1:45">
      <c r="A95" s="311"/>
      <c r="B95" s="2" t="str">
        <f>IF(L!$A$1=1,L!B96,IF(L!$A$1=2,L!C96,L!D96))</f>
        <v>2012 Shtator</v>
      </c>
      <c r="C95" s="174">
        <f t="shared" si="23"/>
        <v>138009.61286000002</v>
      </c>
      <c r="D95" s="179">
        <f t="shared" si="15"/>
        <v>111214.35832000001</v>
      </c>
      <c r="E95" s="179">
        <f t="shared" si="16"/>
        <v>91836.926700000011</v>
      </c>
      <c r="F95" s="179">
        <f t="shared" si="17"/>
        <v>7425.8860300000006</v>
      </c>
      <c r="G95" s="180">
        <v>1550.8446100000001</v>
      </c>
      <c r="H95" s="180">
        <v>4810.4878200000003</v>
      </c>
      <c r="I95" s="180">
        <v>889.82464000000004</v>
      </c>
      <c r="J95" s="180">
        <v>174.72895999999997</v>
      </c>
      <c r="K95" s="180">
        <f t="shared" si="18"/>
        <v>86248.516000000018</v>
      </c>
      <c r="L95" s="179">
        <v>50393.552380000008</v>
      </c>
      <c r="M95" s="179">
        <f t="shared" si="19"/>
        <v>9670.0605800000121</v>
      </c>
      <c r="N95" s="179">
        <v>40723.491799999996</v>
      </c>
      <c r="O95" s="179">
        <v>10804.49329</v>
      </c>
      <c r="P95" s="179">
        <v>24951.085129999999</v>
      </c>
      <c r="Q95" s="179">
        <v>99.385199999999998</v>
      </c>
      <c r="R95" s="179">
        <v>-1837.4753299999998</v>
      </c>
      <c r="S95" s="179">
        <f t="shared" si="20"/>
        <v>19377.431620000003</v>
      </c>
      <c r="T95" s="179">
        <v>5888.5821700000006</v>
      </c>
      <c r="U95" s="179">
        <v>3308.3080799999998</v>
      </c>
      <c r="V95" s="179">
        <v>0</v>
      </c>
      <c r="W95" s="179">
        <v>180.54137</v>
      </c>
      <c r="X95" s="179"/>
      <c r="Y95" s="179">
        <v>10000</v>
      </c>
      <c r="Z95" s="179">
        <v>0</v>
      </c>
      <c r="AA95" s="179"/>
      <c r="AB95" s="179">
        <f t="shared" si="13"/>
        <v>23744.280350000001</v>
      </c>
      <c r="AC95" s="179">
        <f t="shared" si="14"/>
        <v>0</v>
      </c>
      <c r="AD95" s="179">
        <v>0</v>
      </c>
      <c r="AE95" s="179">
        <v>0</v>
      </c>
      <c r="AF95" s="179"/>
      <c r="AG95" s="179">
        <v>0</v>
      </c>
      <c r="AH95" s="179">
        <f t="shared" si="21"/>
        <v>23744.280350000001</v>
      </c>
      <c r="AI95" s="179">
        <v>0</v>
      </c>
      <c r="AJ95" s="235">
        <v>23744.280350000001</v>
      </c>
      <c r="AK95" s="238">
        <v>3050.9741899999999</v>
      </c>
    </row>
    <row r="96" spans="1:45">
      <c r="A96" s="311"/>
      <c r="B96" s="2" t="str">
        <f>IF(L!$A$1=1,L!B97,IF(L!$A$1=2,L!C97,L!D97))</f>
        <v>2012 Tetor</v>
      </c>
      <c r="C96" s="174">
        <f t="shared" si="23"/>
        <v>127077.98609999998</v>
      </c>
      <c r="D96" s="179">
        <f t="shared" si="15"/>
        <v>122711.51233999999</v>
      </c>
      <c r="E96" s="179">
        <f t="shared" si="16"/>
        <v>110500.80123999999</v>
      </c>
      <c r="F96" s="179">
        <f t="shared" si="17"/>
        <v>23128.134699999999</v>
      </c>
      <c r="G96" s="180">
        <v>11082.764950000001</v>
      </c>
      <c r="H96" s="180">
        <v>10843.304089999998</v>
      </c>
      <c r="I96" s="180">
        <v>926.98351000000002</v>
      </c>
      <c r="J96" s="180">
        <v>275.08215000000001</v>
      </c>
      <c r="K96" s="180">
        <f t="shared" si="18"/>
        <v>88916.830129999988</v>
      </c>
      <c r="L96" s="179">
        <v>49119.206879999998</v>
      </c>
      <c r="M96" s="179">
        <f t="shared" si="19"/>
        <v>10266.398129999994</v>
      </c>
      <c r="N96" s="179">
        <v>38852.808750000004</v>
      </c>
      <c r="O96" s="179">
        <v>10810.31466</v>
      </c>
      <c r="P96" s="179">
        <v>28818.805249999998</v>
      </c>
      <c r="Q96" s="179">
        <v>168.50333999999998</v>
      </c>
      <c r="R96" s="179">
        <v>-1544.1635899999999</v>
      </c>
      <c r="S96" s="179">
        <f t="shared" si="20"/>
        <v>12210.7111</v>
      </c>
      <c r="T96" s="179">
        <v>6759.3411599999999</v>
      </c>
      <c r="U96" s="179">
        <v>4573.8530899999996</v>
      </c>
      <c r="V96" s="179">
        <v>500</v>
      </c>
      <c r="W96" s="179">
        <v>377.51684999999998</v>
      </c>
      <c r="X96" s="179"/>
      <c r="Y96" s="179">
        <v>0</v>
      </c>
      <c r="Z96" s="179">
        <v>0</v>
      </c>
      <c r="AA96" s="179"/>
      <c r="AB96" s="179">
        <f t="shared" si="13"/>
        <v>2982.8500199999999</v>
      </c>
      <c r="AC96" s="179">
        <f t="shared" si="14"/>
        <v>0</v>
      </c>
      <c r="AD96" s="179">
        <v>0</v>
      </c>
      <c r="AE96" s="179">
        <v>0</v>
      </c>
      <c r="AF96" s="179"/>
      <c r="AG96" s="179">
        <v>0</v>
      </c>
      <c r="AH96" s="179">
        <f t="shared" si="21"/>
        <v>2982.8500199999999</v>
      </c>
      <c r="AI96" s="179">
        <v>2957.5115900000001</v>
      </c>
      <c r="AJ96" s="235">
        <v>25.338429999999789</v>
      </c>
      <c r="AK96" s="238">
        <v>1383.62374</v>
      </c>
    </row>
    <row r="97" spans="1:45">
      <c r="A97" s="311"/>
      <c r="B97" s="2" t="str">
        <f>IF(L!$A$1=1,L!B98,IF(L!$A$1=2,L!C98,L!D98))</f>
        <v xml:space="preserve">2012 Nëntor </v>
      </c>
      <c r="C97" s="174">
        <f t="shared" si="23"/>
        <v>106449.79924000002</v>
      </c>
      <c r="D97" s="179">
        <f t="shared" si="15"/>
        <v>108382.70273000002</v>
      </c>
      <c r="E97" s="179">
        <f t="shared" si="16"/>
        <v>96779.933590000015</v>
      </c>
      <c r="F97" s="179">
        <f t="shared" si="17"/>
        <v>12054.375190000002</v>
      </c>
      <c r="G97" s="180">
        <v>2149.1353599999998</v>
      </c>
      <c r="H97" s="180">
        <v>8410.5479300000006</v>
      </c>
      <c r="I97" s="180">
        <v>984.44136000000003</v>
      </c>
      <c r="J97" s="180">
        <v>510.25054</v>
      </c>
      <c r="K97" s="180">
        <f t="shared" si="18"/>
        <v>85839.362980000005</v>
      </c>
      <c r="L97" s="179">
        <v>47097.156340000001</v>
      </c>
      <c r="M97" s="179">
        <f t="shared" si="19"/>
        <v>10865.726260000003</v>
      </c>
      <c r="N97" s="179">
        <v>36231.430079999998</v>
      </c>
      <c r="O97" s="179">
        <v>10298.436100000001</v>
      </c>
      <c r="P97" s="179">
        <v>28229.872210000001</v>
      </c>
      <c r="Q97" s="179">
        <v>213.89832999999999</v>
      </c>
      <c r="R97" s="179">
        <v>-1113.80458</v>
      </c>
      <c r="S97" s="179">
        <f t="shared" si="20"/>
        <v>11602.76914</v>
      </c>
      <c r="T97" s="179">
        <v>7532.2580799999996</v>
      </c>
      <c r="U97" s="179">
        <v>3353.4114900000004</v>
      </c>
      <c r="V97" s="179"/>
      <c r="W97" s="179">
        <v>717.09956999999997</v>
      </c>
      <c r="X97" s="179"/>
      <c r="Y97" s="179">
        <v>0</v>
      </c>
      <c r="Z97" s="179"/>
      <c r="AA97" s="179"/>
      <c r="AB97" s="179">
        <f t="shared" si="13"/>
        <v>-2939.1999200000009</v>
      </c>
      <c r="AC97" s="179">
        <f t="shared" si="14"/>
        <v>0</v>
      </c>
      <c r="AD97" s="179">
        <v>0</v>
      </c>
      <c r="AE97" s="179">
        <v>0</v>
      </c>
      <c r="AF97" s="179"/>
      <c r="AG97" s="179">
        <v>0</v>
      </c>
      <c r="AH97" s="179">
        <f t="shared" si="21"/>
        <v>-2939.1999200000009</v>
      </c>
      <c r="AI97" s="179">
        <v>-2957.5115900000001</v>
      </c>
      <c r="AJ97" s="235">
        <v>18.31166999999914</v>
      </c>
      <c r="AK97" s="238">
        <v>1006.2964300000001</v>
      </c>
    </row>
    <row r="98" spans="1:45">
      <c r="A98" s="311"/>
      <c r="B98" s="2" t="str">
        <f>IF(L!$A$1=1,L!B99,IF(L!$A$1=2,L!C99,L!D99))</f>
        <v>2012 Dhjetor</v>
      </c>
      <c r="C98" s="174">
        <f t="shared" si="23"/>
        <v>181232.80192000166</v>
      </c>
      <c r="D98" s="179">
        <f t="shared" si="15"/>
        <v>131212.83330000163</v>
      </c>
      <c r="E98" s="179">
        <f t="shared" si="16"/>
        <v>109599.92545999965</v>
      </c>
      <c r="F98" s="179">
        <f t="shared" si="17"/>
        <v>16611.953639999596</v>
      </c>
      <c r="G98" s="180">
        <v>4449.9156299999995</v>
      </c>
      <c r="H98" s="180">
        <v>9257.7943599999981</v>
      </c>
      <c r="I98" s="180">
        <v>2217.65526</v>
      </c>
      <c r="J98" s="180">
        <v>686.58838999959846</v>
      </c>
      <c r="K98" s="180">
        <f t="shared" si="18"/>
        <v>101569.83426</v>
      </c>
      <c r="L98" s="179">
        <v>50740.201509999999</v>
      </c>
      <c r="M98" s="179">
        <f t="shared" si="19"/>
        <v>12140.464589999996</v>
      </c>
      <c r="N98" s="179">
        <v>38599.736920000003</v>
      </c>
      <c r="O98" s="179">
        <v>11862.21277</v>
      </c>
      <c r="P98" s="179">
        <v>35999.09405</v>
      </c>
      <c r="Q98" s="179">
        <v>2968.3259300000004</v>
      </c>
      <c r="R98" s="179">
        <v>-8581.8624399999535</v>
      </c>
      <c r="S98" s="179">
        <f t="shared" si="20"/>
        <v>21612.907840001979</v>
      </c>
      <c r="T98" s="179">
        <v>7455.9201600019896</v>
      </c>
      <c r="U98" s="179">
        <v>3645.7596799999901</v>
      </c>
      <c r="V98" s="179"/>
      <c r="W98" s="179">
        <v>511.22800000000001</v>
      </c>
      <c r="X98" s="179"/>
      <c r="Y98" s="179">
        <v>10000</v>
      </c>
      <c r="Z98" s="179"/>
      <c r="AA98" s="179"/>
      <c r="AB98" s="179">
        <f t="shared" si="13"/>
        <v>48564.792520000003</v>
      </c>
      <c r="AC98" s="179">
        <f t="shared" si="14"/>
        <v>8048</v>
      </c>
      <c r="AD98" s="179">
        <v>8048</v>
      </c>
      <c r="AE98" s="179">
        <v>0</v>
      </c>
      <c r="AF98" s="179"/>
      <c r="AG98" s="179">
        <v>0</v>
      </c>
      <c r="AH98" s="179">
        <f t="shared" si="21"/>
        <v>40516.792520000003</v>
      </c>
      <c r="AI98" s="179">
        <v>40499.796090000003</v>
      </c>
      <c r="AJ98" s="235">
        <v>16.996429999999236</v>
      </c>
      <c r="AK98" s="238">
        <v>1455.1761000000001</v>
      </c>
    </row>
    <row r="99" spans="1:45">
      <c r="A99" s="311"/>
      <c r="B99" s="3" t="str">
        <f>IF(L!$A$1=1,L!B100,IF(L!$A$1=2,L!C100,L!D100))</f>
        <v>Gjithsej 2012</v>
      </c>
      <c r="C99" s="176">
        <f>D99+AB99+AK99</f>
        <v>1554770.2513500021</v>
      </c>
      <c r="D99" s="176">
        <f>E99+S99+Z99</f>
        <v>1321782.471310002</v>
      </c>
      <c r="E99" s="176">
        <f>F99+K99+R99</f>
        <v>1108522.73969</v>
      </c>
      <c r="F99" s="176">
        <f t="shared" si="17"/>
        <v>169235.73719999962</v>
      </c>
      <c r="G99" s="177">
        <v>63202.318120000011</v>
      </c>
      <c r="H99" s="177">
        <v>87597.213440000021</v>
      </c>
      <c r="I99" s="177">
        <v>14584.16612</v>
      </c>
      <c r="J99" s="177">
        <v>3852.0395199995983</v>
      </c>
      <c r="K99" s="177">
        <f t="shared" si="18"/>
        <v>974123.98391000007</v>
      </c>
      <c r="L99" s="177">
        <v>548887.33636000007</v>
      </c>
      <c r="M99" s="177">
        <f t="shared" si="19"/>
        <v>129960.07734000013</v>
      </c>
      <c r="N99" s="177">
        <v>418927.25901999994</v>
      </c>
      <c r="O99" s="177">
        <v>117720.69142</v>
      </c>
      <c r="P99" s="177">
        <v>303202.45077</v>
      </c>
      <c r="Q99" s="177">
        <v>4313.5053600000001</v>
      </c>
      <c r="R99" s="177">
        <v>-34836.981419999953</v>
      </c>
      <c r="S99" s="177">
        <f t="shared" si="20"/>
        <v>175843.168140002</v>
      </c>
      <c r="T99" s="177">
        <v>81720.521900002001</v>
      </c>
      <c r="U99" s="177">
        <v>41235.4925</v>
      </c>
      <c r="V99" s="177">
        <v>2000</v>
      </c>
      <c r="W99" s="177">
        <v>5887.1537399999997</v>
      </c>
      <c r="X99" s="177">
        <v>0</v>
      </c>
      <c r="Y99" s="177">
        <v>45000</v>
      </c>
      <c r="Z99" s="177">
        <v>37416.563479999997</v>
      </c>
      <c r="AA99" s="177"/>
      <c r="AB99" s="177">
        <f t="shared" si="13"/>
        <v>216172.43887999991</v>
      </c>
      <c r="AC99" s="177">
        <f t="shared" si="14"/>
        <v>49182.282319999897</v>
      </c>
      <c r="AD99" s="177">
        <v>16248</v>
      </c>
      <c r="AE99" s="177">
        <v>28934.2823199999</v>
      </c>
      <c r="AF99" s="177"/>
      <c r="AG99" s="177">
        <v>4000</v>
      </c>
      <c r="AH99" s="177">
        <f t="shared" si="21"/>
        <v>166990.15656</v>
      </c>
      <c r="AI99" s="177">
        <v>93677.084870000006</v>
      </c>
      <c r="AJ99" s="234">
        <f>SUM(AJ87:AJ98)</f>
        <v>73313.071689999997</v>
      </c>
      <c r="AK99" s="241">
        <f>SUM(AK87:AK98)</f>
        <v>16815.34116</v>
      </c>
      <c r="AP99" s="181"/>
      <c r="AR99" s="194"/>
      <c r="AS99" s="204"/>
    </row>
    <row r="100" spans="1:45">
      <c r="A100" s="313">
        <v>2013</v>
      </c>
      <c r="B100" s="2" t="str">
        <f>IF(L!$A$1=1,L!B101,IF(L!$A$1=2,L!C101,L!D101))</f>
        <v>2013 Janar</v>
      </c>
      <c r="C100" s="174">
        <f t="shared" si="23"/>
        <v>90132.502070000002</v>
      </c>
      <c r="D100" s="174">
        <f t="shared" si="15"/>
        <v>88826.767130000007</v>
      </c>
      <c r="E100" s="174">
        <f t="shared" si="16"/>
        <v>77841.574800000002</v>
      </c>
      <c r="F100" s="174">
        <f t="shared" si="17"/>
        <v>21801.61076</v>
      </c>
      <c r="G100" s="175">
        <v>10856.04934</v>
      </c>
      <c r="H100" s="175">
        <v>9562.41237</v>
      </c>
      <c r="I100" s="175">
        <v>1097.0597399999999</v>
      </c>
      <c r="J100" s="175">
        <v>286.08930999999995</v>
      </c>
      <c r="K100" s="175">
        <f t="shared" si="18"/>
        <v>57334.381110000002</v>
      </c>
      <c r="L100" s="174">
        <v>33909.787649999998</v>
      </c>
      <c r="M100" s="174">
        <f t="shared" si="19"/>
        <v>13253.773329999996</v>
      </c>
      <c r="N100" s="174">
        <v>20656.014320000002</v>
      </c>
      <c r="O100" s="174">
        <v>6036.8889099999997</v>
      </c>
      <c r="P100" s="174">
        <v>17246.40943</v>
      </c>
      <c r="Q100" s="174">
        <v>141.29512</v>
      </c>
      <c r="R100" s="174">
        <v>-1294.4170700000002</v>
      </c>
      <c r="S100" s="174">
        <f t="shared" si="20"/>
        <v>10985.19233</v>
      </c>
      <c r="T100" s="174">
        <v>7360.6853299999993</v>
      </c>
      <c r="U100" s="174">
        <v>2390.3399900000004</v>
      </c>
      <c r="V100" s="174">
        <v>500</v>
      </c>
      <c r="W100" s="174">
        <v>734.16701</v>
      </c>
      <c r="X100" s="174"/>
      <c r="Y100" s="174">
        <v>0</v>
      </c>
      <c r="Z100" s="174"/>
      <c r="AA100" s="174"/>
      <c r="AB100" s="174">
        <f t="shared" si="13"/>
        <v>674.86212999999998</v>
      </c>
      <c r="AC100" s="174">
        <f t="shared" si="14"/>
        <v>500</v>
      </c>
      <c r="AD100" s="174"/>
      <c r="AE100" s="174">
        <v>0</v>
      </c>
      <c r="AF100" s="174"/>
      <c r="AG100" s="174">
        <v>500</v>
      </c>
      <c r="AH100" s="174">
        <f t="shared" si="21"/>
        <v>174.86213000000001</v>
      </c>
      <c r="AI100" s="174">
        <v>0</v>
      </c>
      <c r="AJ100" s="229">
        <v>174.86213000000001</v>
      </c>
      <c r="AK100" s="236">
        <v>630.87281000000007</v>
      </c>
    </row>
    <row r="101" spans="1:45">
      <c r="A101" s="313"/>
      <c r="B101" s="2" t="str">
        <f>IF(L!$A$1=1,L!B102,IF(L!$A$1=2,L!C102,L!D102))</f>
        <v>2013 Shkurt</v>
      </c>
      <c r="C101" s="174">
        <f t="shared" si="23"/>
        <v>75995.690320000009</v>
      </c>
      <c r="D101" s="174">
        <f t="shared" si="15"/>
        <v>72542.842910000007</v>
      </c>
      <c r="E101" s="174">
        <f t="shared" si="16"/>
        <v>63749.827660000003</v>
      </c>
      <c r="F101" s="174">
        <f t="shared" si="17"/>
        <v>8437.7879999999986</v>
      </c>
      <c r="G101" s="175">
        <v>1536.02819</v>
      </c>
      <c r="H101" s="175">
        <v>5335.7754799999993</v>
      </c>
      <c r="I101" s="175">
        <v>993.67562999999996</v>
      </c>
      <c r="J101" s="175">
        <v>572.30870000000004</v>
      </c>
      <c r="K101" s="175">
        <f t="shared" si="18"/>
        <v>58264.04105</v>
      </c>
      <c r="L101" s="174">
        <v>36693.9352</v>
      </c>
      <c r="M101" s="174">
        <f t="shared" si="19"/>
        <v>12750.73587</v>
      </c>
      <c r="N101" s="174">
        <v>23943.199329999999</v>
      </c>
      <c r="O101" s="174">
        <v>7354.4131699999998</v>
      </c>
      <c r="P101" s="174">
        <v>14130.341350000001</v>
      </c>
      <c r="Q101" s="174">
        <v>85.35132999999999</v>
      </c>
      <c r="R101" s="174">
        <v>-2952.0013899999999</v>
      </c>
      <c r="S101" s="174">
        <f t="shared" si="20"/>
        <v>8793.0152500000004</v>
      </c>
      <c r="T101" s="174">
        <v>5781.3751200000006</v>
      </c>
      <c r="U101" s="174">
        <v>2588.1861900000004</v>
      </c>
      <c r="V101" s="174">
        <v>0</v>
      </c>
      <c r="W101" s="174">
        <v>423.45393999999999</v>
      </c>
      <c r="X101" s="174"/>
      <c r="Y101" s="174">
        <v>0</v>
      </c>
      <c r="Z101" s="174"/>
      <c r="AA101" s="174"/>
      <c r="AB101" s="174">
        <f t="shared" si="13"/>
        <v>2117.7606599999999</v>
      </c>
      <c r="AC101" s="174">
        <f t="shared" si="14"/>
        <v>500</v>
      </c>
      <c r="AD101" s="174"/>
      <c r="AE101" s="174">
        <v>0</v>
      </c>
      <c r="AF101" s="174"/>
      <c r="AG101" s="174">
        <v>500</v>
      </c>
      <c r="AH101" s="174">
        <f t="shared" si="21"/>
        <v>1617.7606599999999</v>
      </c>
      <c r="AI101" s="174">
        <v>1604.6576399999999</v>
      </c>
      <c r="AJ101" s="229">
        <v>13.103020000000001</v>
      </c>
      <c r="AK101" s="236">
        <v>1335.0867499999999</v>
      </c>
    </row>
    <row r="102" spans="1:45">
      <c r="A102" s="313"/>
      <c r="B102" s="2" t="str">
        <f>IF(L!$A$1=1,L!B103,IF(L!$A$1=2,L!C103,L!D103))</f>
        <v xml:space="preserve">2013 Mars </v>
      </c>
      <c r="C102" s="174">
        <f t="shared" si="23"/>
        <v>110958.68700000001</v>
      </c>
      <c r="D102" s="174">
        <f t="shared" si="15"/>
        <v>109170.53539999999</v>
      </c>
      <c r="E102" s="174">
        <f t="shared" si="16"/>
        <v>75192.726949999997</v>
      </c>
      <c r="F102" s="174">
        <f t="shared" si="17"/>
        <v>10273.69643</v>
      </c>
      <c r="G102" s="175">
        <v>2723.43595</v>
      </c>
      <c r="H102" s="175">
        <v>5759.4340700000002</v>
      </c>
      <c r="I102" s="175">
        <v>1460.00281</v>
      </c>
      <c r="J102" s="175">
        <v>330.82359999999994</v>
      </c>
      <c r="K102" s="175">
        <f t="shared" si="18"/>
        <v>67527.415890000004</v>
      </c>
      <c r="L102" s="174">
        <v>40013.793299999998</v>
      </c>
      <c r="M102" s="174">
        <f t="shared" si="19"/>
        <v>10551.105039999999</v>
      </c>
      <c r="N102" s="174">
        <v>29462.688259999999</v>
      </c>
      <c r="O102" s="174">
        <v>8566.1312799999996</v>
      </c>
      <c r="P102" s="174">
        <v>18880.041540000002</v>
      </c>
      <c r="Q102" s="174">
        <v>67.449770000000001</v>
      </c>
      <c r="R102" s="174">
        <v>-2608.3853699999995</v>
      </c>
      <c r="S102" s="174">
        <f t="shared" si="20"/>
        <v>33977.808449999997</v>
      </c>
      <c r="T102" s="174">
        <v>10047.267320000001</v>
      </c>
      <c r="U102" s="174">
        <v>3479.25749</v>
      </c>
      <c r="V102" s="174">
        <v>0</v>
      </c>
      <c r="W102" s="174">
        <v>451.28363999999999</v>
      </c>
      <c r="X102" s="174"/>
      <c r="Y102" s="174">
        <v>20000</v>
      </c>
      <c r="Z102" s="174"/>
      <c r="AA102" s="174"/>
      <c r="AB102" s="174">
        <f t="shared" si="13"/>
        <v>667.13899000000004</v>
      </c>
      <c r="AC102" s="174">
        <f t="shared" si="14"/>
        <v>500</v>
      </c>
      <c r="AD102" s="174"/>
      <c r="AE102" s="174">
        <v>0</v>
      </c>
      <c r="AF102" s="174"/>
      <c r="AG102" s="174">
        <v>500</v>
      </c>
      <c r="AH102" s="174">
        <f t="shared" si="21"/>
        <v>167.13899000000001</v>
      </c>
      <c r="AI102" s="174">
        <v>0</v>
      </c>
      <c r="AJ102" s="229">
        <v>167.13899000000001</v>
      </c>
      <c r="AK102" s="236">
        <v>1121.01261</v>
      </c>
    </row>
    <row r="103" spans="1:45">
      <c r="A103" s="313"/>
      <c r="B103" s="2" t="str">
        <f>IF(L!$A$1=1,L!B104,IF(L!$A$1=2,L!C104,L!D104))</f>
        <v>2013 Prill</v>
      </c>
      <c r="C103" s="174">
        <f t="shared" si="23"/>
        <v>147871.11702999999</v>
      </c>
      <c r="D103" s="174">
        <f t="shared" si="15"/>
        <v>127170.13721</v>
      </c>
      <c r="E103" s="174">
        <f t="shared" si="16"/>
        <v>105089.91644</v>
      </c>
      <c r="F103" s="174">
        <f t="shared" si="17"/>
        <v>28994.06338</v>
      </c>
      <c r="G103" s="175">
        <v>14740.731880000001</v>
      </c>
      <c r="H103" s="175">
        <v>12189.42596</v>
      </c>
      <c r="I103" s="175">
        <v>1565.07682</v>
      </c>
      <c r="J103" s="175">
        <v>498.82872000000003</v>
      </c>
      <c r="K103" s="175">
        <f t="shared" si="18"/>
        <v>81457.87169</v>
      </c>
      <c r="L103" s="174">
        <v>46445.288379999998</v>
      </c>
      <c r="M103" s="174">
        <f t="shared" si="19"/>
        <v>10487.281020000002</v>
      </c>
      <c r="N103" s="174">
        <v>35958.007359999996</v>
      </c>
      <c r="O103" s="174">
        <v>10147.058129999999</v>
      </c>
      <c r="P103" s="174">
        <v>24370.28501</v>
      </c>
      <c r="Q103" s="174">
        <v>495.24016999999998</v>
      </c>
      <c r="R103" s="174">
        <v>-5362.0186300000005</v>
      </c>
      <c r="S103" s="174">
        <f t="shared" si="20"/>
        <v>22080.22077</v>
      </c>
      <c r="T103" s="174">
        <v>8024.0588000000007</v>
      </c>
      <c r="U103" s="174">
        <v>3131.2368900000001</v>
      </c>
      <c r="V103" s="174">
        <v>500</v>
      </c>
      <c r="W103" s="174">
        <v>424.92507999999998</v>
      </c>
      <c r="X103" s="174"/>
      <c r="Y103" s="174">
        <v>10000</v>
      </c>
      <c r="Z103" s="174"/>
      <c r="AA103" s="174"/>
      <c r="AB103" s="174">
        <f t="shared" si="13"/>
        <v>20110.859239999998</v>
      </c>
      <c r="AC103" s="174">
        <f t="shared" si="14"/>
        <v>500</v>
      </c>
      <c r="AD103" s="174"/>
      <c r="AE103" s="174">
        <v>0</v>
      </c>
      <c r="AF103" s="174"/>
      <c r="AG103" s="174">
        <v>500</v>
      </c>
      <c r="AH103" s="174">
        <f t="shared" si="21"/>
        <v>19610.859239999998</v>
      </c>
      <c r="AI103" s="174">
        <v>48.626919999999998</v>
      </c>
      <c r="AJ103" s="229">
        <v>19562.232319999999</v>
      </c>
      <c r="AK103" s="236">
        <v>590.12058000000002</v>
      </c>
    </row>
    <row r="104" spans="1:45">
      <c r="A104" s="313"/>
      <c r="B104" s="2" t="str">
        <f>IF(L!$A$1=1,L!B105,IF(L!$A$1=2,L!C105,L!D105))</f>
        <v>2013 Maj</v>
      </c>
      <c r="C104" s="174">
        <f t="shared" si="23"/>
        <v>149957.71976000001</v>
      </c>
      <c r="D104" s="174">
        <f t="shared" si="15"/>
        <v>103213.23137000001</v>
      </c>
      <c r="E104" s="174">
        <f t="shared" si="16"/>
        <v>92034.436320000008</v>
      </c>
      <c r="F104" s="174">
        <f t="shared" si="17"/>
        <v>9144.589509999998</v>
      </c>
      <c r="G104" s="175">
        <v>1703.83951</v>
      </c>
      <c r="H104" s="175">
        <v>5808.5043999999998</v>
      </c>
      <c r="I104" s="175">
        <v>1211.35934</v>
      </c>
      <c r="J104" s="175">
        <v>420.88625999999999</v>
      </c>
      <c r="K104" s="175">
        <f t="shared" si="18"/>
        <v>83951.963910000006</v>
      </c>
      <c r="L104" s="174">
        <v>47867.119409999999</v>
      </c>
      <c r="M104" s="174">
        <f t="shared" si="19"/>
        <v>10963.617559999991</v>
      </c>
      <c r="N104" s="174">
        <v>36903.501850000008</v>
      </c>
      <c r="O104" s="174">
        <v>10564.19607</v>
      </c>
      <c r="P104" s="174">
        <v>25429.206569999998</v>
      </c>
      <c r="Q104" s="174">
        <v>91.441860000000005</v>
      </c>
      <c r="R104" s="174">
        <v>-1062.1171000000002</v>
      </c>
      <c r="S104" s="174">
        <f t="shared" si="20"/>
        <v>11178.795050000001</v>
      </c>
      <c r="T104" s="174">
        <v>6240.9676600000003</v>
      </c>
      <c r="U104" s="174">
        <v>4086.6980000000003</v>
      </c>
      <c r="V104" s="174">
        <v>0</v>
      </c>
      <c r="W104" s="174">
        <v>851.12938999999994</v>
      </c>
      <c r="X104" s="174"/>
      <c r="Y104" s="174">
        <v>0</v>
      </c>
      <c r="Z104" s="174"/>
      <c r="AA104" s="174"/>
      <c r="AB104" s="174">
        <f t="shared" si="13"/>
        <v>46307.028720000002</v>
      </c>
      <c r="AC104" s="174">
        <f t="shared" si="14"/>
        <v>26300</v>
      </c>
      <c r="AD104" s="174"/>
      <c r="AE104" s="174">
        <v>26300</v>
      </c>
      <c r="AF104" s="174"/>
      <c r="AG104" s="174">
        <v>0</v>
      </c>
      <c r="AH104" s="174">
        <f t="shared" si="21"/>
        <v>20007.028719999998</v>
      </c>
      <c r="AI104" s="174">
        <v>94.709460000000007</v>
      </c>
      <c r="AJ104" s="229">
        <v>19912.31926</v>
      </c>
      <c r="AK104" s="236">
        <v>437.45966999999996</v>
      </c>
    </row>
    <row r="105" spans="1:45">
      <c r="A105" s="313"/>
      <c r="B105" s="2" t="str">
        <f>IF(L!$A$1=1,L!B106,IF(L!$A$1=2,L!C106,L!D106))</f>
        <v>2013 Qershor</v>
      </c>
      <c r="C105" s="174">
        <f t="shared" si="23"/>
        <v>105920.87643999999</v>
      </c>
      <c r="D105" s="174">
        <f t="shared" si="15"/>
        <v>103596.85041999999</v>
      </c>
      <c r="E105" s="174">
        <f t="shared" si="16"/>
        <v>88998.446159999992</v>
      </c>
      <c r="F105" s="174">
        <f t="shared" si="17"/>
        <v>8870.2809000000016</v>
      </c>
      <c r="G105" s="175">
        <v>1308.6372299999998</v>
      </c>
      <c r="H105" s="175">
        <v>5602.6864700000006</v>
      </c>
      <c r="I105" s="175">
        <v>1550.24071</v>
      </c>
      <c r="J105" s="175">
        <v>408.71648999999996</v>
      </c>
      <c r="K105" s="175">
        <f t="shared" si="18"/>
        <v>81890.331760000001</v>
      </c>
      <c r="L105" s="174">
        <v>47232.918300000005</v>
      </c>
      <c r="M105" s="174">
        <f t="shared" si="19"/>
        <v>11461.338600000003</v>
      </c>
      <c r="N105" s="174">
        <v>35771.579700000002</v>
      </c>
      <c r="O105" s="174">
        <v>9527.5075799999995</v>
      </c>
      <c r="P105" s="174">
        <v>24935.766049999998</v>
      </c>
      <c r="Q105" s="174">
        <v>194.13982999999999</v>
      </c>
      <c r="R105" s="174">
        <v>-1762.1665</v>
      </c>
      <c r="S105" s="174">
        <f t="shared" si="20"/>
        <v>14598.404259999999</v>
      </c>
      <c r="T105" s="174">
        <v>5879.7414000000008</v>
      </c>
      <c r="U105" s="174">
        <v>2172.4037699999999</v>
      </c>
      <c r="V105" s="174">
        <v>0</v>
      </c>
      <c r="W105" s="174">
        <v>6546.2590899999996</v>
      </c>
      <c r="X105" s="174"/>
      <c r="Y105" s="174">
        <v>0</v>
      </c>
      <c r="Z105" s="174"/>
      <c r="AA105" s="174"/>
      <c r="AB105" s="174">
        <f t="shared" ref="AB105:AB136" si="24">AC105+AH105</f>
        <v>786.72239999999999</v>
      </c>
      <c r="AC105" s="174">
        <f t="shared" ref="AC105:AC136" si="25">SUM(AD105:AG105)</f>
        <v>500</v>
      </c>
      <c r="AD105" s="174"/>
      <c r="AE105" s="174">
        <v>0</v>
      </c>
      <c r="AF105" s="174"/>
      <c r="AG105" s="174">
        <v>500</v>
      </c>
      <c r="AH105" s="174">
        <f t="shared" si="21"/>
        <v>286.72239999999999</v>
      </c>
      <c r="AI105" s="174">
        <v>283.03699999999998</v>
      </c>
      <c r="AJ105" s="229">
        <v>3.6854</v>
      </c>
      <c r="AK105" s="236">
        <v>1537.3036199999999</v>
      </c>
    </row>
    <row r="106" spans="1:45">
      <c r="A106" s="313"/>
      <c r="B106" s="2" t="str">
        <f>IF(L!$A$1=1,L!B107,IF(L!$A$1=2,L!C107,L!D107))</f>
        <v>2013 Korrik</v>
      </c>
      <c r="C106" s="174">
        <f t="shared" si="23"/>
        <v>140618.09956</v>
      </c>
      <c r="D106" s="174">
        <f t="shared" si="15"/>
        <v>139018.09273999999</v>
      </c>
      <c r="E106" s="174">
        <f t="shared" si="16"/>
        <v>125346.23353</v>
      </c>
      <c r="F106" s="174">
        <f t="shared" si="17"/>
        <v>26423.443400000004</v>
      </c>
      <c r="G106" s="175">
        <v>12644.684800000001</v>
      </c>
      <c r="H106" s="175">
        <v>11256.551020000001</v>
      </c>
      <c r="I106" s="175">
        <v>2215.2651000000001</v>
      </c>
      <c r="J106" s="175">
        <v>306.94248000000005</v>
      </c>
      <c r="K106" s="175">
        <f t="shared" si="18"/>
        <v>101794.84809999999</v>
      </c>
      <c r="L106" s="174">
        <v>55131.601119999999</v>
      </c>
      <c r="M106" s="174">
        <f t="shared" si="19"/>
        <v>11826.48328</v>
      </c>
      <c r="N106" s="174">
        <v>43305.117839999999</v>
      </c>
      <c r="O106" s="174">
        <v>12064.12105</v>
      </c>
      <c r="P106" s="174">
        <v>34348.655350000001</v>
      </c>
      <c r="Q106" s="174">
        <v>250.47057999999998</v>
      </c>
      <c r="R106" s="174">
        <v>-2872.0579699999998</v>
      </c>
      <c r="S106" s="174">
        <f t="shared" si="20"/>
        <v>13671.859209999999</v>
      </c>
      <c r="T106" s="174">
        <v>6614.5898399999996</v>
      </c>
      <c r="U106" s="174">
        <v>2701.0749499999997</v>
      </c>
      <c r="V106" s="174">
        <v>500</v>
      </c>
      <c r="W106" s="174">
        <v>856.19442000000004</v>
      </c>
      <c r="X106" s="174"/>
      <c r="Y106" s="174">
        <v>3000</v>
      </c>
      <c r="Z106" s="174"/>
      <c r="AA106" s="174"/>
      <c r="AB106" s="174">
        <f t="shared" si="24"/>
        <v>553.52496999999994</v>
      </c>
      <c r="AC106" s="174">
        <f t="shared" si="25"/>
        <v>0</v>
      </c>
      <c r="AD106" s="174"/>
      <c r="AE106" s="174">
        <v>0</v>
      </c>
      <c r="AF106" s="174"/>
      <c r="AG106" s="174">
        <v>0</v>
      </c>
      <c r="AH106" s="174">
        <f t="shared" si="21"/>
        <v>553.52496999999994</v>
      </c>
      <c r="AI106" s="174">
        <v>560.06448999999998</v>
      </c>
      <c r="AJ106" s="229">
        <v>-6.5395200000000004</v>
      </c>
      <c r="AK106" s="236">
        <v>1046.4818500000001</v>
      </c>
    </row>
    <row r="107" spans="1:45">
      <c r="A107" s="313"/>
      <c r="B107" s="2" t="str">
        <f>IF(L!$A$1=1,L!B108,IF(L!$A$1=2,L!C108,L!D108))</f>
        <v>2013 Gusht</v>
      </c>
      <c r="C107" s="174">
        <f t="shared" si="23"/>
        <v>138142.74079000001</v>
      </c>
      <c r="D107" s="174">
        <f t="shared" si="15"/>
        <v>115219.39856999999</v>
      </c>
      <c r="E107" s="174">
        <f t="shared" si="16"/>
        <v>99833.461059999987</v>
      </c>
      <c r="F107" s="174">
        <f t="shared" si="17"/>
        <v>10345.877439999998</v>
      </c>
      <c r="G107" s="175">
        <v>1783.2282400000001</v>
      </c>
      <c r="H107" s="175">
        <v>6765.34285</v>
      </c>
      <c r="I107" s="175">
        <v>1434.4005</v>
      </c>
      <c r="J107" s="175">
        <v>362.90585000000004</v>
      </c>
      <c r="K107" s="175">
        <f t="shared" si="18"/>
        <v>95589.263519999993</v>
      </c>
      <c r="L107" s="174">
        <v>52245.643059999995</v>
      </c>
      <c r="M107" s="174">
        <f t="shared" si="19"/>
        <v>13443.642959999997</v>
      </c>
      <c r="N107" s="174">
        <v>38802.000099999997</v>
      </c>
      <c r="O107" s="174">
        <v>10441.41258</v>
      </c>
      <c r="P107" s="174">
        <v>32835.22838</v>
      </c>
      <c r="Q107" s="174">
        <v>66.979500000000002</v>
      </c>
      <c r="R107" s="174">
        <v>-6101.6799000000001</v>
      </c>
      <c r="S107" s="174">
        <f t="shared" si="20"/>
        <v>15385.93751</v>
      </c>
      <c r="T107" s="174">
        <v>6029.2480299999997</v>
      </c>
      <c r="U107" s="174">
        <v>2938.2311100000006</v>
      </c>
      <c r="V107" s="174">
        <v>0</v>
      </c>
      <c r="W107" s="174">
        <v>6418.4583700000003</v>
      </c>
      <c r="X107" s="174"/>
      <c r="Y107" s="174">
        <v>0</v>
      </c>
      <c r="Z107" s="174"/>
      <c r="AA107" s="174"/>
      <c r="AB107" s="174">
        <f t="shared" si="24"/>
        <v>21350.96715</v>
      </c>
      <c r="AC107" s="174">
        <f t="shared" si="25"/>
        <v>1500</v>
      </c>
      <c r="AD107" s="174"/>
      <c r="AE107" s="174">
        <v>0</v>
      </c>
      <c r="AF107" s="174"/>
      <c r="AG107" s="174">
        <v>1500</v>
      </c>
      <c r="AH107" s="174">
        <f t="shared" si="21"/>
        <v>19850.96715</v>
      </c>
      <c r="AI107" s="174">
        <v>0</v>
      </c>
      <c r="AJ107" s="229">
        <v>19850.96715</v>
      </c>
      <c r="AK107" s="236">
        <v>1572.3750699999998</v>
      </c>
    </row>
    <row r="108" spans="1:45">
      <c r="A108" s="313"/>
      <c r="B108" s="2" t="str">
        <f>IF(L!$A$1=1,L!B109,IF(L!$A$1=2,L!C109,L!D109))</f>
        <v>2013 Shtator</v>
      </c>
      <c r="C108" s="174">
        <f t="shared" si="23"/>
        <v>109291.40123999999</v>
      </c>
      <c r="D108" s="174">
        <f t="shared" si="15"/>
        <v>105262.24824999999</v>
      </c>
      <c r="E108" s="174">
        <f t="shared" si="16"/>
        <v>95441.858689999994</v>
      </c>
      <c r="F108" s="174">
        <f t="shared" si="17"/>
        <v>7425.8237500000014</v>
      </c>
      <c r="G108" s="175">
        <v>1886.2810500000001</v>
      </c>
      <c r="H108" s="175">
        <v>4141.9539300000006</v>
      </c>
      <c r="I108" s="175">
        <v>924.12719000000004</v>
      </c>
      <c r="J108" s="175">
        <v>473.46157999999997</v>
      </c>
      <c r="K108" s="175">
        <f t="shared" si="18"/>
        <v>90023.484389999998</v>
      </c>
      <c r="L108" s="174">
        <v>50794.08582</v>
      </c>
      <c r="M108" s="174">
        <f t="shared" si="19"/>
        <v>13660.108359999998</v>
      </c>
      <c r="N108" s="174">
        <v>37133.977460000002</v>
      </c>
      <c r="O108" s="174">
        <v>11022.192059999999</v>
      </c>
      <c r="P108" s="174">
        <v>28117.386699999999</v>
      </c>
      <c r="Q108" s="174">
        <v>89.81980999999999</v>
      </c>
      <c r="R108" s="174">
        <v>-2007.4494500000001</v>
      </c>
      <c r="S108" s="174">
        <f t="shared" si="20"/>
        <v>9820.3895599999996</v>
      </c>
      <c r="T108" s="174">
        <v>6293.1612399999995</v>
      </c>
      <c r="U108" s="174">
        <v>3184.3878999999997</v>
      </c>
      <c r="V108" s="174">
        <v>0</v>
      </c>
      <c r="W108" s="174">
        <v>342.84041999999999</v>
      </c>
      <c r="X108" s="174"/>
      <c r="Y108" s="174">
        <v>0</v>
      </c>
      <c r="Z108" s="174"/>
      <c r="AA108" s="174"/>
      <c r="AB108" s="174">
        <f t="shared" si="24"/>
        <v>1056.29656</v>
      </c>
      <c r="AC108" s="174">
        <f t="shared" si="25"/>
        <v>1000</v>
      </c>
      <c r="AD108" s="174"/>
      <c r="AE108" s="174">
        <v>0</v>
      </c>
      <c r="AF108" s="174"/>
      <c r="AG108" s="174">
        <v>1000</v>
      </c>
      <c r="AH108" s="174">
        <f t="shared" si="21"/>
        <v>56.296559999999999</v>
      </c>
      <c r="AI108" s="174">
        <v>76.914320000000004</v>
      </c>
      <c r="AJ108" s="229">
        <v>-20.617760000000001</v>
      </c>
      <c r="AK108" s="236">
        <v>2972.8564299999998</v>
      </c>
    </row>
    <row r="109" spans="1:45">
      <c r="A109" s="313"/>
      <c r="B109" s="2" t="str">
        <f>IF(L!$A$1=1,L!B110,IF(L!$A$1=2,L!C110,L!D110))</f>
        <v>2013 Tetor</v>
      </c>
      <c r="C109" s="174">
        <f t="shared" si="23"/>
        <v>143151.23779999997</v>
      </c>
      <c r="D109" s="174">
        <f t="shared" si="15"/>
        <v>122914.20792999999</v>
      </c>
      <c r="E109" s="174">
        <f t="shared" si="16"/>
        <v>110475.70535999999</v>
      </c>
      <c r="F109" s="174">
        <f t="shared" si="17"/>
        <v>24197.945829999997</v>
      </c>
      <c r="G109" s="175">
        <v>11636.437959999999</v>
      </c>
      <c r="H109" s="175">
        <v>11361.78594</v>
      </c>
      <c r="I109" s="175">
        <v>801.77363000000003</v>
      </c>
      <c r="J109" s="175">
        <v>397.94830000000002</v>
      </c>
      <c r="K109" s="175">
        <f t="shared" si="18"/>
        <v>90022.081160000002</v>
      </c>
      <c r="L109" s="174">
        <v>49828.4709</v>
      </c>
      <c r="M109" s="174">
        <f t="shared" si="19"/>
        <v>12402.695940000005</v>
      </c>
      <c r="N109" s="174">
        <v>37425.774959999995</v>
      </c>
      <c r="O109" s="174">
        <v>11063.720170000001</v>
      </c>
      <c r="P109" s="174">
        <v>29054.209790000001</v>
      </c>
      <c r="Q109" s="174">
        <v>75.680300000000003</v>
      </c>
      <c r="R109" s="174">
        <v>-3744.3216299999999</v>
      </c>
      <c r="S109" s="174">
        <f t="shared" si="20"/>
        <v>12438.502569999999</v>
      </c>
      <c r="T109" s="174">
        <v>8034.7727299999997</v>
      </c>
      <c r="U109" s="174">
        <v>3263.04801</v>
      </c>
      <c r="V109" s="174">
        <v>500</v>
      </c>
      <c r="W109" s="174">
        <v>640.68182999999999</v>
      </c>
      <c r="X109" s="174"/>
      <c r="Y109" s="174">
        <v>0</v>
      </c>
      <c r="Z109" s="174"/>
      <c r="AA109" s="174"/>
      <c r="AB109" s="174">
        <f t="shared" si="24"/>
        <v>18805.952590000001</v>
      </c>
      <c r="AC109" s="174">
        <f t="shared" si="25"/>
        <v>0</v>
      </c>
      <c r="AD109" s="174"/>
      <c r="AE109" s="174">
        <v>0</v>
      </c>
      <c r="AF109" s="174"/>
      <c r="AG109" s="174">
        <v>0</v>
      </c>
      <c r="AH109" s="174">
        <f t="shared" si="21"/>
        <v>18805.952590000001</v>
      </c>
      <c r="AI109" s="174">
        <v>197.21456999999998</v>
      </c>
      <c r="AJ109" s="229">
        <v>18608.738020000001</v>
      </c>
      <c r="AK109" s="236">
        <v>1431.07728</v>
      </c>
    </row>
    <row r="110" spans="1:45">
      <c r="A110" s="313"/>
      <c r="B110" s="2" t="str">
        <f>IF(L!$A$1=1,L!B111,IF(L!$A$1=2,L!C111,L!D111))</f>
        <v xml:space="preserve">2013 Nëntor </v>
      </c>
      <c r="C110" s="174">
        <f t="shared" si="23"/>
        <v>113540.55870000001</v>
      </c>
      <c r="D110" s="174">
        <f t="shared" si="15"/>
        <v>113897.61278000001</v>
      </c>
      <c r="E110" s="174">
        <f t="shared" si="16"/>
        <v>87159.928490000006</v>
      </c>
      <c r="F110" s="174">
        <f t="shared" si="17"/>
        <v>9690.7968399999972</v>
      </c>
      <c r="G110" s="175">
        <v>1528.5008499999999</v>
      </c>
      <c r="H110" s="175">
        <v>7153.4175499999992</v>
      </c>
      <c r="I110" s="175">
        <v>704.48051999999996</v>
      </c>
      <c r="J110" s="175">
        <v>304.39792</v>
      </c>
      <c r="K110" s="175">
        <f t="shared" si="18"/>
        <v>78855.962960000004</v>
      </c>
      <c r="L110" s="174">
        <v>45187.019009999996</v>
      </c>
      <c r="M110" s="174">
        <f t="shared" si="19"/>
        <v>11935.615819999992</v>
      </c>
      <c r="N110" s="174">
        <v>33251.403190000005</v>
      </c>
      <c r="O110" s="174">
        <v>10075.620989999999</v>
      </c>
      <c r="P110" s="174">
        <v>23475.83584</v>
      </c>
      <c r="Q110" s="174">
        <v>117.48712</v>
      </c>
      <c r="R110" s="174">
        <v>-1386.83131</v>
      </c>
      <c r="S110" s="174">
        <f t="shared" si="20"/>
        <v>26737.684290000001</v>
      </c>
      <c r="T110" s="174">
        <v>7535.2370500000006</v>
      </c>
      <c r="U110" s="174">
        <v>2580.3222000000001</v>
      </c>
      <c r="V110" s="174">
        <v>0</v>
      </c>
      <c r="W110" s="174">
        <v>6622.1250399999999</v>
      </c>
      <c r="X110" s="174"/>
      <c r="Y110" s="174">
        <v>10000</v>
      </c>
      <c r="Z110" s="174"/>
      <c r="AA110" s="174"/>
      <c r="AB110" s="174">
        <f t="shared" si="24"/>
        <v>-1187.6639999999998</v>
      </c>
      <c r="AC110" s="174">
        <f t="shared" si="25"/>
        <v>1000</v>
      </c>
      <c r="AD110" s="174"/>
      <c r="AE110" s="174">
        <v>0</v>
      </c>
      <c r="AF110" s="174"/>
      <c r="AG110" s="174">
        <v>1000</v>
      </c>
      <c r="AH110" s="174">
        <f t="shared" si="21"/>
        <v>-2187.6639999999998</v>
      </c>
      <c r="AI110" s="174">
        <v>1633.47432</v>
      </c>
      <c r="AJ110" s="229">
        <v>-3821.13832</v>
      </c>
      <c r="AK110" s="236">
        <v>830.60991999999999</v>
      </c>
    </row>
    <row r="111" spans="1:45">
      <c r="A111" s="313"/>
      <c r="B111" s="2" t="str">
        <f>IF(L!$A$1=1,L!B112,IF(L!$A$1=2,L!C112,L!D112))</f>
        <v>2013 Dhjetor</v>
      </c>
      <c r="C111" s="174">
        <f t="shared" si="23"/>
        <v>120064.95291999992</v>
      </c>
      <c r="D111" s="174">
        <f t="shared" si="15"/>
        <v>111737.38413999992</v>
      </c>
      <c r="E111" s="174">
        <f t="shared" si="16"/>
        <v>99798.074939999919</v>
      </c>
      <c r="F111" s="174">
        <f t="shared" si="17"/>
        <v>9967.7516799999066</v>
      </c>
      <c r="G111" s="175">
        <v>1347.3753800000002</v>
      </c>
      <c r="H111" s="175">
        <v>6056.5703699999995</v>
      </c>
      <c r="I111" s="175">
        <v>2161.8771000000002</v>
      </c>
      <c r="J111" s="175">
        <v>401.92882999990695</v>
      </c>
      <c r="K111" s="175">
        <f t="shared" si="18"/>
        <v>96551.410380000001</v>
      </c>
      <c r="L111" s="174">
        <v>54609.413540000001</v>
      </c>
      <c r="M111" s="174">
        <f t="shared" si="19"/>
        <v>14942.245740000006</v>
      </c>
      <c r="N111" s="174">
        <v>39667.167799999996</v>
      </c>
      <c r="O111" s="174">
        <v>13264.661179999999</v>
      </c>
      <c r="P111" s="174">
        <v>28226.333299999998</v>
      </c>
      <c r="Q111" s="174">
        <v>451.00236000000001</v>
      </c>
      <c r="R111" s="174">
        <v>-6721.0871200000011</v>
      </c>
      <c r="S111" s="174">
        <f t="shared" si="20"/>
        <v>11939.309199999998</v>
      </c>
      <c r="T111" s="174">
        <v>8021.3535099999999</v>
      </c>
      <c r="U111" s="174">
        <v>3537.8766799999989</v>
      </c>
      <c r="V111" s="174">
        <v>0</v>
      </c>
      <c r="W111" s="174">
        <v>380.07900999999998</v>
      </c>
      <c r="X111" s="174"/>
      <c r="Y111" s="174">
        <v>0</v>
      </c>
      <c r="Z111" s="174"/>
      <c r="AA111" s="174"/>
      <c r="AB111" s="174">
        <f t="shared" si="24"/>
        <v>4891.2417399999995</v>
      </c>
      <c r="AC111" s="174">
        <f t="shared" si="25"/>
        <v>0</v>
      </c>
      <c r="AD111" s="174"/>
      <c r="AE111" s="174">
        <v>0</v>
      </c>
      <c r="AF111" s="174"/>
      <c r="AG111" s="174">
        <v>0</v>
      </c>
      <c r="AH111" s="174">
        <f t="shared" si="21"/>
        <v>4891.2417399999995</v>
      </c>
      <c r="AI111" s="174">
        <v>135.65579</v>
      </c>
      <c r="AJ111" s="229">
        <v>4755.5859499999997</v>
      </c>
      <c r="AK111" s="236">
        <v>3436.3270400000001</v>
      </c>
    </row>
    <row r="112" spans="1:45">
      <c r="A112" s="313"/>
      <c r="B112" s="3" t="str">
        <f>IF(L!$A$1=1,L!B113,IF(L!$A$1=2,L!C113,L!D113))</f>
        <v>Gjithsej 2013</v>
      </c>
      <c r="C112" s="176">
        <f>D112+AB112+AK112</f>
        <v>1445645.5836299998</v>
      </c>
      <c r="D112" s="176">
        <f>E112+S112+Z112</f>
        <v>1312569.3088499997</v>
      </c>
      <c r="E112" s="176">
        <f t="shared" si="16"/>
        <v>1120962.1903999997</v>
      </c>
      <c r="F112" s="176">
        <f t="shared" si="17"/>
        <v>175573.66791999989</v>
      </c>
      <c r="G112" s="177">
        <v>63695.230379999994</v>
      </c>
      <c r="H112" s="177">
        <v>90993.860409999994</v>
      </c>
      <c r="I112" s="177">
        <v>16119.339089999998</v>
      </c>
      <c r="J112" s="177">
        <v>4765.2380399999074</v>
      </c>
      <c r="K112" s="177">
        <f t="shared" si="18"/>
        <v>983263.05591999984</v>
      </c>
      <c r="L112" s="177">
        <v>559959.07568999997</v>
      </c>
      <c r="M112" s="177">
        <f t="shared" si="19"/>
        <v>147678.64351999993</v>
      </c>
      <c r="N112" s="177">
        <v>412280.43217000004</v>
      </c>
      <c r="O112" s="177">
        <v>120127.92316999999</v>
      </c>
      <c r="P112" s="177">
        <v>301049.69930999994</v>
      </c>
      <c r="Q112" s="177">
        <v>2126.3577499999997</v>
      </c>
      <c r="R112" s="177">
        <v>-37874.533439999999</v>
      </c>
      <c r="S112" s="177">
        <f t="shared" si="20"/>
        <v>191607.11845000001</v>
      </c>
      <c r="T112" s="177">
        <v>85862.458030000009</v>
      </c>
      <c r="U112" s="177">
        <v>36053.063179999997</v>
      </c>
      <c r="V112" s="177">
        <v>2000</v>
      </c>
      <c r="W112" s="177">
        <v>24691.597239999999</v>
      </c>
      <c r="X112" s="177">
        <v>0</v>
      </c>
      <c r="Y112" s="177">
        <v>43000</v>
      </c>
      <c r="Z112" s="177">
        <v>0</v>
      </c>
      <c r="AA112" s="177"/>
      <c r="AB112" s="177">
        <f t="shared" si="24"/>
        <v>116134.69115</v>
      </c>
      <c r="AC112" s="177">
        <f t="shared" si="25"/>
        <v>32300</v>
      </c>
      <c r="AD112" s="177">
        <v>0</v>
      </c>
      <c r="AE112" s="177">
        <v>26300</v>
      </c>
      <c r="AF112" s="177"/>
      <c r="AG112" s="177">
        <v>6000</v>
      </c>
      <c r="AH112" s="177">
        <f t="shared" si="21"/>
        <v>83834.691149999999</v>
      </c>
      <c r="AI112" s="177">
        <v>4634.3545100000001</v>
      </c>
      <c r="AJ112" s="234">
        <v>79200.336639999994</v>
      </c>
      <c r="AK112" s="239">
        <f>SUM(AK100:AK111)</f>
        <v>16941.583630000001</v>
      </c>
      <c r="AP112" s="181"/>
      <c r="AQ112" s="182"/>
    </row>
    <row r="113" spans="1:43">
      <c r="A113" s="311">
        <v>2014</v>
      </c>
      <c r="B113" s="2" t="str">
        <f>IF(L!$A$1=1,L!B114,IF(L!$A$1=2,L!C114,L!D114))</f>
        <v>2014 Janar</v>
      </c>
      <c r="C113" s="174">
        <f>D113+AB113+AK113</f>
        <v>109449.56565999999</v>
      </c>
      <c r="D113" s="174">
        <f t="shared" si="15"/>
        <v>97503.878779999999</v>
      </c>
      <c r="E113" s="174">
        <f t="shared" si="16"/>
        <v>81047.456720000002</v>
      </c>
      <c r="F113" s="174">
        <f t="shared" si="17"/>
        <v>24316.612980000002</v>
      </c>
      <c r="G113" s="175">
        <v>10992.300149999999</v>
      </c>
      <c r="H113" s="175">
        <v>11704.377110000001</v>
      </c>
      <c r="I113" s="175">
        <v>1382.2658100000001</v>
      </c>
      <c r="J113" s="175">
        <v>237.66990999999996</v>
      </c>
      <c r="K113" s="175">
        <f t="shared" si="18"/>
        <v>59424.183500000006</v>
      </c>
      <c r="L113" s="174">
        <v>34184.215020000003</v>
      </c>
      <c r="M113" s="174">
        <f t="shared" si="19"/>
        <v>13805.217340000003</v>
      </c>
      <c r="N113" s="174">
        <v>20378.99768</v>
      </c>
      <c r="O113" s="174">
        <v>6087.8717200000001</v>
      </c>
      <c r="P113" s="174">
        <v>18787.267179999999</v>
      </c>
      <c r="Q113" s="174">
        <v>364.82957999999996</v>
      </c>
      <c r="R113" s="174">
        <v>-2693.3397599999998</v>
      </c>
      <c r="S113" s="174">
        <f t="shared" si="20"/>
        <v>16456.422059999997</v>
      </c>
      <c r="T113" s="174">
        <v>7285.3749499999994</v>
      </c>
      <c r="U113" s="174">
        <v>1916.6883999999998</v>
      </c>
      <c r="V113" s="174">
        <v>500</v>
      </c>
      <c r="W113" s="174">
        <v>6754.3587100000004</v>
      </c>
      <c r="X113" s="174"/>
      <c r="Y113" s="174">
        <v>0</v>
      </c>
      <c r="Z113" s="174">
        <v>0</v>
      </c>
      <c r="AA113" s="174"/>
      <c r="AB113" s="174">
        <f t="shared" si="24"/>
        <v>11193</v>
      </c>
      <c r="AC113" s="174">
        <f t="shared" si="25"/>
        <v>0</v>
      </c>
      <c r="AD113" s="174">
        <v>0</v>
      </c>
      <c r="AE113" s="174">
        <v>0</v>
      </c>
      <c r="AF113" s="174"/>
      <c r="AG113" s="174">
        <v>0</v>
      </c>
      <c r="AH113" s="174">
        <f t="shared" si="21"/>
        <v>11193</v>
      </c>
      <c r="AI113" s="174">
        <v>186</v>
      </c>
      <c r="AJ113" s="229">
        <v>11007</v>
      </c>
      <c r="AK113" s="236">
        <v>752.68687999999997</v>
      </c>
    </row>
    <row r="114" spans="1:43">
      <c r="A114" s="311"/>
      <c r="B114" s="2" t="str">
        <f>IF(L!$A$1=1,L!B115,IF(L!$A$1=2,L!C115,L!D115))</f>
        <v>2014 Shkurt</v>
      </c>
      <c r="C114" s="174">
        <f>D114+AB114+AK114</f>
        <v>98667.054870000007</v>
      </c>
      <c r="D114" s="174">
        <f t="shared" si="15"/>
        <v>78919.697550000012</v>
      </c>
      <c r="E114" s="174">
        <f t="shared" si="16"/>
        <v>69632.19746000001</v>
      </c>
      <c r="F114" s="174">
        <f t="shared" si="17"/>
        <v>8543.1302799999994</v>
      </c>
      <c r="G114" s="175">
        <v>1444.4487799999999</v>
      </c>
      <c r="H114" s="175">
        <v>5293.6033399999997</v>
      </c>
      <c r="I114" s="175">
        <v>1479.2598499999999</v>
      </c>
      <c r="J114" s="175">
        <v>325.81831</v>
      </c>
      <c r="K114" s="175">
        <f t="shared" si="18"/>
        <v>63498.567910000005</v>
      </c>
      <c r="L114" s="174">
        <v>36379.26225</v>
      </c>
      <c r="M114" s="174">
        <f t="shared" si="19"/>
        <v>11027.236780000003</v>
      </c>
      <c r="N114" s="174">
        <v>25352.025469999997</v>
      </c>
      <c r="O114" s="174">
        <v>7855.7515999999996</v>
      </c>
      <c r="P114" s="174">
        <v>19061.78487</v>
      </c>
      <c r="Q114" s="174">
        <v>201.76919000000004</v>
      </c>
      <c r="R114" s="174">
        <v>-2409.5007300000002</v>
      </c>
      <c r="S114" s="174">
        <f t="shared" si="20"/>
        <v>9287.5000900000014</v>
      </c>
      <c r="T114" s="174">
        <v>6740.4992600000005</v>
      </c>
      <c r="U114" s="174">
        <v>2380.0339600000002</v>
      </c>
      <c r="V114" s="174">
        <v>0</v>
      </c>
      <c r="W114" s="174">
        <v>166.96687</v>
      </c>
      <c r="X114" s="174"/>
      <c r="Y114" s="174">
        <v>0</v>
      </c>
      <c r="Z114" s="174">
        <v>0</v>
      </c>
      <c r="AA114" s="174"/>
      <c r="AB114" s="174">
        <f t="shared" si="24"/>
        <v>18805</v>
      </c>
      <c r="AC114" s="174">
        <f t="shared" si="25"/>
        <v>0</v>
      </c>
      <c r="AD114" s="174">
        <v>0</v>
      </c>
      <c r="AE114" s="174">
        <v>0</v>
      </c>
      <c r="AF114" s="174"/>
      <c r="AG114" s="174">
        <v>0</v>
      </c>
      <c r="AH114" s="174">
        <f t="shared" si="21"/>
        <v>18805</v>
      </c>
      <c r="AI114" s="174">
        <v>236</v>
      </c>
      <c r="AJ114" s="229">
        <v>18569</v>
      </c>
      <c r="AK114" s="236">
        <v>942.35732000000007</v>
      </c>
      <c r="AP114" s="207"/>
      <c r="AQ114" s="182"/>
    </row>
    <row r="115" spans="1:43">
      <c r="A115" s="311"/>
      <c r="B115" s="2" t="str">
        <f>IF(L!$A$1=1,L!B116,IF(L!$A$1=2,L!C116,L!D116))</f>
        <v xml:space="preserve">2014 Mars </v>
      </c>
      <c r="C115" s="174">
        <f t="shared" ref="C115:C124" si="26">D115+AB115+AK115</f>
        <v>105527.15090000002</v>
      </c>
      <c r="D115" s="174">
        <f t="shared" si="15"/>
        <v>96660.235560000016</v>
      </c>
      <c r="E115" s="174">
        <f t="shared" si="16"/>
        <v>85392.999670000019</v>
      </c>
      <c r="F115" s="174">
        <f t="shared" si="17"/>
        <v>11673.38293</v>
      </c>
      <c r="G115" s="175">
        <v>2997.8455600000007</v>
      </c>
      <c r="H115" s="175">
        <v>6569.7955699999984</v>
      </c>
      <c r="I115" s="175">
        <v>1751.5854999999999</v>
      </c>
      <c r="J115" s="175">
        <v>354.1563000000001</v>
      </c>
      <c r="K115" s="175">
        <f t="shared" si="18"/>
        <v>77596.164540000012</v>
      </c>
      <c r="L115" s="174">
        <v>44099.820630000002</v>
      </c>
      <c r="M115" s="174">
        <f t="shared" si="19"/>
        <v>10664.258170000001</v>
      </c>
      <c r="N115" s="174">
        <v>33435.562460000001</v>
      </c>
      <c r="O115" s="174">
        <v>9770.4324500000002</v>
      </c>
      <c r="P115" s="174">
        <v>23463.34895</v>
      </c>
      <c r="Q115" s="174">
        <v>262.56250999999997</v>
      </c>
      <c r="R115" s="174">
        <v>-3876.5478000000003</v>
      </c>
      <c r="S115" s="174">
        <f t="shared" si="20"/>
        <v>11267.235890000002</v>
      </c>
      <c r="T115" s="174">
        <v>8835.2576000000008</v>
      </c>
      <c r="U115" s="174">
        <v>2223.6915200000003</v>
      </c>
      <c r="V115" s="174">
        <v>0</v>
      </c>
      <c r="W115" s="174">
        <v>208.28676999999999</v>
      </c>
      <c r="X115" s="174"/>
      <c r="Y115" s="174">
        <v>0</v>
      </c>
      <c r="Z115" s="174">
        <v>0</v>
      </c>
      <c r="AA115" s="174"/>
      <c r="AB115" s="174">
        <f t="shared" si="24"/>
        <v>7480</v>
      </c>
      <c r="AC115" s="174">
        <f t="shared" si="25"/>
        <v>0</v>
      </c>
      <c r="AD115" s="174">
        <v>0</v>
      </c>
      <c r="AE115" s="174">
        <v>0</v>
      </c>
      <c r="AF115" s="174"/>
      <c r="AG115" s="174">
        <v>0</v>
      </c>
      <c r="AH115" s="174">
        <f t="shared" si="21"/>
        <v>7480</v>
      </c>
      <c r="AI115" s="174">
        <v>53</v>
      </c>
      <c r="AJ115" s="229">
        <v>7427</v>
      </c>
      <c r="AK115" s="236">
        <v>1386.91534</v>
      </c>
      <c r="AP115" s="197"/>
    </row>
    <row r="116" spans="1:43">
      <c r="A116" s="311"/>
      <c r="B116" s="2" t="str">
        <f>IF(L!$A$1=1,L!B117,IF(L!$A$1=2,L!C117,L!D117))</f>
        <v>2014 Prill</v>
      </c>
      <c r="C116" s="174">
        <f t="shared" si="26"/>
        <v>133394.71119999999</v>
      </c>
      <c r="D116" s="174">
        <f t="shared" si="15"/>
        <v>125731.22117999999</v>
      </c>
      <c r="E116" s="174">
        <f t="shared" si="16"/>
        <v>105833.66578</v>
      </c>
      <c r="F116" s="174">
        <f t="shared" si="17"/>
        <v>29132.733630000002</v>
      </c>
      <c r="G116" s="175">
        <v>12859.102290000001</v>
      </c>
      <c r="H116" s="175">
        <v>14283.049149999999</v>
      </c>
      <c r="I116" s="175">
        <v>1652.2025100000001</v>
      </c>
      <c r="J116" s="175">
        <v>338.37968000000001</v>
      </c>
      <c r="K116" s="175">
        <f t="shared" si="18"/>
        <v>78630.974799999996</v>
      </c>
      <c r="L116" s="174">
        <v>43923.589899999999</v>
      </c>
      <c r="M116" s="174">
        <f t="shared" si="19"/>
        <v>9905.3411000000051</v>
      </c>
      <c r="N116" s="174">
        <v>34018.248799999994</v>
      </c>
      <c r="O116" s="174">
        <v>9909.3868000000002</v>
      </c>
      <c r="P116" s="174">
        <v>24558.4264</v>
      </c>
      <c r="Q116" s="174">
        <v>239.57170000000002</v>
      </c>
      <c r="R116" s="174">
        <v>-1930.0426500000001</v>
      </c>
      <c r="S116" s="174">
        <f t="shared" si="20"/>
        <v>19897.555400000001</v>
      </c>
      <c r="T116" s="174">
        <v>8687.0594600000004</v>
      </c>
      <c r="U116" s="174">
        <v>3992.7073899999996</v>
      </c>
      <c r="V116" s="174">
        <v>500</v>
      </c>
      <c r="W116" s="174">
        <v>6717.7885500000002</v>
      </c>
      <c r="X116" s="174"/>
      <c r="Y116" s="174">
        <v>0</v>
      </c>
      <c r="Z116" s="174">
        <v>0</v>
      </c>
      <c r="AA116" s="174"/>
      <c r="AB116" s="174">
        <f t="shared" si="24"/>
        <v>7204</v>
      </c>
      <c r="AC116" s="174">
        <f t="shared" si="25"/>
        <v>0</v>
      </c>
      <c r="AD116" s="174">
        <v>0</v>
      </c>
      <c r="AE116" s="174">
        <v>0</v>
      </c>
      <c r="AF116" s="174"/>
      <c r="AG116" s="174">
        <v>0</v>
      </c>
      <c r="AH116" s="174">
        <f t="shared" si="21"/>
        <v>7204</v>
      </c>
      <c r="AI116" s="174">
        <v>2090</v>
      </c>
      <c r="AJ116" s="229">
        <v>5114</v>
      </c>
      <c r="AK116" s="236">
        <v>459.49002000000002</v>
      </c>
    </row>
    <row r="117" spans="1:43">
      <c r="A117" s="311"/>
      <c r="B117" s="2" t="str">
        <f>IF(L!$A$1=1,L!B118,IF(L!$A$1=2,L!C118,L!D118))</f>
        <v>2014 Maj</v>
      </c>
      <c r="C117" s="174">
        <f t="shared" si="26"/>
        <v>105535.29857</v>
      </c>
      <c r="D117" s="174">
        <f t="shared" si="15"/>
        <v>100624.8869</v>
      </c>
      <c r="E117" s="174">
        <f t="shared" si="16"/>
        <v>88575.77996</v>
      </c>
      <c r="F117" s="174">
        <f t="shared" si="17"/>
        <v>9877.7096899999997</v>
      </c>
      <c r="G117" s="175">
        <v>906.54895999999997</v>
      </c>
      <c r="H117" s="175">
        <v>7120.3511799999997</v>
      </c>
      <c r="I117" s="175">
        <v>1570.80925</v>
      </c>
      <c r="J117" s="175">
        <v>280.00029999999998</v>
      </c>
      <c r="K117" s="175">
        <f t="shared" si="18"/>
        <v>81051.88751</v>
      </c>
      <c r="L117" s="174">
        <v>46547.718509999999</v>
      </c>
      <c r="M117" s="174">
        <f t="shared" si="19"/>
        <v>10188.10097</v>
      </c>
      <c r="N117" s="174">
        <v>36359.617539999999</v>
      </c>
      <c r="O117" s="174">
        <v>11189.57293</v>
      </c>
      <c r="P117" s="174">
        <v>23081.275440000001</v>
      </c>
      <c r="Q117" s="174">
        <v>233.32062999999999</v>
      </c>
      <c r="R117" s="174">
        <v>-2353.8172400000003</v>
      </c>
      <c r="S117" s="174">
        <f t="shared" si="20"/>
        <v>12049.106940000001</v>
      </c>
      <c r="T117" s="174">
        <v>8597.344720000001</v>
      </c>
      <c r="U117" s="174">
        <v>3203.7500700000001</v>
      </c>
      <c r="V117" s="174">
        <v>0</v>
      </c>
      <c r="W117" s="174">
        <v>248.01214999999999</v>
      </c>
      <c r="X117" s="174"/>
      <c r="Y117" s="174"/>
      <c r="Z117" s="174">
        <v>0</v>
      </c>
      <c r="AA117" s="174"/>
      <c r="AB117" s="174">
        <f t="shared" si="24"/>
        <v>4419</v>
      </c>
      <c r="AC117" s="174">
        <f t="shared" si="25"/>
        <v>0</v>
      </c>
      <c r="AD117" s="174"/>
      <c r="AE117" s="174">
        <v>0</v>
      </c>
      <c r="AF117" s="174"/>
      <c r="AG117" s="174">
        <v>0</v>
      </c>
      <c r="AH117" s="174">
        <f t="shared" si="21"/>
        <v>4419</v>
      </c>
      <c r="AI117" s="174">
        <v>221</v>
      </c>
      <c r="AJ117" s="229">
        <v>4198</v>
      </c>
      <c r="AK117" s="236">
        <v>491.41166999999996</v>
      </c>
    </row>
    <row r="118" spans="1:43">
      <c r="A118" s="311"/>
      <c r="B118" s="2" t="str">
        <f>IF(L!$A$1=1,L!B119,IF(L!$A$1=2,L!C119,L!D119))</f>
        <v>2014 Qershor</v>
      </c>
      <c r="C118" s="174">
        <f>D118+AB118+AK118</f>
        <v>140777.16159000003</v>
      </c>
      <c r="D118" s="174">
        <f t="shared" si="15"/>
        <v>103257.50363000002</v>
      </c>
      <c r="E118" s="174">
        <f t="shared" si="16"/>
        <v>93308.53217000002</v>
      </c>
      <c r="F118" s="174">
        <f t="shared" si="17"/>
        <v>10365.286319999999</v>
      </c>
      <c r="G118" s="175">
        <v>624.30128000000002</v>
      </c>
      <c r="H118" s="175">
        <v>7429.2805099999996</v>
      </c>
      <c r="I118" s="175">
        <v>2012.8431499999999</v>
      </c>
      <c r="J118" s="175">
        <v>298.86138000000005</v>
      </c>
      <c r="K118" s="175">
        <f t="shared" si="18"/>
        <v>86530.599220000018</v>
      </c>
      <c r="L118" s="174">
        <v>48448.098040000004</v>
      </c>
      <c r="M118" s="174">
        <f t="shared" si="19"/>
        <v>9351.5257100000017</v>
      </c>
      <c r="N118" s="174">
        <v>39096.572330000003</v>
      </c>
      <c r="O118" s="174">
        <v>11869.35642</v>
      </c>
      <c r="P118" s="174">
        <v>25789.95277</v>
      </c>
      <c r="Q118" s="174">
        <v>423.19199000000003</v>
      </c>
      <c r="R118" s="174">
        <v>-3587.3533700000003</v>
      </c>
      <c r="S118" s="174">
        <f t="shared" si="20"/>
        <v>9948.9714600000007</v>
      </c>
      <c r="T118" s="174">
        <v>7515.7933800000001</v>
      </c>
      <c r="U118" s="174">
        <v>2195.1998300000005</v>
      </c>
      <c r="V118" s="174">
        <v>0</v>
      </c>
      <c r="W118" s="174">
        <v>237.97825</v>
      </c>
      <c r="X118" s="174"/>
      <c r="Y118" s="174">
        <v>0</v>
      </c>
      <c r="Z118" s="174">
        <v>0</v>
      </c>
      <c r="AA118" s="174"/>
      <c r="AB118" s="174">
        <f t="shared" si="24"/>
        <v>36846</v>
      </c>
      <c r="AC118" s="174">
        <f t="shared" si="25"/>
        <v>0</v>
      </c>
      <c r="AD118" s="174">
        <v>0</v>
      </c>
      <c r="AE118" s="174">
        <v>0</v>
      </c>
      <c r="AF118" s="174"/>
      <c r="AG118" s="174">
        <v>0</v>
      </c>
      <c r="AH118" s="174">
        <f t="shared" si="21"/>
        <v>36846</v>
      </c>
      <c r="AI118" s="174">
        <v>171</v>
      </c>
      <c r="AJ118" s="229">
        <v>36675</v>
      </c>
      <c r="AK118" s="236">
        <v>673.65796</v>
      </c>
    </row>
    <row r="119" spans="1:43">
      <c r="A119" s="311"/>
      <c r="B119" s="2" t="str">
        <f>IF(L!$A$1=1,L!B120,IF(L!$A$1=2,L!C120,L!D120))</f>
        <v>2014 Korrik</v>
      </c>
      <c r="C119" s="174">
        <f t="shared" si="26"/>
        <v>113569.26237</v>
      </c>
      <c r="D119" s="174">
        <f t="shared" si="15"/>
        <v>127484.57376</v>
      </c>
      <c r="E119" s="174">
        <f t="shared" si="16"/>
        <v>113789.70073</v>
      </c>
      <c r="F119" s="174">
        <f t="shared" si="17"/>
        <v>26622.233039999999</v>
      </c>
      <c r="G119" s="175">
        <v>10628.112139999999</v>
      </c>
      <c r="H119" s="175">
        <v>13629.39244</v>
      </c>
      <c r="I119" s="175">
        <v>2068.2816899999998</v>
      </c>
      <c r="J119" s="175">
        <v>296.44677000000001</v>
      </c>
      <c r="K119" s="175">
        <f t="shared" si="18"/>
        <v>90459.555459999989</v>
      </c>
      <c r="L119" s="174">
        <v>49783.86434</v>
      </c>
      <c r="M119" s="174">
        <f t="shared" si="19"/>
        <v>9315.1636500000022</v>
      </c>
      <c r="N119" s="174">
        <v>40468.700689999998</v>
      </c>
      <c r="O119" s="174">
        <v>11452.090340000001</v>
      </c>
      <c r="P119" s="174">
        <v>28887.773979999998</v>
      </c>
      <c r="Q119" s="174">
        <v>335.82679999999993</v>
      </c>
      <c r="R119" s="174">
        <v>-3292.0877700000001</v>
      </c>
      <c r="S119" s="174">
        <f t="shared" si="20"/>
        <v>13694.873030000001</v>
      </c>
      <c r="T119" s="174">
        <v>7616.5720700000002</v>
      </c>
      <c r="U119" s="174">
        <v>2718.5530699999999</v>
      </c>
      <c r="V119" s="174">
        <v>2829.02</v>
      </c>
      <c r="W119" s="174">
        <v>530.72789</v>
      </c>
      <c r="X119" s="174"/>
      <c r="Y119" s="174">
        <v>0</v>
      </c>
      <c r="Z119" s="174">
        <v>0</v>
      </c>
      <c r="AA119" s="174"/>
      <c r="AB119" s="174">
        <f t="shared" si="24"/>
        <v>-14451</v>
      </c>
      <c r="AC119" s="174">
        <f t="shared" si="25"/>
        <v>0</v>
      </c>
      <c r="AD119" s="174">
        <v>0</v>
      </c>
      <c r="AE119" s="174">
        <v>0</v>
      </c>
      <c r="AF119" s="174"/>
      <c r="AG119" s="174">
        <v>0</v>
      </c>
      <c r="AH119" s="174">
        <f t="shared" si="21"/>
        <v>-14451</v>
      </c>
      <c r="AI119" s="174">
        <v>283</v>
      </c>
      <c r="AJ119" s="229">
        <v>-14734</v>
      </c>
      <c r="AK119" s="236">
        <v>535.68861000000004</v>
      </c>
    </row>
    <row r="120" spans="1:43">
      <c r="A120" s="311"/>
      <c r="B120" s="2" t="str">
        <f>IF(L!$A$1=1,L!B121,IF(L!$A$1=2,L!C121,L!D121))</f>
        <v>2014 Gusht</v>
      </c>
      <c r="C120" s="174">
        <f t="shared" si="26"/>
        <v>122984.89848999999</v>
      </c>
      <c r="D120" s="174">
        <f t="shared" si="15"/>
        <v>118531.36291999999</v>
      </c>
      <c r="E120" s="174">
        <f t="shared" si="16"/>
        <v>106125.61197999999</v>
      </c>
      <c r="F120" s="174">
        <f>SUM(G120:J120)</f>
        <v>10133.54457</v>
      </c>
      <c r="G120" s="175">
        <v>637.87412999999992</v>
      </c>
      <c r="H120" s="175">
        <v>7327.6928399999997</v>
      </c>
      <c r="I120" s="175">
        <v>1979.4259</v>
      </c>
      <c r="J120" s="175">
        <v>188.55170000000001</v>
      </c>
      <c r="K120" s="175">
        <f t="shared" si="18"/>
        <v>97141.866509999993</v>
      </c>
      <c r="L120" s="174">
        <v>51320.523509999999</v>
      </c>
      <c r="M120" s="174">
        <f t="shared" si="19"/>
        <v>11261.885629999997</v>
      </c>
      <c r="N120" s="174">
        <v>40058.637880000002</v>
      </c>
      <c r="O120" s="174">
        <v>10721.71752</v>
      </c>
      <c r="P120" s="174">
        <v>34928.932610000003</v>
      </c>
      <c r="Q120" s="174">
        <v>170.69287</v>
      </c>
      <c r="R120" s="174">
        <v>-1149.7991</v>
      </c>
      <c r="S120" s="174">
        <f t="shared" si="20"/>
        <v>12405.750939999998</v>
      </c>
      <c r="T120" s="174">
        <v>7610.4183899999989</v>
      </c>
      <c r="U120" s="174">
        <v>2466.4794400000001</v>
      </c>
      <c r="V120" s="174">
        <v>5.6172899999999997</v>
      </c>
      <c r="W120" s="174">
        <v>2323.2358199999999</v>
      </c>
      <c r="X120" s="174"/>
      <c r="Y120" s="174">
        <v>0</v>
      </c>
      <c r="Z120" s="174">
        <v>0</v>
      </c>
      <c r="AA120" s="174"/>
      <c r="AB120" s="174">
        <f t="shared" si="24"/>
        <v>816</v>
      </c>
      <c r="AC120" s="174">
        <f t="shared" si="25"/>
        <v>0</v>
      </c>
      <c r="AD120" s="174">
        <v>0</v>
      </c>
      <c r="AE120" s="174">
        <v>0</v>
      </c>
      <c r="AF120" s="174"/>
      <c r="AG120" s="174">
        <v>0</v>
      </c>
      <c r="AH120" s="174">
        <f t="shared" si="21"/>
        <v>816</v>
      </c>
      <c r="AI120" s="174">
        <v>1183</v>
      </c>
      <c r="AJ120" s="229">
        <v>-367</v>
      </c>
      <c r="AK120" s="236">
        <v>3637.53557</v>
      </c>
    </row>
    <row r="121" spans="1:43">
      <c r="A121" s="311"/>
      <c r="B121" s="2" t="str">
        <f>IF(L!$A$1=1,L!B122,IF(L!$A$1=2,L!C122,L!D122))</f>
        <v>2014 Shtator</v>
      </c>
      <c r="C121" s="174">
        <f t="shared" si="26"/>
        <v>129055.18072999976</v>
      </c>
      <c r="D121" s="174">
        <f t="shared" si="15"/>
        <v>115106.62615999977</v>
      </c>
      <c r="E121" s="174">
        <f t="shared" si="16"/>
        <v>103077.44947000002</v>
      </c>
      <c r="F121" s="174">
        <f t="shared" si="17"/>
        <v>9812.4023799999995</v>
      </c>
      <c r="G121" s="175">
        <v>560.83628999999996</v>
      </c>
      <c r="H121" s="175">
        <v>7529.0783000000001</v>
      </c>
      <c r="I121" s="175">
        <v>1259.80474</v>
      </c>
      <c r="J121" s="175">
        <v>462.68304999999998</v>
      </c>
      <c r="K121" s="175">
        <f t="shared" si="18"/>
        <v>95787.702760000015</v>
      </c>
      <c r="L121" s="174">
        <v>53705.166200000007</v>
      </c>
      <c r="M121" s="174">
        <f t="shared" si="19"/>
        <v>12133.986320000004</v>
      </c>
      <c r="N121" s="174">
        <v>41571.179880000003</v>
      </c>
      <c r="O121" s="174">
        <v>12665.83352</v>
      </c>
      <c r="P121" s="174">
        <v>29230.098969999999</v>
      </c>
      <c r="Q121" s="174">
        <v>186.60406999999998</v>
      </c>
      <c r="R121" s="174">
        <v>-2522.6556699999996</v>
      </c>
      <c r="S121" s="174">
        <f t="shared" si="20"/>
        <v>12029.176689999742</v>
      </c>
      <c r="T121" s="174">
        <v>6955.2524099997427</v>
      </c>
      <c r="U121" s="174">
        <v>2822.5927499999998</v>
      </c>
      <c r="V121" s="174">
        <v>0</v>
      </c>
      <c r="W121" s="174">
        <v>2251.3315299999999</v>
      </c>
      <c r="X121" s="174"/>
      <c r="Y121" s="174">
        <v>0</v>
      </c>
      <c r="Z121" s="174">
        <v>0</v>
      </c>
      <c r="AA121" s="174"/>
      <c r="AB121" s="174">
        <f t="shared" si="24"/>
        <v>13170</v>
      </c>
      <c r="AC121" s="174">
        <f t="shared" si="25"/>
        <v>0</v>
      </c>
      <c r="AD121" s="174">
        <v>0</v>
      </c>
      <c r="AE121" s="174">
        <v>0</v>
      </c>
      <c r="AF121" s="174"/>
      <c r="AG121" s="174">
        <v>0</v>
      </c>
      <c r="AH121" s="174">
        <f t="shared" si="21"/>
        <v>13170</v>
      </c>
      <c r="AI121" s="174">
        <v>301</v>
      </c>
      <c r="AJ121" s="229">
        <v>12869</v>
      </c>
      <c r="AK121" s="236">
        <v>778.5545699999999</v>
      </c>
    </row>
    <row r="122" spans="1:43">
      <c r="A122" s="311"/>
      <c r="B122" s="2" t="str">
        <f>IF(L!$A$1=1,L!B123,IF(L!$A$1=2,L!C123,L!D123))</f>
        <v>2014 Tetor</v>
      </c>
      <c r="C122" s="174">
        <f t="shared" si="26"/>
        <v>137224.39766000002</v>
      </c>
      <c r="D122" s="174">
        <f t="shared" si="15"/>
        <v>136939.11800000002</v>
      </c>
      <c r="E122" s="174">
        <f t="shared" si="16"/>
        <v>113339.74732000001</v>
      </c>
      <c r="F122" s="174">
        <f t="shared" si="17"/>
        <v>25022.39172</v>
      </c>
      <c r="G122" s="175">
        <v>9570.9301300000006</v>
      </c>
      <c r="H122" s="175">
        <v>13882.657069999999</v>
      </c>
      <c r="I122" s="175">
        <v>1309.6713999999999</v>
      </c>
      <c r="J122" s="175">
        <v>259.13311999999996</v>
      </c>
      <c r="K122" s="175">
        <f t="shared" si="18"/>
        <v>91490.773320000008</v>
      </c>
      <c r="L122" s="174">
        <v>49616.751810000002</v>
      </c>
      <c r="M122" s="174">
        <f t="shared" si="19"/>
        <v>10917.996139999996</v>
      </c>
      <c r="N122" s="174">
        <v>38698.755670000006</v>
      </c>
      <c r="O122" s="174">
        <v>11347.34368</v>
      </c>
      <c r="P122" s="174">
        <v>29516.490439999998</v>
      </c>
      <c r="Q122" s="174">
        <v>1010.1873899999999</v>
      </c>
      <c r="R122" s="174">
        <v>-3173.4177199999995</v>
      </c>
      <c r="S122" s="174">
        <f t="shared" si="20"/>
        <v>23599.37068</v>
      </c>
      <c r="T122" s="174">
        <v>7505.2604599999995</v>
      </c>
      <c r="U122" s="174">
        <v>2940.4972100000005</v>
      </c>
      <c r="V122" s="174">
        <v>1458.6595</v>
      </c>
      <c r="W122" s="174">
        <v>1694.9535100000001</v>
      </c>
      <c r="X122" s="174"/>
      <c r="Y122" s="174">
        <v>10000</v>
      </c>
      <c r="Z122" s="174">
        <v>0</v>
      </c>
      <c r="AA122" s="174"/>
      <c r="AB122" s="174">
        <f t="shared" si="24"/>
        <v>-195</v>
      </c>
      <c r="AC122" s="174">
        <f t="shared" si="25"/>
        <v>0</v>
      </c>
      <c r="AD122" s="174">
        <v>0</v>
      </c>
      <c r="AE122" s="174">
        <v>0</v>
      </c>
      <c r="AF122" s="174"/>
      <c r="AG122" s="174">
        <v>0</v>
      </c>
      <c r="AH122" s="174">
        <f t="shared" si="21"/>
        <v>-195</v>
      </c>
      <c r="AI122" s="174">
        <v>1902</v>
      </c>
      <c r="AJ122" s="229">
        <v>-2097</v>
      </c>
      <c r="AK122" s="236">
        <v>480.27966000000004</v>
      </c>
    </row>
    <row r="123" spans="1:43">
      <c r="A123" s="311"/>
      <c r="B123" s="2" t="str">
        <f>IF(L!$A$1=1,L!B124,IF(L!$A$1=2,L!C124,L!D124))</f>
        <v xml:space="preserve">2014 Nëntor </v>
      </c>
      <c r="C123" s="174">
        <f t="shared" si="26"/>
        <v>104425.13604</v>
      </c>
      <c r="D123" s="174">
        <f t="shared" si="15"/>
        <v>99326.893779999999</v>
      </c>
      <c r="E123" s="174">
        <f t="shared" si="16"/>
        <v>84929.154320000001</v>
      </c>
      <c r="F123" s="174">
        <f t="shared" si="17"/>
        <v>6987.2397600000004</v>
      </c>
      <c r="G123" s="175">
        <v>445.16587999999996</v>
      </c>
      <c r="H123" s="175">
        <v>5222.8236900000002</v>
      </c>
      <c r="I123" s="175">
        <v>1013.4822</v>
      </c>
      <c r="J123" s="175">
        <v>305.76799</v>
      </c>
      <c r="K123" s="175">
        <f t="shared" si="18"/>
        <v>80067.853970000011</v>
      </c>
      <c r="L123" s="174">
        <v>45970.759530000003</v>
      </c>
      <c r="M123" s="174">
        <f t="shared" si="19"/>
        <v>13076.835590000002</v>
      </c>
      <c r="N123" s="174">
        <v>32893.923940000001</v>
      </c>
      <c r="O123" s="174">
        <v>9723.6495599999998</v>
      </c>
      <c r="P123" s="174">
        <v>24193.125070000002</v>
      </c>
      <c r="Q123" s="174">
        <v>180.31981000000002</v>
      </c>
      <c r="R123" s="174">
        <v>-2125.93941</v>
      </c>
      <c r="S123" s="174">
        <f t="shared" si="20"/>
        <v>14397.739460000001</v>
      </c>
      <c r="T123" s="174">
        <v>7115.3628499999995</v>
      </c>
      <c r="U123" s="174">
        <v>2596.5415400000002</v>
      </c>
      <c r="V123" s="174">
        <v>0</v>
      </c>
      <c r="W123" s="174">
        <v>4685.8350700000001</v>
      </c>
      <c r="X123" s="174"/>
      <c r="Y123" s="174">
        <v>0</v>
      </c>
      <c r="Z123" s="174">
        <v>0</v>
      </c>
      <c r="AA123" s="174"/>
      <c r="AB123" s="174">
        <f t="shared" si="24"/>
        <v>4378</v>
      </c>
      <c r="AC123" s="174">
        <f t="shared" si="25"/>
        <v>2300</v>
      </c>
      <c r="AD123" s="174">
        <v>2300</v>
      </c>
      <c r="AE123" s="174">
        <v>0</v>
      </c>
      <c r="AF123" s="174"/>
      <c r="AG123" s="174">
        <v>0</v>
      </c>
      <c r="AH123" s="174">
        <f t="shared" si="21"/>
        <v>2078</v>
      </c>
      <c r="AI123" s="174">
        <v>1417</v>
      </c>
      <c r="AJ123" s="229">
        <v>661</v>
      </c>
      <c r="AK123" s="236">
        <v>720.24225999999999</v>
      </c>
    </row>
    <row r="124" spans="1:43">
      <c r="A124" s="311"/>
      <c r="B124" s="2" t="str">
        <f>IF(L!$A$1=1,L!B125,IF(L!$A$1=2,L!C125,L!D125))</f>
        <v>2014 Dhjetor</v>
      </c>
      <c r="C124" s="174">
        <f t="shared" si="26"/>
        <v>162726.54451000001</v>
      </c>
      <c r="D124" s="174">
        <f t="shared" si="15"/>
        <v>132734.11720000001</v>
      </c>
      <c r="E124" s="174">
        <f t="shared" si="16"/>
        <v>116516.19994999999</v>
      </c>
      <c r="F124" s="174">
        <f t="shared" si="17"/>
        <v>17416.383609999997</v>
      </c>
      <c r="G124" s="175">
        <v>3451.5132800000001</v>
      </c>
      <c r="H124" s="175">
        <v>10569.313480000001</v>
      </c>
      <c r="I124" s="175">
        <v>2931.5202300000001</v>
      </c>
      <c r="J124" s="175">
        <v>464.03661999999997</v>
      </c>
      <c r="K124" s="175">
        <f t="shared" si="18"/>
        <v>103500.18472999999</v>
      </c>
      <c r="L124" s="174">
        <v>56011.307860000001</v>
      </c>
      <c r="M124" s="174">
        <f t="shared" si="19"/>
        <v>14408.219530000002</v>
      </c>
      <c r="N124" s="174">
        <v>41603.088329999999</v>
      </c>
      <c r="O124" s="174">
        <v>13730.457259999999</v>
      </c>
      <c r="P124" s="174">
        <v>33938.756990000002</v>
      </c>
      <c r="Q124" s="174">
        <v>-180.33738000000005</v>
      </c>
      <c r="R124" s="174">
        <v>-4400.3683899999996</v>
      </c>
      <c r="S124" s="174">
        <f t="shared" si="20"/>
        <v>16217.91725</v>
      </c>
      <c r="T124" s="174">
        <v>7913.75054</v>
      </c>
      <c r="U124" s="174">
        <v>2584.6524099999997</v>
      </c>
      <c r="V124" s="174">
        <v>0</v>
      </c>
      <c r="W124" s="174">
        <v>719.51430000000005</v>
      </c>
      <c r="X124" s="174"/>
      <c r="Y124" s="174">
        <v>5000</v>
      </c>
      <c r="Z124" s="174">
        <v>0</v>
      </c>
      <c r="AA124" s="174"/>
      <c r="AB124" s="174">
        <f t="shared" si="24"/>
        <v>26471</v>
      </c>
      <c r="AC124" s="174">
        <f t="shared" si="25"/>
        <v>0</v>
      </c>
      <c r="AD124" s="174">
        <v>0</v>
      </c>
      <c r="AE124" s="174">
        <v>0</v>
      </c>
      <c r="AF124" s="174"/>
      <c r="AG124" s="174">
        <v>0</v>
      </c>
      <c r="AH124" s="174">
        <f t="shared" si="21"/>
        <v>26471</v>
      </c>
      <c r="AI124" s="174">
        <v>1787</v>
      </c>
      <c r="AJ124" s="229">
        <v>24684</v>
      </c>
      <c r="AK124" s="236">
        <v>3521.42731</v>
      </c>
    </row>
    <row r="125" spans="1:43">
      <c r="A125" s="311"/>
      <c r="B125" s="3" t="str">
        <f>IF(L!$A$1=1,L!B126,IF(L!$A$1=2,L!C126,L!D126))</f>
        <v>Gjithsej 2014</v>
      </c>
      <c r="C125" s="176">
        <f>D125+AB125+AK125</f>
        <v>1463337.3625899998</v>
      </c>
      <c r="D125" s="176">
        <f t="shared" si="15"/>
        <v>1332820.1154199997</v>
      </c>
      <c r="E125" s="176">
        <f t="shared" si="16"/>
        <v>1161568.49553</v>
      </c>
      <c r="F125" s="176">
        <f t="shared" si="17"/>
        <v>189903.05090999999</v>
      </c>
      <c r="G125" s="177">
        <v>55118.978869999992</v>
      </c>
      <c r="H125" s="177">
        <v>110561.41467999999</v>
      </c>
      <c r="I125" s="177">
        <v>20411.15223</v>
      </c>
      <c r="J125" s="177">
        <v>3811.50513</v>
      </c>
      <c r="K125" s="177">
        <f t="shared" si="18"/>
        <v>1005180.31423</v>
      </c>
      <c r="L125" s="177">
        <v>559991.07759999996</v>
      </c>
      <c r="M125" s="177">
        <f t="shared" si="19"/>
        <v>136055.76692999998</v>
      </c>
      <c r="N125" s="177">
        <v>423935.31066999998</v>
      </c>
      <c r="O125" s="177">
        <v>126323.46380000001</v>
      </c>
      <c r="P125" s="177">
        <v>315437.23366999999</v>
      </c>
      <c r="Q125" s="177">
        <v>3428.5391599999998</v>
      </c>
      <c r="R125" s="177">
        <v>-33514.869609999994</v>
      </c>
      <c r="S125" s="177">
        <f t="shared" si="20"/>
        <v>171251.61988999974</v>
      </c>
      <c r="T125" s="177">
        <v>92377.94608999975</v>
      </c>
      <c r="U125" s="177">
        <v>32041.387589999995</v>
      </c>
      <c r="V125" s="177">
        <v>5293.2967900000003</v>
      </c>
      <c r="W125" s="177">
        <v>26538.989419999998</v>
      </c>
      <c r="X125" s="177">
        <v>0</v>
      </c>
      <c r="Y125" s="177">
        <v>15000</v>
      </c>
      <c r="Z125" s="177">
        <v>0</v>
      </c>
      <c r="AA125" s="177"/>
      <c r="AB125" s="177">
        <f t="shared" si="24"/>
        <v>116137</v>
      </c>
      <c r="AC125" s="177">
        <f t="shared" si="25"/>
        <v>2300</v>
      </c>
      <c r="AD125" s="177">
        <v>2300</v>
      </c>
      <c r="AE125" s="177">
        <v>0</v>
      </c>
      <c r="AF125" s="177"/>
      <c r="AG125" s="177">
        <v>0</v>
      </c>
      <c r="AH125" s="177">
        <f>SUM(AI125:AJ125)</f>
        <v>113837</v>
      </c>
      <c r="AI125" s="177">
        <v>9830</v>
      </c>
      <c r="AJ125" s="177">
        <v>104007</v>
      </c>
      <c r="AK125" s="231">
        <f>SUM(AK113:AK124)</f>
        <v>14380.247169999999</v>
      </c>
      <c r="AP125" s="181"/>
    </row>
    <row r="126" spans="1:43">
      <c r="A126" s="311">
        <v>2015</v>
      </c>
      <c r="B126" s="2" t="str">
        <f>IF(L!$A$1=1,L!B127,IF(L!$A$1=2,L!C127,L!D127))</f>
        <v>2015 Janar</v>
      </c>
      <c r="C126" s="174">
        <f>D126+AB126+AK126</f>
        <v>112156.12693000001</v>
      </c>
      <c r="D126" s="174">
        <f t="shared" si="15"/>
        <v>98652.351330000005</v>
      </c>
      <c r="E126" s="174">
        <f t="shared" si="16"/>
        <v>87972.907790000012</v>
      </c>
      <c r="F126" s="174">
        <f t="shared" si="17"/>
        <v>27695.574720000001</v>
      </c>
      <c r="G126" s="175">
        <v>12045.170840000001</v>
      </c>
      <c r="H126" s="175">
        <v>13725.633989999998</v>
      </c>
      <c r="I126" s="175">
        <v>1638.9626599999999</v>
      </c>
      <c r="J126" s="175">
        <v>285.80723</v>
      </c>
      <c r="K126" s="175">
        <f t="shared" si="18"/>
        <v>62267.404100000014</v>
      </c>
      <c r="L126" s="174">
        <v>35441.997220000005</v>
      </c>
      <c r="M126" s="174">
        <f>L126-N126</f>
        <v>15060.422060000004</v>
      </c>
      <c r="N126" s="174">
        <v>20381.57516</v>
      </c>
      <c r="O126" s="174">
        <v>6663.8371999999999</v>
      </c>
      <c r="P126" s="174">
        <v>20000.972440000001</v>
      </c>
      <c r="Q126" s="174">
        <v>160.59724</v>
      </c>
      <c r="R126" s="174">
        <v>-1990.0710300000001</v>
      </c>
      <c r="S126" s="174">
        <f t="shared" si="20"/>
        <v>10679.44354</v>
      </c>
      <c r="T126" s="174">
        <v>6584.6440899999998</v>
      </c>
      <c r="U126" s="174">
        <v>2156.4066800000001</v>
      </c>
      <c r="V126" s="174">
        <v>1458.6595</v>
      </c>
      <c r="W126" s="174">
        <v>479.73327</v>
      </c>
      <c r="X126" s="174"/>
      <c r="Y126" s="174">
        <v>0</v>
      </c>
      <c r="Z126" s="174"/>
      <c r="AA126" s="174"/>
      <c r="AB126" s="174">
        <f t="shared" si="24"/>
        <v>13071.492269999999</v>
      </c>
      <c r="AC126" s="174">
        <f t="shared" si="25"/>
        <v>5500</v>
      </c>
      <c r="AD126" s="174">
        <v>5500</v>
      </c>
      <c r="AE126" s="174">
        <v>0</v>
      </c>
      <c r="AF126" s="174"/>
      <c r="AG126" s="174">
        <v>0</v>
      </c>
      <c r="AH126" s="174">
        <f t="shared" si="21"/>
        <v>7571.4922699999997</v>
      </c>
      <c r="AI126" s="174">
        <v>744.1819200000001</v>
      </c>
      <c r="AJ126" s="174">
        <v>6827.3103499999997</v>
      </c>
      <c r="AK126" s="174">
        <v>432.28332999999998</v>
      </c>
      <c r="AL126" s="182"/>
      <c r="AM126" s="182"/>
      <c r="AN126" s="182"/>
    </row>
    <row r="127" spans="1:43">
      <c r="A127" s="311"/>
      <c r="B127" s="2" t="str">
        <f>IF(L!$A$1=1,L!B128,IF(L!$A$1=2,L!C128,L!D128))</f>
        <v>2015 Shkurt</v>
      </c>
      <c r="C127" s="174">
        <f t="shared" ref="C127:C136" si="27">D127+AB127+AK127</f>
        <v>89022.273329999996</v>
      </c>
      <c r="D127" s="174">
        <f t="shared" si="15"/>
        <v>81754.340389999998</v>
      </c>
      <c r="E127" s="174">
        <f t="shared" si="16"/>
        <v>71857.697480000003</v>
      </c>
      <c r="F127" s="174">
        <f t="shared" si="17"/>
        <v>9002.995039999998</v>
      </c>
      <c r="G127" s="175">
        <v>395.35389000000004</v>
      </c>
      <c r="H127" s="175">
        <v>7054.5187199999991</v>
      </c>
      <c r="I127" s="175">
        <v>1295.4325899999999</v>
      </c>
      <c r="J127" s="175">
        <v>257.68984</v>
      </c>
      <c r="K127" s="175">
        <f t="shared" si="18"/>
        <v>65679.024850000002</v>
      </c>
      <c r="L127" s="174">
        <v>38906.304390000005</v>
      </c>
      <c r="M127" s="174">
        <f t="shared" si="19"/>
        <v>13576.077310000008</v>
      </c>
      <c r="N127" s="174">
        <v>25330.227079999997</v>
      </c>
      <c r="O127" s="174">
        <v>7924.9297900000001</v>
      </c>
      <c r="P127" s="174">
        <v>18737.323560000001</v>
      </c>
      <c r="Q127" s="174">
        <v>110.46710999999999</v>
      </c>
      <c r="R127" s="174">
        <v>-2824.3224100000002</v>
      </c>
      <c r="S127" s="174">
        <f t="shared" si="20"/>
        <v>9896.6429100000005</v>
      </c>
      <c r="T127" s="174">
        <v>7676.2036100000005</v>
      </c>
      <c r="U127" s="174">
        <v>2055.58088</v>
      </c>
      <c r="V127" s="174">
        <v>0</v>
      </c>
      <c r="W127" s="174">
        <v>164.85842</v>
      </c>
      <c r="X127" s="174"/>
      <c r="Y127" s="174">
        <v>0</v>
      </c>
      <c r="Z127" s="174"/>
      <c r="AA127" s="174"/>
      <c r="AB127" s="174">
        <f t="shared" si="24"/>
        <v>4832.6777899999997</v>
      </c>
      <c r="AC127" s="174">
        <f t="shared" si="25"/>
        <v>0</v>
      </c>
      <c r="AD127" s="174">
        <v>0</v>
      </c>
      <c r="AE127" s="174">
        <v>0</v>
      </c>
      <c r="AF127" s="174"/>
      <c r="AG127" s="174">
        <v>0</v>
      </c>
      <c r="AH127" s="174">
        <f t="shared" si="21"/>
        <v>4832.6777899999997</v>
      </c>
      <c r="AI127" s="174">
        <v>5.1158200000000003</v>
      </c>
      <c r="AJ127" s="174">
        <v>4827.5619699999997</v>
      </c>
      <c r="AK127" s="174">
        <v>2435.25515</v>
      </c>
      <c r="AM127" s="182"/>
      <c r="AN127" s="182"/>
    </row>
    <row r="128" spans="1:43">
      <c r="A128" s="311"/>
      <c r="B128" s="2" t="str">
        <f>IF(L!$A$1=1,L!B129,IF(L!$A$1=2,L!C129,L!D129))</f>
        <v xml:space="preserve">2015 Mars </v>
      </c>
      <c r="C128" s="174">
        <f t="shared" si="27"/>
        <v>133412.61429999999</v>
      </c>
      <c r="D128" s="174">
        <f t="shared" si="15"/>
        <v>105085.62778999998</v>
      </c>
      <c r="E128" s="174">
        <f t="shared" si="16"/>
        <v>88505.706459999987</v>
      </c>
      <c r="F128" s="174">
        <f t="shared" si="17"/>
        <v>12134.160030000001</v>
      </c>
      <c r="G128" s="175">
        <v>2269.7889</v>
      </c>
      <c r="H128" s="175">
        <v>7764.9877300000007</v>
      </c>
      <c r="I128" s="175">
        <v>1763.40681</v>
      </c>
      <c r="J128" s="175">
        <v>335.97658999999999</v>
      </c>
      <c r="K128" s="175">
        <f t="shared" si="18"/>
        <v>79125.690419999984</v>
      </c>
      <c r="L128" s="174">
        <v>44654.770409999997</v>
      </c>
      <c r="M128" s="174">
        <f t="shared" si="19"/>
        <v>11669.440410000003</v>
      </c>
      <c r="N128" s="174">
        <v>32985.329999999994</v>
      </c>
      <c r="O128" s="174">
        <v>10014.652330000001</v>
      </c>
      <c r="P128" s="174">
        <v>24323.348679999999</v>
      </c>
      <c r="Q128" s="174">
        <v>132.91900000000001</v>
      </c>
      <c r="R128" s="174">
        <v>-2754.1439899999996</v>
      </c>
      <c r="S128" s="174">
        <f t="shared" si="20"/>
        <v>16579.921330000001</v>
      </c>
      <c r="T128" s="174">
        <v>7790.1511300000011</v>
      </c>
      <c r="U128" s="174">
        <v>2464.7454700000003</v>
      </c>
      <c r="V128" s="174">
        <v>0</v>
      </c>
      <c r="W128" s="174">
        <v>6325.0247300000001</v>
      </c>
      <c r="X128" s="174"/>
      <c r="Y128" s="174">
        <v>0</v>
      </c>
      <c r="Z128" s="174"/>
      <c r="AA128" s="174"/>
      <c r="AB128" s="174">
        <f t="shared" si="24"/>
        <v>27365.774849999998</v>
      </c>
      <c r="AC128" s="174">
        <f t="shared" si="25"/>
        <v>1.5594999999999999</v>
      </c>
      <c r="AD128" s="174">
        <v>1.5594999999999999</v>
      </c>
      <c r="AE128" s="174">
        <v>0</v>
      </c>
      <c r="AF128" s="174"/>
      <c r="AG128" s="174">
        <v>0</v>
      </c>
      <c r="AH128" s="174">
        <f t="shared" si="21"/>
        <v>27364.215349999999</v>
      </c>
      <c r="AI128" s="174">
        <v>1932.1316300000001</v>
      </c>
      <c r="AJ128" s="174">
        <v>25432.083719999999</v>
      </c>
      <c r="AK128" s="174">
        <v>961.21165999999994</v>
      </c>
      <c r="AM128" s="182"/>
      <c r="AN128" s="182"/>
    </row>
    <row r="129" spans="1:51">
      <c r="A129" s="311"/>
      <c r="B129" s="2" t="str">
        <f>IF(L!$A$1=1,L!B130,IF(L!$A$1=2,L!C130,L!D130))</f>
        <v>2015 Prill</v>
      </c>
      <c r="C129" s="174">
        <f t="shared" si="27"/>
        <v>137533.88897000003</v>
      </c>
      <c r="D129" s="174">
        <f t="shared" si="15"/>
        <v>141642.77912000002</v>
      </c>
      <c r="E129" s="174">
        <f t="shared" si="16"/>
        <v>113430.14175000001</v>
      </c>
      <c r="F129" s="174">
        <f t="shared" si="17"/>
        <v>29754.738110000002</v>
      </c>
      <c r="G129" s="175">
        <v>17942.412539999998</v>
      </c>
      <c r="H129" s="175">
        <v>10240.023279999999</v>
      </c>
      <c r="I129" s="175">
        <v>1394.0391099999999</v>
      </c>
      <c r="J129" s="175">
        <v>178.26318000000001</v>
      </c>
      <c r="K129" s="175">
        <f t="shared" si="18"/>
        <v>86230.125849999997</v>
      </c>
      <c r="L129" s="174">
        <v>47440.804820000005</v>
      </c>
      <c r="M129" s="174">
        <f t="shared" si="19"/>
        <v>11303.494910000009</v>
      </c>
      <c r="N129" s="174">
        <v>36137.309909999996</v>
      </c>
      <c r="O129" s="174">
        <v>10522.86774</v>
      </c>
      <c r="P129" s="174">
        <v>28178.08612</v>
      </c>
      <c r="Q129" s="174">
        <v>88.367170000000002</v>
      </c>
      <c r="R129" s="174">
        <v>-2554.7222099999994</v>
      </c>
      <c r="S129" s="174">
        <f t="shared" si="20"/>
        <v>28212.63737</v>
      </c>
      <c r="T129" s="174">
        <v>7681.5778399999999</v>
      </c>
      <c r="U129" s="174">
        <v>2803.0803500000002</v>
      </c>
      <c r="V129" s="174">
        <v>1458.6595</v>
      </c>
      <c r="W129" s="174">
        <v>6269.3196799999996</v>
      </c>
      <c r="X129" s="174"/>
      <c r="Y129" s="174">
        <v>10000</v>
      </c>
      <c r="Z129" s="174"/>
      <c r="AA129" s="174"/>
      <c r="AB129" s="174">
        <f t="shared" si="24"/>
        <v>-4583.9913800000004</v>
      </c>
      <c r="AC129" s="174">
        <f t="shared" si="25"/>
        <v>0</v>
      </c>
      <c r="AD129" s="174">
        <v>0</v>
      </c>
      <c r="AE129" s="174">
        <v>0</v>
      </c>
      <c r="AF129" s="174"/>
      <c r="AG129" s="174"/>
      <c r="AH129" s="174">
        <f t="shared" si="21"/>
        <v>-4583.9913800000004</v>
      </c>
      <c r="AI129" s="174">
        <v>237.5</v>
      </c>
      <c r="AJ129" s="174">
        <v>-4821.4913800000004</v>
      </c>
      <c r="AK129" s="174">
        <v>475.10122999999999</v>
      </c>
      <c r="AM129" s="182"/>
      <c r="AN129" s="182"/>
    </row>
    <row r="130" spans="1:51">
      <c r="A130" s="311"/>
      <c r="B130" s="2" t="str">
        <f>IF(L!$A$1=1,L!B131,IF(L!$A$1=2,L!C131,L!D131))</f>
        <v>2015 Maj</v>
      </c>
      <c r="C130" s="174">
        <f t="shared" si="27"/>
        <v>118852.53862000001</v>
      </c>
      <c r="D130" s="174">
        <f t="shared" si="15"/>
        <v>103482.15835</v>
      </c>
      <c r="E130" s="174">
        <f t="shared" si="16"/>
        <v>92797.499349999998</v>
      </c>
      <c r="F130" s="174">
        <f t="shared" si="17"/>
        <v>10037.085139999999</v>
      </c>
      <c r="G130" s="175">
        <v>1560.4819300000001</v>
      </c>
      <c r="H130" s="175">
        <v>6944.7284299999992</v>
      </c>
      <c r="I130" s="175">
        <v>1254.20534</v>
      </c>
      <c r="J130" s="175">
        <v>277.66944000000007</v>
      </c>
      <c r="K130" s="175">
        <f t="shared" si="18"/>
        <v>85618.670320000005</v>
      </c>
      <c r="L130" s="174">
        <v>47521.108700000004</v>
      </c>
      <c r="M130" s="174">
        <f t="shared" si="19"/>
        <v>9550.4519500000024</v>
      </c>
      <c r="N130" s="174">
        <v>37970.656750000002</v>
      </c>
      <c r="O130" s="174">
        <v>11302.03152</v>
      </c>
      <c r="P130" s="174">
        <v>26697.534110000001</v>
      </c>
      <c r="Q130" s="174">
        <v>97.995990000000006</v>
      </c>
      <c r="R130" s="174">
        <v>-2858.2561100000003</v>
      </c>
      <c r="S130" s="174">
        <f t="shared" si="20"/>
        <v>10684.659</v>
      </c>
      <c r="T130" s="174">
        <v>7116.3794699999999</v>
      </c>
      <c r="U130" s="174">
        <v>3171.4631599999998</v>
      </c>
      <c r="V130" s="174">
        <v>0</v>
      </c>
      <c r="W130" s="174">
        <v>396.81637000000001</v>
      </c>
      <c r="X130" s="174"/>
      <c r="Y130" s="174">
        <v>0</v>
      </c>
      <c r="Z130" s="174"/>
      <c r="AA130" s="174"/>
      <c r="AB130" s="174">
        <f t="shared" si="24"/>
        <v>15289.876469999999</v>
      </c>
      <c r="AC130" s="174">
        <f t="shared" si="25"/>
        <v>0</v>
      </c>
      <c r="AD130" s="174">
        <v>0</v>
      </c>
      <c r="AE130" s="174">
        <v>0</v>
      </c>
      <c r="AF130" s="174"/>
      <c r="AG130" s="174">
        <v>0</v>
      </c>
      <c r="AH130" s="174">
        <f t="shared" si="21"/>
        <v>15289.876469999999</v>
      </c>
      <c r="AI130" s="174">
        <v>411.20366000000001</v>
      </c>
      <c r="AJ130" s="174">
        <v>14878.67281</v>
      </c>
      <c r="AK130" s="174">
        <v>80.503799999999998</v>
      </c>
      <c r="AM130" s="182"/>
      <c r="AN130" s="182"/>
    </row>
    <row r="131" spans="1:51">
      <c r="A131" s="311"/>
      <c r="B131" s="2" t="str">
        <f>IF(L!$A$1=1,L!B132,IF(L!$A$1=2,L!C132,L!D132))</f>
        <v>2015 Qershor</v>
      </c>
      <c r="C131" s="174">
        <f t="shared" si="27"/>
        <v>130967.70289999999</v>
      </c>
      <c r="D131" s="174">
        <f t="shared" si="15"/>
        <v>115311.29423999999</v>
      </c>
      <c r="E131" s="174">
        <f t="shared" si="16"/>
        <v>104840.72818999999</v>
      </c>
      <c r="F131" s="174">
        <f t="shared" si="17"/>
        <v>13060.446600000001</v>
      </c>
      <c r="G131" s="175">
        <v>1588.4995800000002</v>
      </c>
      <c r="H131" s="175">
        <v>9047.4917300000016</v>
      </c>
      <c r="I131" s="175">
        <v>2160.3180600000001</v>
      </c>
      <c r="J131" s="175">
        <v>264.13722999999999</v>
      </c>
      <c r="K131" s="175">
        <f t="shared" si="18"/>
        <v>93948.676250000004</v>
      </c>
      <c r="L131" s="174">
        <v>51970.390310000003</v>
      </c>
      <c r="M131" s="174">
        <f t="shared" si="19"/>
        <v>9933.8167200000025</v>
      </c>
      <c r="N131" s="174">
        <v>42036.57359</v>
      </c>
      <c r="O131" s="174">
        <v>12413.87729</v>
      </c>
      <c r="P131" s="174">
        <v>29464.413690000001</v>
      </c>
      <c r="Q131" s="174">
        <v>99.994959999999992</v>
      </c>
      <c r="R131" s="174">
        <v>-2168.3946600000004</v>
      </c>
      <c r="S131" s="174">
        <f t="shared" si="20"/>
        <v>10470.566050000001</v>
      </c>
      <c r="T131" s="174">
        <v>6936.9046800000006</v>
      </c>
      <c r="U131" s="174">
        <v>3167.4021600000001</v>
      </c>
      <c r="V131" s="174">
        <v>0</v>
      </c>
      <c r="W131" s="174">
        <v>366.25921</v>
      </c>
      <c r="X131" s="174"/>
      <c r="Y131" s="174">
        <v>0</v>
      </c>
      <c r="Z131" s="174"/>
      <c r="AA131" s="174"/>
      <c r="AB131" s="174">
        <f t="shared" si="24"/>
        <v>15387.346849999998</v>
      </c>
      <c r="AC131" s="174">
        <f t="shared" si="25"/>
        <v>3.9497000000000004</v>
      </c>
      <c r="AD131" s="174">
        <v>3.9497000000000004</v>
      </c>
      <c r="AE131" s="174">
        <v>0</v>
      </c>
      <c r="AF131" s="174"/>
      <c r="AG131" s="174">
        <v>0</v>
      </c>
      <c r="AH131" s="174">
        <f t="shared" si="21"/>
        <v>15383.397149999999</v>
      </c>
      <c r="AI131" s="174">
        <v>496.80696999999998</v>
      </c>
      <c r="AJ131" s="174">
        <v>14886.590179999999</v>
      </c>
      <c r="AK131" s="174">
        <v>269.06180999999998</v>
      </c>
      <c r="AM131" s="182"/>
      <c r="AN131" s="182"/>
    </row>
    <row r="132" spans="1:51">
      <c r="A132" s="311"/>
      <c r="B132" s="2" t="str">
        <f>IF(L!$A$1=1,L!B133,IF(L!$A$1=2,L!C133,L!D133))</f>
        <v>2015 Korrik</v>
      </c>
      <c r="C132" s="174">
        <f t="shared" si="27"/>
        <v>186000.09445000003</v>
      </c>
      <c r="D132" s="174">
        <f t="shared" si="15"/>
        <v>148064.45135000002</v>
      </c>
      <c r="E132" s="174">
        <f t="shared" si="16"/>
        <v>129673.30394000001</v>
      </c>
      <c r="F132" s="174">
        <f t="shared" si="17"/>
        <v>27523.232210000002</v>
      </c>
      <c r="G132" s="175">
        <v>12431.395200000001</v>
      </c>
      <c r="H132" s="175">
        <v>12866.832989999999</v>
      </c>
      <c r="I132" s="175">
        <v>1961.6969899999999</v>
      </c>
      <c r="J132" s="175">
        <v>263.30703</v>
      </c>
      <c r="K132" s="175">
        <f t="shared" si="18"/>
        <v>106419.11572999999</v>
      </c>
      <c r="L132" s="174">
        <v>55136.133040000001</v>
      </c>
      <c r="M132" s="174">
        <f>L132-N132</f>
        <v>10946.02248</v>
      </c>
      <c r="N132" s="174">
        <v>44190.110560000001</v>
      </c>
      <c r="O132" s="174">
        <v>12990.30651</v>
      </c>
      <c r="P132" s="174">
        <v>38140.223859999998</v>
      </c>
      <c r="Q132" s="174">
        <v>152.45232000000001</v>
      </c>
      <c r="R132" s="174">
        <v>-4269.0440000000008</v>
      </c>
      <c r="S132" s="174">
        <f t="shared" si="20"/>
        <v>18391.147410000001</v>
      </c>
      <c r="T132" s="174">
        <v>7257.7650600000015</v>
      </c>
      <c r="U132" s="174">
        <v>2513.9332200000003</v>
      </c>
      <c r="V132" s="174">
        <v>2017.6685</v>
      </c>
      <c r="W132" s="174">
        <v>6601.7806300000002</v>
      </c>
      <c r="X132" s="174"/>
      <c r="Y132" s="174">
        <v>0</v>
      </c>
      <c r="Z132" s="174"/>
      <c r="AA132" s="174"/>
      <c r="AB132" s="174">
        <f t="shared" si="24"/>
        <v>34415.819840000004</v>
      </c>
      <c r="AC132" s="174">
        <f t="shared" si="25"/>
        <v>0</v>
      </c>
      <c r="AD132" s="174">
        <v>0</v>
      </c>
      <c r="AE132" s="174">
        <v>0</v>
      </c>
      <c r="AF132" s="174"/>
      <c r="AG132" s="174">
        <v>0</v>
      </c>
      <c r="AH132" s="174">
        <f t="shared" si="21"/>
        <v>34415.819840000004</v>
      </c>
      <c r="AI132" s="174">
        <v>35770.579060000004</v>
      </c>
      <c r="AJ132" s="174">
        <v>-1354.7592199999999</v>
      </c>
      <c r="AK132" s="174">
        <v>3519.8232599999997</v>
      </c>
      <c r="AM132" s="182"/>
      <c r="AN132" s="182"/>
    </row>
    <row r="133" spans="1:51">
      <c r="A133" s="311"/>
      <c r="B133" s="2" t="str">
        <f>IF(L!$A$1=1,L!B134,IF(L!$A$1=2,L!C134,L!D134))</f>
        <v>2015 Gusht</v>
      </c>
      <c r="C133" s="174">
        <f t="shared" si="27"/>
        <v>139934.82655999999</v>
      </c>
      <c r="D133" s="174">
        <f t="shared" si="15"/>
        <v>124234.43011999999</v>
      </c>
      <c r="E133" s="174">
        <f t="shared" si="16"/>
        <v>114327.53352999999</v>
      </c>
      <c r="F133" s="174">
        <f t="shared" si="17"/>
        <v>9871.39948</v>
      </c>
      <c r="G133" s="175">
        <v>1136.06114</v>
      </c>
      <c r="H133" s="175">
        <v>6772.7244599999995</v>
      </c>
      <c r="I133" s="175">
        <v>1709.1795500000001</v>
      </c>
      <c r="J133" s="175">
        <v>253.43432999999999</v>
      </c>
      <c r="K133" s="175">
        <f t="shared" si="18"/>
        <v>107842.11064</v>
      </c>
      <c r="L133" s="174">
        <v>56025.115399999995</v>
      </c>
      <c r="M133" s="174">
        <f t="shared" si="19"/>
        <v>12384.146719999997</v>
      </c>
      <c r="N133" s="174">
        <v>43640.968679999998</v>
      </c>
      <c r="O133" s="174">
        <v>12223.85088</v>
      </c>
      <c r="P133" s="174">
        <v>39400.823340000003</v>
      </c>
      <c r="Q133" s="174">
        <v>192.32102000000003</v>
      </c>
      <c r="R133" s="174">
        <v>-3385.9765900000002</v>
      </c>
      <c r="S133" s="174">
        <f t="shared" si="20"/>
        <v>9906.8965900000021</v>
      </c>
      <c r="T133" s="174">
        <v>6962.6204500000003</v>
      </c>
      <c r="U133" s="174">
        <v>2601.7112900000002</v>
      </c>
      <c r="V133" s="174">
        <v>0</v>
      </c>
      <c r="W133" s="174">
        <v>342.56484999999998</v>
      </c>
      <c r="X133" s="174"/>
      <c r="Y133" s="174">
        <v>0</v>
      </c>
      <c r="Z133" s="174"/>
      <c r="AA133" s="174"/>
      <c r="AB133" s="174">
        <f t="shared" si="24"/>
        <v>15274.04379</v>
      </c>
      <c r="AC133" s="174">
        <f t="shared" si="25"/>
        <v>0</v>
      </c>
      <c r="AD133" s="174">
        <v>0</v>
      </c>
      <c r="AE133" s="174">
        <v>0</v>
      </c>
      <c r="AF133" s="174"/>
      <c r="AG133" s="174">
        <v>0</v>
      </c>
      <c r="AH133" s="174">
        <f t="shared" si="21"/>
        <v>15274.04379</v>
      </c>
      <c r="AI133" s="174">
        <v>212.79709</v>
      </c>
      <c r="AJ133" s="174">
        <v>15061.2467</v>
      </c>
      <c r="AK133" s="174">
        <v>426.35265000000004</v>
      </c>
      <c r="AM133" s="182"/>
      <c r="AN133" s="182"/>
    </row>
    <row r="134" spans="1:51">
      <c r="A134" s="311"/>
      <c r="B134" s="2" t="str">
        <f>IF(L!$A$1=1,L!B135,IF(L!$A$1=2,L!C135,L!D135))</f>
        <v>2015 Shtator</v>
      </c>
      <c r="C134" s="174">
        <f t="shared" si="27"/>
        <v>144335.91762999998</v>
      </c>
      <c r="D134" s="174">
        <f t="shared" si="15"/>
        <v>121170.73649</v>
      </c>
      <c r="E134" s="174">
        <f t="shared" si="16"/>
        <v>110345.02479</v>
      </c>
      <c r="F134" s="174">
        <f t="shared" si="17"/>
        <v>9412.8800499999998</v>
      </c>
      <c r="G134" s="175">
        <v>1338.4192599999999</v>
      </c>
      <c r="H134" s="175">
        <v>6850.4267499999996</v>
      </c>
      <c r="I134" s="175">
        <v>975.25683000000004</v>
      </c>
      <c r="J134" s="175">
        <v>248.77720999999997</v>
      </c>
      <c r="K134" s="175">
        <f t="shared" si="18"/>
        <v>104974.69413</v>
      </c>
      <c r="L134" s="174">
        <v>60817.890090000001</v>
      </c>
      <c r="M134" s="174">
        <f t="shared" si="19"/>
        <v>18561.234179999999</v>
      </c>
      <c r="N134" s="174">
        <v>42256.655910000001</v>
      </c>
      <c r="O134" s="174">
        <v>11201.504010000001</v>
      </c>
      <c r="P134" s="174">
        <v>32819.285779999998</v>
      </c>
      <c r="Q134" s="174">
        <v>136.01425</v>
      </c>
      <c r="R134" s="174">
        <v>-4042.5493900000001</v>
      </c>
      <c r="S134" s="174">
        <f t="shared" si="20"/>
        <v>10825.7117</v>
      </c>
      <c r="T134" s="174">
        <v>6814.5110999999997</v>
      </c>
      <c r="U134" s="174">
        <v>3489.0866900000001</v>
      </c>
      <c r="V134" s="174">
        <v>0</v>
      </c>
      <c r="W134" s="174">
        <v>522.11391000000003</v>
      </c>
      <c r="X134" s="174"/>
      <c r="Y134" s="174">
        <v>0</v>
      </c>
      <c r="Z134" s="174"/>
      <c r="AA134" s="174"/>
      <c r="AB134" s="174">
        <f t="shared" si="24"/>
        <v>22393.37672</v>
      </c>
      <c r="AC134" s="174">
        <f t="shared" si="25"/>
        <v>-5.8862000000000005</v>
      </c>
      <c r="AD134" s="174">
        <v>-5.8862000000000005</v>
      </c>
      <c r="AE134" s="174">
        <v>0</v>
      </c>
      <c r="AF134" s="174"/>
      <c r="AG134" s="174">
        <v>0</v>
      </c>
      <c r="AH134" s="174">
        <f t="shared" si="21"/>
        <v>22399.262920000001</v>
      </c>
      <c r="AI134" s="174">
        <v>2406.7263599999997</v>
      </c>
      <c r="AJ134" s="174">
        <v>19992.53656</v>
      </c>
      <c r="AK134" s="174">
        <v>771.80442000000005</v>
      </c>
      <c r="AM134" s="182"/>
      <c r="AN134" s="182"/>
    </row>
    <row r="135" spans="1:51">
      <c r="A135" s="311"/>
      <c r="B135" s="2" t="str">
        <f>IF(L!$A$1=1,L!B136,IF(L!$A$1=2,L!C136,L!D136))</f>
        <v>2015 Tetor</v>
      </c>
      <c r="C135" s="174">
        <f t="shared" si="27"/>
        <v>148255.47732199999</v>
      </c>
      <c r="D135" s="174">
        <f t="shared" si="15"/>
        <v>156471.28828199999</v>
      </c>
      <c r="E135" s="174">
        <f t="shared" si="16"/>
        <v>131975.67642199999</v>
      </c>
      <c r="F135" s="174">
        <f t="shared" si="17"/>
        <v>27993.796010000002</v>
      </c>
      <c r="G135" s="175">
        <v>13042.1813</v>
      </c>
      <c r="H135" s="175">
        <v>13487.29342</v>
      </c>
      <c r="I135" s="175">
        <v>1096.3202100000001</v>
      </c>
      <c r="J135" s="175">
        <v>368.00108000000006</v>
      </c>
      <c r="K135" s="175">
        <f t="shared" si="18"/>
        <v>105872.96438999999</v>
      </c>
      <c r="L135" s="174">
        <v>58819.833469999998</v>
      </c>
      <c r="M135" s="174">
        <f t="shared" si="19"/>
        <v>15539.392690000001</v>
      </c>
      <c r="N135" s="174">
        <v>43280.440779999997</v>
      </c>
      <c r="O135" s="174">
        <v>11541.265460000001</v>
      </c>
      <c r="P135" s="174">
        <v>35343.846539999999</v>
      </c>
      <c r="Q135" s="174">
        <v>168.01892000000001</v>
      </c>
      <c r="R135" s="174">
        <v>-1891.0839780000001</v>
      </c>
      <c r="S135" s="174">
        <f t="shared" si="20"/>
        <v>24495.611859999997</v>
      </c>
      <c r="T135" s="174">
        <v>7501.0007399999995</v>
      </c>
      <c r="U135" s="174">
        <v>3725.7038300000004</v>
      </c>
      <c r="V135" s="174">
        <v>1598.41175</v>
      </c>
      <c r="W135" s="174">
        <v>6670.4955399999999</v>
      </c>
      <c r="X135" s="174"/>
      <c r="Y135" s="174">
        <v>5000</v>
      </c>
      <c r="Z135" s="174"/>
      <c r="AA135" s="174"/>
      <c r="AB135" s="174">
        <f t="shared" si="24"/>
        <v>-9145.5493299999998</v>
      </c>
      <c r="AC135" s="174">
        <f t="shared" si="25"/>
        <v>0</v>
      </c>
      <c r="AD135" s="174">
        <v>0</v>
      </c>
      <c r="AE135" s="174">
        <v>0</v>
      </c>
      <c r="AF135" s="174"/>
      <c r="AG135" s="174"/>
      <c r="AH135" s="174">
        <f t="shared" si="21"/>
        <v>-9145.5493299999998</v>
      </c>
      <c r="AI135" s="174">
        <v>560.20488</v>
      </c>
      <c r="AJ135" s="174">
        <v>-9705.7542099999991</v>
      </c>
      <c r="AK135" s="174">
        <v>929.73837000000003</v>
      </c>
      <c r="AM135" s="182"/>
      <c r="AN135" s="182"/>
    </row>
    <row r="136" spans="1:51">
      <c r="A136" s="311"/>
      <c r="B136" s="2" t="str">
        <f>IF(L!$A$1=1,L!B137,IF(L!$A$1=2,L!C137,L!D137))</f>
        <v xml:space="preserve">2015 Nëntor </v>
      </c>
      <c r="C136" s="174">
        <f t="shared" si="27"/>
        <v>126603.58410000001</v>
      </c>
      <c r="D136" s="174">
        <f t="shared" si="15"/>
        <v>108543.87490000001</v>
      </c>
      <c r="E136" s="174">
        <f t="shared" si="16"/>
        <v>99314.065820000003</v>
      </c>
      <c r="F136" s="174">
        <f t="shared" si="17"/>
        <v>9573.9948099999983</v>
      </c>
      <c r="G136" s="175">
        <v>1287.1883599999999</v>
      </c>
      <c r="H136" s="175">
        <v>6804.0254799999993</v>
      </c>
      <c r="I136" s="175">
        <v>1189.9592299999999</v>
      </c>
      <c r="J136" s="175">
        <v>292.82173999999998</v>
      </c>
      <c r="K136" s="175">
        <f t="shared" si="18"/>
        <v>93077.096850000002</v>
      </c>
      <c r="L136" s="174">
        <v>52190.067719999999</v>
      </c>
      <c r="M136" s="174">
        <f t="shared" si="19"/>
        <v>12069.035659999994</v>
      </c>
      <c r="N136" s="174">
        <v>40121.032060000005</v>
      </c>
      <c r="O136" s="174">
        <v>10775.111290000001</v>
      </c>
      <c r="P136" s="174">
        <v>29985.703379999999</v>
      </c>
      <c r="Q136" s="174">
        <v>126.21445999999999</v>
      </c>
      <c r="R136" s="174">
        <v>-3337.0258399999998</v>
      </c>
      <c r="S136" s="174">
        <f t="shared" si="20"/>
        <v>9229.8090800000009</v>
      </c>
      <c r="T136" s="174">
        <v>6367.9990799999996</v>
      </c>
      <c r="U136" s="174">
        <v>2147.1208000000001</v>
      </c>
      <c r="V136" s="174">
        <v>0</v>
      </c>
      <c r="W136" s="174">
        <v>714.68920000000003</v>
      </c>
      <c r="X136" s="174"/>
      <c r="Y136" s="174">
        <v>0</v>
      </c>
      <c r="Z136" s="174"/>
      <c r="AA136" s="174"/>
      <c r="AB136" s="174">
        <f t="shared" si="24"/>
        <v>17060.32634</v>
      </c>
      <c r="AC136" s="174">
        <f t="shared" si="25"/>
        <v>0</v>
      </c>
      <c r="AD136" s="174">
        <v>0</v>
      </c>
      <c r="AE136" s="174">
        <v>0</v>
      </c>
      <c r="AF136" s="174"/>
      <c r="AG136" s="174">
        <v>0</v>
      </c>
      <c r="AH136" s="174">
        <f t="shared" si="21"/>
        <v>17060.32634</v>
      </c>
      <c r="AI136" s="174">
        <v>1974.9504499999998</v>
      </c>
      <c r="AJ136" s="174">
        <v>15085.375889999999</v>
      </c>
      <c r="AK136" s="174">
        <v>999.38285999999994</v>
      </c>
      <c r="AM136" s="182"/>
      <c r="AN136" s="182"/>
      <c r="AP136" s="194"/>
    </row>
    <row r="137" spans="1:51">
      <c r="A137" s="311"/>
      <c r="B137" s="2" t="str">
        <f>IF(L!$A$1=1,L!B138,IF(L!$A$1=2,L!C138,L!D138))</f>
        <v>2015 Dhjetor</v>
      </c>
      <c r="C137" s="174">
        <f>D137+AB137+AK137</f>
        <v>239449.49329999989</v>
      </c>
      <c r="D137" s="174">
        <f t="shared" si="15"/>
        <v>152406.18986999991</v>
      </c>
      <c r="E137" s="174">
        <f t="shared" si="16"/>
        <v>123694.96931999993</v>
      </c>
      <c r="F137" s="174">
        <f t="shared" si="17"/>
        <v>13386.858470000001</v>
      </c>
      <c r="G137" s="175">
        <v>2622.6515799999997</v>
      </c>
      <c r="H137" s="175">
        <v>7118.1613399999997</v>
      </c>
      <c r="I137" s="175">
        <v>3358.02979</v>
      </c>
      <c r="J137" s="175">
        <v>288.01576</v>
      </c>
      <c r="K137" s="175">
        <f t="shared" si="18"/>
        <v>113886.86209999993</v>
      </c>
      <c r="L137" s="174">
        <v>62394.272139999928</v>
      </c>
      <c r="M137" s="174">
        <f t="shared" si="19"/>
        <v>14206.663689999921</v>
      </c>
      <c r="N137" s="174">
        <v>48187.608450000007</v>
      </c>
      <c r="O137" s="174">
        <v>13816.6173</v>
      </c>
      <c r="P137" s="174">
        <v>37541.289699999994</v>
      </c>
      <c r="Q137" s="174">
        <v>134.68296000000001</v>
      </c>
      <c r="R137" s="174">
        <v>-3578.7512500000003</v>
      </c>
      <c r="S137" s="174">
        <f t="shared" si="20"/>
        <v>28711.220549999995</v>
      </c>
      <c r="T137" s="174">
        <v>25042.760639999979</v>
      </c>
      <c r="U137" s="174">
        <v>2822.6055100000153</v>
      </c>
      <c r="V137" s="174">
        <v>0</v>
      </c>
      <c r="W137" s="174">
        <v>845.85440000000017</v>
      </c>
      <c r="X137" s="174"/>
      <c r="Y137" s="174">
        <v>0</v>
      </c>
      <c r="Z137" s="174"/>
      <c r="AA137" s="174"/>
      <c r="AB137" s="174">
        <f t="shared" ref="AB137" si="28">AC137+AH137</f>
        <v>83668.433059999996</v>
      </c>
      <c r="AC137" s="174">
        <f t="shared" ref="AC137" si="29">SUM(AD137:AG137)</f>
        <v>62810.627999999997</v>
      </c>
      <c r="AD137" s="174">
        <v>0</v>
      </c>
      <c r="AE137" s="174">
        <v>61310.627999999997</v>
      </c>
      <c r="AF137" s="174"/>
      <c r="AG137" s="174">
        <v>1500</v>
      </c>
      <c r="AH137" s="174">
        <f t="shared" si="21"/>
        <v>20857.805060000002</v>
      </c>
      <c r="AI137" s="174">
        <v>705.39166999999975</v>
      </c>
      <c r="AJ137" s="174">
        <v>20152.413390000002</v>
      </c>
      <c r="AK137" s="179">
        <v>3374.8703700000001</v>
      </c>
      <c r="AM137" s="182"/>
      <c r="AN137" s="182"/>
      <c r="AO137" s="182"/>
      <c r="AP137" s="197"/>
    </row>
    <row r="138" spans="1:51">
      <c r="A138" s="311"/>
      <c r="B138" s="3" t="str">
        <f>IF(L!$A$1=1,L!B139,IF(L!$A$1=2,L!C139,L!D139))</f>
        <v>Gjithsej 2015</v>
      </c>
      <c r="C138" s="176">
        <f>D138+AB138+AK138</f>
        <v>1706524.5384119998</v>
      </c>
      <c r="D138" s="176">
        <f>E138+S138+Z138</f>
        <v>1456819.5222319998</v>
      </c>
      <c r="E138" s="176">
        <f t="shared" ref="E138" si="30">F138+K138+R138</f>
        <v>1268735.2548419998</v>
      </c>
      <c r="F138" s="176">
        <f>SUM(G138:J138)</f>
        <v>199447.16067000001</v>
      </c>
      <c r="G138" s="177">
        <f>SUM(G126:G137)</f>
        <v>67659.604520000008</v>
      </c>
      <c r="H138" s="177">
        <f>SUM(H126:H137)</f>
        <v>108676.84832</v>
      </c>
      <c r="I138" s="177">
        <f>SUM(I126:I137)</f>
        <v>19796.80717</v>
      </c>
      <c r="J138" s="177">
        <f>SUM(J126:J137)</f>
        <v>3313.9006599999993</v>
      </c>
      <c r="K138" s="177">
        <f>L138+O138+P138+Q138</f>
        <v>1104942.43563</v>
      </c>
      <c r="L138" s="177">
        <f>SUM(L126:L137)</f>
        <v>611318.68770999997</v>
      </c>
      <c r="M138" s="177">
        <f>L138-N138</f>
        <v>154800.19877999998</v>
      </c>
      <c r="N138" s="177">
        <f>SUM(N126:N137)</f>
        <v>456518.48892999999</v>
      </c>
      <c r="O138" s="177">
        <f>SUM(O126:O137)</f>
        <v>131390.85132000002</v>
      </c>
      <c r="P138" s="177">
        <f>SUM(P126:P137)</f>
        <v>360632.85120000003</v>
      </c>
      <c r="Q138" s="177">
        <f t="shared" ref="Q138:R138" si="31">SUM(Q126:Q137)</f>
        <v>1600.0454</v>
      </c>
      <c r="R138" s="177">
        <f t="shared" si="31"/>
        <v>-35654.341457999995</v>
      </c>
      <c r="S138" s="177">
        <f>SUM(T138:Y138)</f>
        <v>188084.26738999999</v>
      </c>
      <c r="T138" s="177">
        <f t="shared" ref="T138:W138" si="32">SUM(T126:T137)</f>
        <v>103732.51788999999</v>
      </c>
      <c r="U138" s="177">
        <f t="shared" si="32"/>
        <v>33118.84004000001</v>
      </c>
      <c r="V138" s="177">
        <f t="shared" si="32"/>
        <v>6533.3992500000004</v>
      </c>
      <c r="W138" s="177">
        <f t="shared" si="32"/>
        <v>29699.51021</v>
      </c>
      <c r="X138" s="177">
        <v>0</v>
      </c>
      <c r="Y138" s="177">
        <f>SUM(Y126:Y137)</f>
        <v>15000</v>
      </c>
      <c r="Z138" s="177">
        <v>0</v>
      </c>
      <c r="AA138" s="177"/>
      <c r="AB138" s="177">
        <f>SUM(AB126:AB137)</f>
        <v>235029.62727</v>
      </c>
      <c r="AC138" s="177">
        <f t="shared" ref="AC138:AD138" si="33">SUM(AC126:AC137)</f>
        <v>68310.251000000004</v>
      </c>
      <c r="AD138" s="177">
        <f t="shared" si="33"/>
        <v>5499.6230000000005</v>
      </c>
      <c r="AE138" s="177">
        <f>SUM(AE126:AE137)</f>
        <v>61310.627999999997</v>
      </c>
      <c r="AF138" s="177"/>
      <c r="AG138" s="177">
        <f t="shared" ref="AG138:AI138" si="34">SUM(AG126:AG137)</f>
        <v>1500</v>
      </c>
      <c r="AH138" s="177">
        <f>SUM(AH126:AH137)</f>
        <v>166719.37627000004</v>
      </c>
      <c r="AI138" s="177">
        <f t="shared" si="34"/>
        <v>45457.589509999998</v>
      </c>
      <c r="AJ138" s="177">
        <f>SUM(AJ126:AJ137)</f>
        <v>121261.78676</v>
      </c>
      <c r="AK138" s="177">
        <f>SUM(AK126:AK137)</f>
        <v>14675.388910000003</v>
      </c>
      <c r="AO138" s="197"/>
      <c r="AP138" s="181"/>
      <c r="AQ138" s="194"/>
    </row>
    <row r="139" spans="1:51">
      <c r="A139" s="312">
        <v>2016</v>
      </c>
      <c r="B139" s="2" t="str">
        <f>IF(L!$A$1=1,L!B140,IF(L!$A$1=2,L!C140,L!D140))</f>
        <v>2016 Janar</v>
      </c>
      <c r="C139" s="174">
        <f>D139+AB139+AK139</f>
        <v>147702.68634249998</v>
      </c>
      <c r="D139" s="174">
        <f>E139+S139+Z139</f>
        <v>110315.96898249997</v>
      </c>
      <c r="E139" s="174">
        <f>F139+K139+R139</f>
        <v>95758.497502499973</v>
      </c>
      <c r="F139" s="174">
        <f>SUM(G139:J139)</f>
        <v>29654.039169999996</v>
      </c>
      <c r="G139" s="175">
        <v>15251.18058</v>
      </c>
      <c r="H139" s="175">
        <v>13031.141030000001</v>
      </c>
      <c r="I139" s="175">
        <v>1328.4928499999999</v>
      </c>
      <c r="J139" s="175">
        <f>220.73776-177.51305</f>
        <v>43.224710000000016</v>
      </c>
      <c r="K139" s="175">
        <f>L139+O139+P139+Q139</f>
        <v>67392.027202499987</v>
      </c>
      <c r="L139" s="174">
        <v>37963.864809999999</v>
      </c>
      <c r="M139" s="174">
        <f>L139-N139</f>
        <v>15299.947609999999</v>
      </c>
      <c r="N139" s="174">
        <v>22663.9172</v>
      </c>
      <c r="O139" s="174">
        <v>6495.1116899999997</v>
      </c>
      <c r="P139" s="174">
        <v>22887.30416</v>
      </c>
      <c r="Q139" s="179">
        <v>45.746542500000018</v>
      </c>
      <c r="R139" s="174">
        <v>-1287.5688700000001</v>
      </c>
      <c r="S139" s="174">
        <f>SUM(T139:Y139)</f>
        <v>14557.47148</v>
      </c>
      <c r="T139" s="174">
        <v>5516.6552499999998</v>
      </c>
      <c r="U139" s="174">
        <v>1762.4490599999999</v>
      </c>
      <c r="V139" s="174">
        <v>0</v>
      </c>
      <c r="W139" s="174">
        <v>7278.3671700000004</v>
      </c>
      <c r="X139" s="174"/>
      <c r="Y139" s="174">
        <v>0</v>
      </c>
      <c r="Z139" s="174"/>
      <c r="AA139" s="174"/>
      <c r="AB139" s="174">
        <f t="shared" ref="AB139:AB150" si="35">AC139+AH139</f>
        <v>37262</v>
      </c>
      <c r="AC139" s="174">
        <f t="shared" ref="AC139:AC150" si="36">SUM(AD139:AG139)</f>
        <v>0</v>
      </c>
      <c r="AD139" s="174">
        <v>0</v>
      </c>
      <c r="AE139" s="174"/>
      <c r="AF139" s="174"/>
      <c r="AG139" s="174">
        <v>0</v>
      </c>
      <c r="AH139" s="174">
        <f>SUM(AI139:AJ139)</f>
        <v>37262</v>
      </c>
      <c r="AI139" s="174">
        <v>35711</v>
      </c>
      <c r="AJ139" s="174">
        <v>1551</v>
      </c>
      <c r="AK139" s="174">
        <v>124.71735999999999</v>
      </c>
      <c r="AL139" s="194"/>
      <c r="AM139" s="197"/>
      <c r="AN139" s="182"/>
      <c r="AO139" s="194"/>
      <c r="AP139" s="194"/>
      <c r="AQ139" s="232"/>
      <c r="AR139" s="194"/>
      <c r="AW139" s="232"/>
      <c r="AX139" s="232"/>
      <c r="AY139" s="232"/>
    </row>
    <row r="140" spans="1:51">
      <c r="A140" s="312"/>
      <c r="B140" s="2" t="str">
        <f>IF(L!$A$1=1,L!B141,IF(L!$A$1=2,L!C141,L!D141))</f>
        <v>2016 Shkurt</v>
      </c>
      <c r="C140" s="174">
        <f t="shared" ref="C140:C149" si="37">D140+AB140+AK140</f>
        <v>119324.78973</v>
      </c>
      <c r="D140" s="174">
        <f t="shared" ref="D140:D149" si="38">E140+S140+Z140</f>
        <v>102151.48994</v>
      </c>
      <c r="E140" s="174">
        <f t="shared" ref="E140:E149" si="39">F140+K140+R140</f>
        <v>90661.148450000008</v>
      </c>
      <c r="F140" s="174">
        <f t="shared" ref="F140:F149" si="40">SUM(G140:J140)</f>
        <v>9646.494349999999</v>
      </c>
      <c r="G140" s="175">
        <v>1357.4330199999999</v>
      </c>
      <c r="H140" s="175">
        <v>6976.1516299999994</v>
      </c>
      <c r="I140" s="175">
        <v>1184.53781</v>
      </c>
      <c r="J140" s="175">
        <f>305.88494-177.51305</f>
        <v>128.37188999999998</v>
      </c>
      <c r="K140" s="175">
        <f t="shared" ref="K140:K148" si="41">L140+O140+P140+Q140</f>
        <v>86283.870510000008</v>
      </c>
      <c r="L140" s="174">
        <v>46880.710070000001</v>
      </c>
      <c r="M140" s="174">
        <f t="shared" ref="M140:M148" si="42">L140-N140</f>
        <v>12134.470549999998</v>
      </c>
      <c r="N140" s="174">
        <v>34746.239520000003</v>
      </c>
      <c r="O140" s="174">
        <v>10019.28391</v>
      </c>
      <c r="P140" s="174">
        <v>29348.524730000001</v>
      </c>
      <c r="Q140" s="179">
        <v>35.351800000000004</v>
      </c>
      <c r="R140" s="174">
        <v>-5269.21641</v>
      </c>
      <c r="S140" s="174">
        <f t="shared" ref="S140:S149" si="43">SUM(T140:Y140)</f>
        <v>11490.341489999999</v>
      </c>
      <c r="T140" s="174">
        <v>8752.5985599999985</v>
      </c>
      <c r="U140" s="174">
        <v>2635.0848900000001</v>
      </c>
      <c r="V140" s="174">
        <v>0</v>
      </c>
      <c r="W140" s="174">
        <v>102.65803999999999</v>
      </c>
      <c r="X140" s="174"/>
      <c r="Y140" s="174">
        <v>0</v>
      </c>
      <c r="Z140" s="174"/>
      <c r="AA140" s="174"/>
      <c r="AB140" s="174">
        <f t="shared" si="35"/>
        <v>16868</v>
      </c>
      <c r="AC140" s="174">
        <f t="shared" si="36"/>
        <v>0</v>
      </c>
      <c r="AD140" s="174">
        <v>0</v>
      </c>
      <c r="AE140" s="174"/>
      <c r="AF140" s="174"/>
      <c r="AG140" s="174">
        <v>0</v>
      </c>
      <c r="AH140" s="174">
        <f t="shared" ref="AH140:AH148" si="44">SUM(AI140:AJ140)</f>
        <v>16868</v>
      </c>
      <c r="AI140" s="174">
        <v>1669</v>
      </c>
      <c r="AJ140" s="174">
        <v>15199</v>
      </c>
      <c r="AK140" s="174">
        <v>305.29979000000003</v>
      </c>
      <c r="AM140" s="194"/>
      <c r="AN140" s="182"/>
      <c r="AP140" s="194"/>
    </row>
    <row r="141" spans="1:51">
      <c r="A141" s="312"/>
      <c r="B141" s="2" t="str">
        <f>IF(L!$A$1=1,L!B142,IF(L!$A$1=2,L!C142,L!D142))</f>
        <v xml:space="preserve">2016 Mars </v>
      </c>
      <c r="C141" s="174">
        <f t="shared" si="37"/>
        <v>133621.57835249999</v>
      </c>
      <c r="D141" s="174">
        <f t="shared" si="38"/>
        <v>116803.25221250001</v>
      </c>
      <c r="E141" s="174">
        <f t="shared" si="39"/>
        <v>103829.50089250001</v>
      </c>
      <c r="F141" s="174">
        <f t="shared" si="40"/>
        <v>13857.79149</v>
      </c>
      <c r="G141" s="175">
        <v>3607.2755000000002</v>
      </c>
      <c r="H141" s="175">
        <v>7759.6815100000003</v>
      </c>
      <c r="I141" s="175">
        <v>1803.4057999999998</v>
      </c>
      <c r="J141" s="175">
        <f>864.94173-177.51305</f>
        <v>687.42867999999999</v>
      </c>
      <c r="K141" s="175">
        <f t="shared" si="41"/>
        <v>93697.290732500012</v>
      </c>
      <c r="L141" s="174">
        <v>52202.535400000001</v>
      </c>
      <c r="M141" s="174">
        <f t="shared" si="42"/>
        <v>10325.275119999998</v>
      </c>
      <c r="N141" s="174">
        <v>41877.260280000002</v>
      </c>
      <c r="O141" s="174">
        <v>11988.65604</v>
      </c>
      <c r="P141" s="174">
        <v>29479.118340000001</v>
      </c>
      <c r="Q141" s="179">
        <v>26.980952500000015</v>
      </c>
      <c r="R141" s="174">
        <v>-3725.58133</v>
      </c>
      <c r="S141" s="174">
        <f t="shared" si="43"/>
        <v>12973.751319999999</v>
      </c>
      <c r="T141" s="174">
        <v>7670.0503800000006</v>
      </c>
      <c r="U141" s="174">
        <v>3511.3685399999999</v>
      </c>
      <c r="V141" s="174">
        <v>1598.41175</v>
      </c>
      <c r="W141" s="174">
        <v>193.92064999999999</v>
      </c>
      <c r="X141" s="174"/>
      <c r="Y141" s="174">
        <v>0</v>
      </c>
      <c r="Z141" s="174"/>
      <c r="AA141" s="174"/>
      <c r="AB141" s="174">
        <f t="shared" si="35"/>
        <v>15834.640009999999</v>
      </c>
      <c r="AC141" s="174">
        <f t="shared" si="36"/>
        <v>534.64001000000007</v>
      </c>
      <c r="AD141" s="174">
        <v>534.64001000000007</v>
      </c>
      <c r="AE141" s="174"/>
      <c r="AF141" s="174"/>
      <c r="AG141" s="174">
        <v>0</v>
      </c>
      <c r="AH141" s="174">
        <f t="shared" si="44"/>
        <v>15300</v>
      </c>
      <c r="AI141" s="174">
        <v>117</v>
      </c>
      <c r="AJ141" s="174">
        <v>15183</v>
      </c>
      <c r="AK141" s="174">
        <v>983.68613000000005</v>
      </c>
      <c r="AM141" s="194"/>
      <c r="AN141" s="182"/>
      <c r="AP141" s="194"/>
    </row>
    <row r="142" spans="1:51">
      <c r="A142" s="312"/>
      <c r="B142" s="2" t="str">
        <f>IF(L!$A$1=1,L!B143,IF(L!$A$1=2,L!C143,L!D143))</f>
        <v>2016 Prill</v>
      </c>
      <c r="C142" s="174">
        <f t="shared" si="37"/>
        <v>158315.486672</v>
      </c>
      <c r="D142" s="174">
        <f t="shared" si="38"/>
        <v>147094.192832</v>
      </c>
      <c r="E142" s="174">
        <f t="shared" si="39"/>
        <v>128461.420662</v>
      </c>
      <c r="F142" s="174">
        <f t="shared" si="40"/>
        <v>36353.59143</v>
      </c>
      <c r="G142" s="175">
        <v>20908.77763</v>
      </c>
      <c r="H142" s="175">
        <v>13405.874540000001</v>
      </c>
      <c r="I142" s="175">
        <v>2038.3332599999999</v>
      </c>
      <c r="J142" s="175">
        <f>178.11905-177.51305</f>
        <v>0.60599999999999454</v>
      </c>
      <c r="K142" s="175">
        <f t="shared" si="41"/>
        <v>94714.548082000008</v>
      </c>
      <c r="L142" s="174">
        <v>53853.819230000001</v>
      </c>
      <c r="M142" s="174">
        <f t="shared" si="42"/>
        <v>11197.424279999992</v>
      </c>
      <c r="N142" s="174">
        <v>42656.394950000009</v>
      </c>
      <c r="O142" s="174">
        <v>10752.854440000001</v>
      </c>
      <c r="P142" s="174">
        <v>30038.676879999999</v>
      </c>
      <c r="Q142" s="179">
        <v>69.197531999999995</v>
      </c>
      <c r="R142" s="174">
        <v>-2606.7188500000002</v>
      </c>
      <c r="S142" s="174">
        <f t="shared" si="43"/>
        <v>18632.772169999997</v>
      </c>
      <c r="T142" s="174">
        <v>8343.0026199999993</v>
      </c>
      <c r="U142" s="174">
        <v>3788.7422499999998</v>
      </c>
      <c r="V142" s="174">
        <v>0</v>
      </c>
      <c r="W142" s="174">
        <v>6501.0272999999997</v>
      </c>
      <c r="X142" s="174"/>
      <c r="Y142" s="174">
        <v>0</v>
      </c>
      <c r="Z142" s="174"/>
      <c r="AA142" s="174"/>
      <c r="AB142" s="174">
        <f t="shared" si="35"/>
        <v>10838.11736</v>
      </c>
      <c r="AC142" s="174">
        <f t="shared" si="36"/>
        <v>10385.11736</v>
      </c>
      <c r="AD142" s="174">
        <v>6461.9531999999999</v>
      </c>
      <c r="AE142" s="174"/>
      <c r="AF142" s="174"/>
      <c r="AG142" s="174">
        <v>3923.1641599999998</v>
      </c>
      <c r="AH142" s="174">
        <f t="shared" si="44"/>
        <v>453</v>
      </c>
      <c r="AI142" s="174">
        <v>293</v>
      </c>
      <c r="AJ142" s="174">
        <v>160</v>
      </c>
      <c r="AK142" s="174">
        <v>383.17648000000008</v>
      </c>
      <c r="AM142" s="204"/>
      <c r="AN142" s="182"/>
      <c r="AP142" s="194"/>
    </row>
    <row r="143" spans="1:51">
      <c r="A143" s="312"/>
      <c r="B143" s="2" t="str">
        <f>IF(L!$A$1=1,L!B144,IF(L!$A$1=2,L!C144,L!D144))</f>
        <v>2016 Maj</v>
      </c>
      <c r="C143" s="174">
        <f t="shared" si="37"/>
        <v>138606.98497249998</v>
      </c>
      <c r="D143" s="174">
        <f t="shared" si="38"/>
        <v>129089.49368249999</v>
      </c>
      <c r="E143" s="174">
        <f t="shared" si="39"/>
        <v>114913.56225249999</v>
      </c>
      <c r="F143" s="174">
        <f t="shared" si="40"/>
        <v>12530.49264</v>
      </c>
      <c r="G143" s="175">
        <v>1548.36094</v>
      </c>
      <c r="H143" s="175">
        <v>8955.1874299999999</v>
      </c>
      <c r="I143" s="175">
        <v>1925.26675</v>
      </c>
      <c r="J143" s="175">
        <f>279.19057-177.51305</f>
        <v>101.67751999999999</v>
      </c>
      <c r="K143" s="175">
        <f t="shared" si="41"/>
        <v>105486.2373025</v>
      </c>
      <c r="L143" s="174">
        <v>59275.79077</v>
      </c>
      <c r="M143" s="174">
        <f t="shared" si="42"/>
        <v>13248.610710000001</v>
      </c>
      <c r="N143" s="174">
        <v>46027.180059999999</v>
      </c>
      <c r="O143" s="174">
        <v>11781.83988</v>
      </c>
      <c r="P143" s="174">
        <v>34404.949319999985</v>
      </c>
      <c r="Q143" s="179">
        <v>23.65733250000001</v>
      </c>
      <c r="R143" s="174">
        <v>-3103.1676899999998</v>
      </c>
      <c r="S143" s="174">
        <f t="shared" si="43"/>
        <v>14175.931430000001</v>
      </c>
      <c r="T143" s="174">
        <v>8155.9216400000005</v>
      </c>
      <c r="U143" s="174">
        <v>4132.2594799999997</v>
      </c>
      <c r="V143" s="174">
        <v>1598.41175</v>
      </c>
      <c r="W143" s="174">
        <v>289.33856000000003</v>
      </c>
      <c r="X143" s="174"/>
      <c r="Y143" s="174">
        <v>0</v>
      </c>
      <c r="Z143" s="174"/>
      <c r="AA143" s="174"/>
      <c r="AB143" s="174">
        <f t="shared" si="35"/>
        <v>8590.8642999999993</v>
      </c>
      <c r="AC143" s="174">
        <f t="shared" si="36"/>
        <v>228.86429999999999</v>
      </c>
      <c r="AD143" s="174">
        <v>228.86429999999999</v>
      </c>
      <c r="AE143" s="174"/>
      <c r="AF143" s="174"/>
      <c r="AG143" s="174">
        <v>0</v>
      </c>
      <c r="AH143" s="174">
        <f t="shared" si="44"/>
        <v>8362</v>
      </c>
      <c r="AI143" s="174">
        <v>3112</v>
      </c>
      <c r="AJ143" s="174">
        <v>5250</v>
      </c>
      <c r="AK143" s="174">
        <v>926.62698999999998</v>
      </c>
      <c r="AM143" s="194"/>
      <c r="AN143" s="182"/>
      <c r="AP143" s="194"/>
    </row>
    <row r="144" spans="1:51">
      <c r="A144" s="312"/>
      <c r="B144" s="2" t="str">
        <f>IF(L!$A$1=1,L!B145,IF(L!$A$1=2,L!C145,L!D145))</f>
        <v>2016 Qershor</v>
      </c>
      <c r="C144" s="174">
        <f t="shared" si="37"/>
        <v>142829.00724200005</v>
      </c>
      <c r="D144" s="174">
        <f t="shared" si="38"/>
        <v>118526.68747200005</v>
      </c>
      <c r="E144" s="174">
        <f t="shared" si="39"/>
        <v>107308.83877200005</v>
      </c>
      <c r="F144" s="174">
        <f t="shared" si="40"/>
        <v>12527.663620000001</v>
      </c>
      <c r="G144" s="175">
        <v>1382.1673800000001</v>
      </c>
      <c r="H144" s="175">
        <v>8264.4027299999998</v>
      </c>
      <c r="I144" s="175">
        <v>2773.40193</v>
      </c>
      <c r="J144" s="175">
        <f>285.20463-177.51305</f>
        <v>107.69158000000002</v>
      </c>
      <c r="K144" s="175">
        <f t="shared" si="41"/>
        <v>98160.846642000033</v>
      </c>
      <c r="L144" s="174">
        <v>56808.081230000025</v>
      </c>
      <c r="M144" s="174">
        <f t="shared" si="42"/>
        <v>11882.406710000025</v>
      </c>
      <c r="N144" s="174">
        <v>44925.67452</v>
      </c>
      <c r="O144" s="174">
        <v>11514.526310000001</v>
      </c>
      <c r="P144" s="174">
        <v>29820.172750000012</v>
      </c>
      <c r="Q144" s="179">
        <v>18.066351999999995</v>
      </c>
      <c r="R144" s="174">
        <v>-3379.6714899999997</v>
      </c>
      <c r="S144" s="174">
        <f t="shared" si="43"/>
        <v>11217.848699999999</v>
      </c>
      <c r="T144" s="174">
        <v>7839.2023899999995</v>
      </c>
      <c r="U144" s="174">
        <v>3133.1094499999999</v>
      </c>
      <c r="V144" s="174">
        <v>0</v>
      </c>
      <c r="W144" s="174">
        <v>245.53685999999999</v>
      </c>
      <c r="X144" s="174"/>
      <c r="Y144" s="174">
        <v>0</v>
      </c>
      <c r="Z144" s="174"/>
      <c r="AA144" s="174"/>
      <c r="AB144" s="174">
        <f t="shared" si="35"/>
        <v>23681.9005</v>
      </c>
      <c r="AC144" s="174">
        <f t="shared" si="36"/>
        <v>207.90049999999999</v>
      </c>
      <c r="AD144" s="174">
        <v>207.90049999999999</v>
      </c>
      <c r="AE144" s="174"/>
      <c r="AF144" s="174"/>
      <c r="AG144" s="174">
        <v>0</v>
      </c>
      <c r="AH144" s="174">
        <f t="shared" si="44"/>
        <v>23474</v>
      </c>
      <c r="AI144" s="174">
        <v>257</v>
      </c>
      <c r="AJ144" s="174">
        <v>23217</v>
      </c>
      <c r="AK144" s="174">
        <v>620.41926999999998</v>
      </c>
      <c r="AM144" s="182"/>
      <c r="AN144" s="182"/>
      <c r="AP144" s="194"/>
    </row>
    <row r="145" spans="1:46">
      <c r="A145" s="312"/>
      <c r="B145" s="2" t="str">
        <f>IF(L!$A$1=1,L!B146,IF(L!$A$1=2,L!C146,L!D146))</f>
        <v>2016 Korrik</v>
      </c>
      <c r="C145" s="174">
        <f t="shared" si="37"/>
        <v>159312.06624249998</v>
      </c>
      <c r="D145" s="174">
        <f t="shared" si="38"/>
        <v>158356.06654249996</v>
      </c>
      <c r="E145" s="174">
        <f t="shared" si="39"/>
        <v>137876.68509249997</v>
      </c>
      <c r="F145" s="174">
        <f t="shared" si="40"/>
        <v>31286.19959</v>
      </c>
      <c r="G145" s="175">
        <v>14001.722540000002</v>
      </c>
      <c r="H145" s="175">
        <v>14451.756269999996</v>
      </c>
      <c r="I145" s="175">
        <v>2785.6593299999995</v>
      </c>
      <c r="J145" s="175">
        <f>224.5745-177.51305</f>
        <v>47.061450000000008</v>
      </c>
      <c r="K145" s="175">
        <f t="shared" si="41"/>
        <v>108549.36765249996</v>
      </c>
      <c r="L145" s="174">
        <v>59545.563749999987</v>
      </c>
      <c r="M145" s="174">
        <f t="shared" si="42"/>
        <v>14484.664549999987</v>
      </c>
      <c r="N145" s="174">
        <v>45060.8992</v>
      </c>
      <c r="O145" s="174">
        <v>11040.781829999985</v>
      </c>
      <c r="P145" s="174">
        <v>37933.475480000001</v>
      </c>
      <c r="Q145" s="179">
        <v>29.546592500000017</v>
      </c>
      <c r="R145" s="174">
        <v>-1958.8821499999999</v>
      </c>
      <c r="S145" s="174">
        <f>SUM(T145:Y145)</f>
        <v>20479.381449999997</v>
      </c>
      <c r="T145" s="174">
        <v>8429.8587800000005</v>
      </c>
      <c r="U145" s="174">
        <v>2837.6073899999988</v>
      </c>
      <c r="V145" s="174">
        <v>2630.0266399999996</v>
      </c>
      <c r="W145" s="174">
        <v>6581.8886399999974</v>
      </c>
      <c r="X145" s="174"/>
      <c r="Y145" s="174">
        <v>0</v>
      </c>
      <c r="Z145" s="174"/>
      <c r="AA145" s="174"/>
      <c r="AB145" s="174">
        <f t="shared" si="35"/>
        <v>679.5154</v>
      </c>
      <c r="AC145" s="174">
        <f t="shared" si="36"/>
        <v>206.5154</v>
      </c>
      <c r="AD145" s="174">
        <v>206.5154</v>
      </c>
      <c r="AE145" s="174"/>
      <c r="AF145" s="174"/>
      <c r="AG145" s="174">
        <v>0</v>
      </c>
      <c r="AH145" s="174">
        <f t="shared" si="44"/>
        <v>473</v>
      </c>
      <c r="AI145" s="174">
        <v>471</v>
      </c>
      <c r="AJ145" s="174">
        <v>2</v>
      </c>
      <c r="AK145" s="174">
        <v>276.48429999999996</v>
      </c>
      <c r="AM145" s="194"/>
      <c r="AN145" s="182"/>
      <c r="AP145" s="194"/>
    </row>
    <row r="146" spans="1:46">
      <c r="A146" s="312"/>
      <c r="B146" s="2" t="str">
        <f>IF(L!$A$1=1,L!B147,IF(L!$A$1=2,L!C147,L!D147))</f>
        <v>2016 Gusht</v>
      </c>
      <c r="C146" s="174">
        <f t="shared" si="37"/>
        <v>179994.79153449999</v>
      </c>
      <c r="D146" s="174">
        <f t="shared" si="38"/>
        <v>158288.80492449997</v>
      </c>
      <c r="E146" s="174">
        <f t="shared" si="39"/>
        <v>146303.90713449998</v>
      </c>
      <c r="F146" s="174">
        <f t="shared" si="40"/>
        <v>15676.028419999999</v>
      </c>
      <c r="G146" s="175">
        <v>1466.43542</v>
      </c>
      <c r="H146" s="175">
        <v>9565.837739999999</v>
      </c>
      <c r="I146" s="175">
        <v>4454.7098900000001</v>
      </c>
      <c r="J146" s="175">
        <f>366.55842-177.51305</f>
        <v>189.04537000000002</v>
      </c>
      <c r="K146" s="175">
        <f>L146+O146+P146+Q146</f>
        <v>133230.77668449999</v>
      </c>
      <c r="L146" s="174">
        <v>71781.01195</v>
      </c>
      <c r="M146" s="174">
        <f t="shared" si="42"/>
        <v>18529.176149999999</v>
      </c>
      <c r="N146" s="174">
        <v>53251.835800000001</v>
      </c>
      <c r="O146" s="174">
        <v>12434.548700000001</v>
      </c>
      <c r="P146" s="174">
        <v>48996.609479999999</v>
      </c>
      <c r="Q146" s="179">
        <v>18.606554499999994</v>
      </c>
      <c r="R146" s="174">
        <v>-2602.89797</v>
      </c>
      <c r="S146" s="174">
        <f t="shared" si="43"/>
        <v>11984.897790000001</v>
      </c>
      <c r="T146" s="174">
        <v>7688.9631500000005</v>
      </c>
      <c r="U146" s="174">
        <v>3913.8432199999997</v>
      </c>
      <c r="V146" s="174">
        <v>0</v>
      </c>
      <c r="W146" s="174">
        <v>382.09142000000003</v>
      </c>
      <c r="X146" s="174"/>
      <c r="Y146" s="174">
        <v>0</v>
      </c>
      <c r="Z146" s="174"/>
      <c r="AA146" s="174"/>
      <c r="AB146" s="174">
        <f t="shared" si="35"/>
        <v>20891.703099999999</v>
      </c>
      <c r="AC146" s="174">
        <f t="shared" si="36"/>
        <v>223.70309999999998</v>
      </c>
      <c r="AD146" s="174">
        <v>223.70309999999998</v>
      </c>
      <c r="AE146" s="174"/>
      <c r="AF146" s="174"/>
      <c r="AG146" s="174">
        <v>0</v>
      </c>
      <c r="AH146" s="174">
        <f t="shared" si="44"/>
        <v>20668</v>
      </c>
      <c r="AI146" s="174">
        <v>372</v>
      </c>
      <c r="AJ146" s="174">
        <v>20296</v>
      </c>
      <c r="AK146" s="174">
        <v>814.28350999999986</v>
      </c>
      <c r="AM146" s="194"/>
      <c r="AN146" s="182"/>
      <c r="AP146" s="194"/>
    </row>
    <row r="147" spans="1:46">
      <c r="A147" s="312"/>
      <c r="B147" s="2" t="str">
        <f>IF(L!$A$1=1,L!B148,IF(L!$A$1=2,L!C148,L!D148))</f>
        <v>2016 Shtator</v>
      </c>
      <c r="C147" s="174">
        <f t="shared" si="37"/>
        <v>160292.23537450031</v>
      </c>
      <c r="D147" s="174">
        <f t="shared" si="38"/>
        <v>143626.36296450029</v>
      </c>
      <c r="E147" s="174">
        <f t="shared" si="39"/>
        <v>131921.10668449997</v>
      </c>
      <c r="F147" s="174">
        <f>SUM(G147:J147)</f>
        <v>17024.804690000001</v>
      </c>
      <c r="G147" s="175">
        <v>5541.6270999999997</v>
      </c>
      <c r="H147" s="175">
        <v>8897.4525900000008</v>
      </c>
      <c r="I147" s="175">
        <v>2333.7994800000001</v>
      </c>
      <c r="J147" s="175">
        <f>429.43857-177.51305</f>
        <v>251.92552000000003</v>
      </c>
      <c r="K147" s="175">
        <f t="shared" si="41"/>
        <v>117492.85695449999</v>
      </c>
      <c r="L147" s="174">
        <v>70526.715259999997</v>
      </c>
      <c r="M147" s="174">
        <f>L147-N147</f>
        <v>26526.715259999997</v>
      </c>
      <c r="N147" s="174">
        <v>44000</v>
      </c>
      <c r="O147" s="174">
        <v>10453.09791</v>
      </c>
      <c r="P147" s="174">
        <v>36489.217369999998</v>
      </c>
      <c r="Q147" s="179">
        <v>23.826414500000006</v>
      </c>
      <c r="R147" s="174">
        <v>-2596.5549599999999</v>
      </c>
      <c r="S147" s="174">
        <f t="shared" si="43"/>
        <v>11705.256280000331</v>
      </c>
      <c r="T147" s="174">
        <v>7205.5579900003304</v>
      </c>
      <c r="U147" s="174">
        <v>4189.8332300000002</v>
      </c>
      <c r="V147" s="174">
        <v>0</v>
      </c>
      <c r="W147" s="174">
        <v>309.86506000000003</v>
      </c>
      <c r="X147" s="174"/>
      <c r="Y147" s="174">
        <v>0</v>
      </c>
      <c r="Z147" s="174">
        <v>0</v>
      </c>
      <c r="AA147" s="174"/>
      <c r="AB147" s="174">
        <f t="shared" si="35"/>
        <v>16031.554599999999</v>
      </c>
      <c r="AC147" s="174">
        <f t="shared" si="36"/>
        <v>351.55459999999999</v>
      </c>
      <c r="AD147" s="174">
        <v>351.55459999999999</v>
      </c>
      <c r="AE147" s="174">
        <v>0</v>
      </c>
      <c r="AF147" s="174"/>
      <c r="AG147" s="174">
        <v>0</v>
      </c>
      <c r="AH147" s="174">
        <f t="shared" si="44"/>
        <v>15680</v>
      </c>
      <c r="AI147" s="174">
        <f>697+4</f>
        <v>701</v>
      </c>
      <c r="AJ147" s="174">
        <v>14979</v>
      </c>
      <c r="AK147" s="174">
        <v>634.31781000000001</v>
      </c>
      <c r="AM147" s="194"/>
      <c r="AN147" s="182"/>
      <c r="AP147" s="194"/>
    </row>
    <row r="148" spans="1:46">
      <c r="A148" s="312"/>
      <c r="B148" s="2" t="str">
        <f>IF(L!$A$1=1,L!B149,IF(L!$A$1=2,L!C149,L!D149))</f>
        <v>2016 Tetor</v>
      </c>
      <c r="C148" s="174">
        <f t="shared" si="37"/>
        <v>159561.80604499942</v>
      </c>
      <c r="D148" s="174">
        <f>E148+S148+Z148</f>
        <v>154487.89680499941</v>
      </c>
      <c r="E148" s="174">
        <f>F148+K148+R148</f>
        <v>133312.90236499999</v>
      </c>
      <c r="F148" s="174">
        <f t="shared" si="40"/>
        <v>29537.602339999998</v>
      </c>
      <c r="G148" s="175">
        <v>14092.23515</v>
      </c>
      <c r="H148" s="175">
        <v>14382.62753</v>
      </c>
      <c r="I148" s="175">
        <v>868.67889000000002</v>
      </c>
      <c r="J148" s="175">
        <f>371.57382-177.51305</f>
        <v>194.06077000000002</v>
      </c>
      <c r="K148" s="175">
        <f t="shared" si="41"/>
        <v>106029.859505</v>
      </c>
      <c r="L148" s="174">
        <v>60688.310619999997</v>
      </c>
      <c r="M148" s="174">
        <f t="shared" si="42"/>
        <v>15458.74065</v>
      </c>
      <c r="N148" s="179">
        <v>45229.569969999997</v>
      </c>
      <c r="O148" s="174">
        <v>10696.76885</v>
      </c>
      <c r="P148" s="174">
        <v>34625.4905</v>
      </c>
      <c r="Q148" s="179">
        <v>19.289535000000001</v>
      </c>
      <c r="R148" s="174">
        <v>-2254.5594799999999</v>
      </c>
      <c r="S148" s="174">
        <f t="shared" si="43"/>
        <v>21174.99443999942</v>
      </c>
      <c r="T148" s="174">
        <v>8030.66408999942</v>
      </c>
      <c r="U148" s="174">
        <v>3723.7078799999999</v>
      </c>
      <c r="V148" s="174">
        <v>1856.31547</v>
      </c>
      <c r="W148" s="174">
        <v>7564.3069999999998</v>
      </c>
      <c r="X148" s="174"/>
      <c r="Y148" s="174">
        <v>0</v>
      </c>
      <c r="Z148" s="174">
        <v>0</v>
      </c>
      <c r="AA148" s="174"/>
      <c r="AB148" s="174">
        <f t="shared" si="35"/>
        <v>4631.8355699999993</v>
      </c>
      <c r="AC148" s="174">
        <f t="shared" si="36"/>
        <v>3598.8355699999997</v>
      </c>
      <c r="AD148" s="174">
        <v>313.01839999999999</v>
      </c>
      <c r="AE148" s="174">
        <v>0</v>
      </c>
      <c r="AF148" s="174"/>
      <c r="AG148" s="174">
        <v>3285.8171699999998</v>
      </c>
      <c r="AH148" s="174">
        <f t="shared" si="44"/>
        <v>1033</v>
      </c>
      <c r="AI148" s="174">
        <v>1011</v>
      </c>
      <c r="AJ148" s="174">
        <v>22</v>
      </c>
      <c r="AK148" s="174">
        <v>442.07366999999999</v>
      </c>
      <c r="AM148" s="194"/>
      <c r="AN148" s="182"/>
      <c r="AP148" s="194"/>
    </row>
    <row r="149" spans="1:46">
      <c r="A149" s="312"/>
      <c r="B149" s="2" t="str">
        <f>IF(L!$A$1=1,L!B150,IF(L!$A$1=2,L!C150,L!D150))</f>
        <v xml:space="preserve">2016 Nëntor </v>
      </c>
      <c r="C149" s="174">
        <f t="shared" si="37"/>
        <v>127777.10234450038</v>
      </c>
      <c r="D149" s="174">
        <f t="shared" si="38"/>
        <v>118543.00006450037</v>
      </c>
      <c r="E149" s="174">
        <f t="shared" si="39"/>
        <v>107515.5808945</v>
      </c>
      <c r="F149" s="174">
        <f t="shared" si="40"/>
        <v>11411.497590000001</v>
      </c>
      <c r="G149" s="175">
        <v>1004.73377</v>
      </c>
      <c r="H149" s="175">
        <v>9293.1872000000003</v>
      </c>
      <c r="I149" s="175">
        <v>860.13319000000001</v>
      </c>
      <c r="J149" s="175">
        <f>430.95648-177.51305</f>
        <v>253.44343000000001</v>
      </c>
      <c r="K149" s="175">
        <f>L149+O149+P149+Q149</f>
        <v>100697.0907245</v>
      </c>
      <c r="L149" s="174">
        <v>58953.592680000002</v>
      </c>
      <c r="M149" s="174">
        <f>L149-N149</f>
        <v>15740.604090000001</v>
      </c>
      <c r="N149" s="174">
        <v>43212.988590000001</v>
      </c>
      <c r="O149" s="174">
        <v>10316.426589999999</v>
      </c>
      <c r="P149" s="174">
        <v>31392.770919999999</v>
      </c>
      <c r="Q149" s="179">
        <v>34.300534500000012</v>
      </c>
      <c r="R149" s="174">
        <v>-4593.0074199999999</v>
      </c>
      <c r="S149" s="174">
        <f t="shared" si="43"/>
        <v>11027.419170000379</v>
      </c>
      <c r="T149" s="174">
        <v>7577.1133200003796</v>
      </c>
      <c r="U149" s="174">
        <v>3137.3361599999998</v>
      </c>
      <c r="V149" s="174">
        <v>0</v>
      </c>
      <c r="W149" s="174">
        <v>312.96969000000001</v>
      </c>
      <c r="X149" s="174"/>
      <c r="Y149" s="174">
        <v>0</v>
      </c>
      <c r="Z149" s="174">
        <v>0</v>
      </c>
      <c r="AA149" s="174"/>
      <c r="AB149" s="174">
        <f t="shared" si="35"/>
        <v>6726.8590999999997</v>
      </c>
      <c r="AC149" s="174">
        <f t="shared" si="36"/>
        <v>269.85910000000001</v>
      </c>
      <c r="AD149" s="174">
        <v>269.85910000000001</v>
      </c>
      <c r="AE149" s="174">
        <v>0</v>
      </c>
      <c r="AF149" s="174"/>
      <c r="AG149" s="174">
        <v>0</v>
      </c>
      <c r="AH149" s="174">
        <f>SUM(AI149:AJ149)</f>
        <v>6457</v>
      </c>
      <c r="AI149" s="174">
        <f>2453+4004</f>
        <v>6457</v>
      </c>
      <c r="AJ149" s="174">
        <v>0</v>
      </c>
      <c r="AK149" s="174">
        <v>2507.2431800000004</v>
      </c>
      <c r="AM149" s="194"/>
      <c r="AN149" s="182"/>
      <c r="AP149" s="194"/>
    </row>
    <row r="150" spans="1:46">
      <c r="A150" s="312"/>
      <c r="B150" s="2" t="str">
        <f>IF(L!$A$1=1,L!B151,IF(L!$A$1=2,L!C151,L!D151))</f>
        <v>2016 Dhjetor</v>
      </c>
      <c r="C150" s="174">
        <f>D150+AB150+AK150</f>
        <v>155893.46514749978</v>
      </c>
      <c r="D150" s="174">
        <f>E150+S150+Z150</f>
        <v>143320.68013749979</v>
      </c>
      <c r="E150" s="174">
        <f>F150+K150+R150</f>
        <v>123268.86309749994</v>
      </c>
      <c r="F150" s="174">
        <f>SUM(G150:J150)</f>
        <v>12615.235059999997</v>
      </c>
      <c r="G150" s="180">
        <f>660.581760000001-5.1806</f>
        <v>655.40116000000103</v>
      </c>
      <c r="H150" s="180">
        <v>8998.6451499999966</v>
      </c>
      <c r="I150" s="180">
        <v>2771.4891399999979</v>
      </c>
      <c r="J150" s="180">
        <f>367.212660000001-177.51305</f>
        <v>189.699610000001</v>
      </c>
      <c r="K150" s="175">
        <f>L150+O150+P150+Q150</f>
        <v>115657.27325749995</v>
      </c>
      <c r="L150" s="179">
        <v>65274.331539999897</v>
      </c>
      <c r="M150" s="174">
        <f>L150-N150</f>
        <v>14465.039829999878</v>
      </c>
      <c r="N150" s="179">
        <v>50809.29171000002</v>
      </c>
      <c r="O150" s="179">
        <v>12476.018660000031</v>
      </c>
      <c r="P150" s="179">
        <v>37879.265330000024</v>
      </c>
      <c r="Q150" s="179">
        <v>27.657727499999993</v>
      </c>
      <c r="R150" s="179">
        <v>-5003.6452199999985</v>
      </c>
      <c r="S150" s="174">
        <f t="shared" ref="S150:S154" si="45">SUM(T150:Y150)</f>
        <v>20051.817039999856</v>
      </c>
      <c r="T150" s="178">
        <v>11962.41132999989</v>
      </c>
      <c r="U150" s="179">
        <v>7297.0945699999702</v>
      </c>
      <c r="V150" s="174">
        <v>0</v>
      </c>
      <c r="W150" s="174">
        <v>792.31113999999798</v>
      </c>
      <c r="X150" s="174"/>
      <c r="Y150" s="174">
        <v>0</v>
      </c>
      <c r="Z150" s="174">
        <v>0</v>
      </c>
      <c r="AA150" s="174"/>
      <c r="AB150" s="174">
        <f t="shared" si="35"/>
        <v>8601.6946399999997</v>
      </c>
      <c r="AC150" s="174">
        <f t="shared" si="36"/>
        <v>219.78913999999895</v>
      </c>
      <c r="AD150" s="174">
        <v>219.78913999999895</v>
      </c>
      <c r="AE150" s="179">
        <v>0</v>
      </c>
      <c r="AF150" s="179"/>
      <c r="AG150" s="174">
        <v>0</v>
      </c>
      <c r="AH150" s="174">
        <f>SUM(AI150:AJ150)</f>
        <v>8381.9055000000008</v>
      </c>
      <c r="AI150" s="179">
        <v>3052.3189999999959</v>
      </c>
      <c r="AJ150" s="179">
        <v>5329.5865000000049</v>
      </c>
      <c r="AK150" s="179">
        <v>3971.0903699999999</v>
      </c>
      <c r="AM150" s="182"/>
      <c r="AN150" s="182"/>
      <c r="AO150" s="207"/>
      <c r="AP150" s="194"/>
      <c r="AR150" s="128"/>
    </row>
    <row r="151" spans="1:46">
      <c r="A151" s="312"/>
      <c r="B151" s="3" t="str">
        <f>IF(L!$A$1=1,L!B152,IF(L!$A$1=2,L!C152,L!D152))</f>
        <v>Gjithsej 2016</v>
      </c>
      <c r="C151" s="176">
        <f>D151+AB151+AK151</f>
        <v>1783232</v>
      </c>
      <c r="D151" s="176">
        <f>E151+S151+Z151</f>
        <v>1600603.8965599998</v>
      </c>
      <c r="E151" s="176">
        <f>F151+K151+R151</f>
        <v>1421132.0137999998</v>
      </c>
      <c r="F151" s="176">
        <f>SUM(G151:J151)</f>
        <v>232121.44038999997</v>
      </c>
      <c r="G151" s="177">
        <f>SUM(G139:G150)</f>
        <v>80817.350189999997</v>
      </c>
      <c r="H151" s="177">
        <f>SUM(H139:H150)</f>
        <v>123981.94534999999</v>
      </c>
      <c r="I151" s="177">
        <f>SUM(I139:I150)</f>
        <v>25127.908319999999</v>
      </c>
      <c r="J151" s="177">
        <f>SUM(J139:J150)</f>
        <v>2194.236530000001</v>
      </c>
      <c r="K151" s="177">
        <f>L151+O151+P151+Q151</f>
        <v>1227392.04525</v>
      </c>
      <c r="L151" s="177">
        <f>SUM(L139:L150)</f>
        <v>693754.32730999996</v>
      </c>
      <c r="M151" s="177">
        <f>L151-N151</f>
        <v>179293.07550999994</v>
      </c>
      <c r="N151" s="177">
        <f>SUM(N139:N150)</f>
        <v>514461.25180000003</v>
      </c>
      <c r="O151" s="177">
        <f>SUM(O139:O150)</f>
        <v>129969.91481</v>
      </c>
      <c r="P151" s="177">
        <f>SUM(P139:P150)</f>
        <v>403295.57526000001</v>
      </c>
      <c r="Q151" s="177">
        <f>SUM(Q139:Q150)</f>
        <v>372.22787000000005</v>
      </c>
      <c r="R151" s="177">
        <f>SUM(R139:R150)</f>
        <v>-38381.471839999998</v>
      </c>
      <c r="S151" s="177">
        <f t="shared" si="45"/>
        <v>179471.88276000001</v>
      </c>
      <c r="T151" s="177">
        <f t="shared" ref="T151:AJ151" si="46">SUM(T139:T150)</f>
        <v>97171.99950000002</v>
      </c>
      <c r="U151" s="177">
        <f t="shared" si="46"/>
        <v>44062.436119999969</v>
      </c>
      <c r="V151" s="177">
        <f>SUM(V139:V150)</f>
        <v>7683.16561</v>
      </c>
      <c r="W151" s="177">
        <f t="shared" si="46"/>
        <v>30554.28153</v>
      </c>
      <c r="X151" s="177">
        <v>0</v>
      </c>
      <c r="Y151" s="177">
        <f t="shared" si="46"/>
        <v>0</v>
      </c>
      <c r="Z151" s="177">
        <f t="shared" si="46"/>
        <v>0</v>
      </c>
      <c r="AA151" s="177"/>
      <c r="AB151" s="177">
        <f t="shared" si="46"/>
        <v>170638.68458000003</v>
      </c>
      <c r="AC151" s="177">
        <f t="shared" si="46"/>
        <v>16226.779079999997</v>
      </c>
      <c r="AD151" s="177">
        <f t="shared" si="46"/>
        <v>9017.7977499999997</v>
      </c>
      <c r="AE151" s="177">
        <f t="shared" si="46"/>
        <v>0</v>
      </c>
      <c r="AF151" s="177"/>
      <c r="AG151" s="177">
        <f>SUM(AG139:AG150)</f>
        <v>7208.9813299999996</v>
      </c>
      <c r="AH151" s="177">
        <f>SUM(AH139:AH150)</f>
        <v>154411.90549999999</v>
      </c>
      <c r="AI151" s="177">
        <f t="shared" si="46"/>
        <v>53223.318999999996</v>
      </c>
      <c r="AJ151" s="177">
        <f t="shared" si="46"/>
        <v>101188.5865</v>
      </c>
      <c r="AK151" s="177">
        <f>SUM(AK139:AK150)</f>
        <v>11989.418860000002</v>
      </c>
      <c r="AQ151" s="194"/>
      <c r="AS151" s="194"/>
    </row>
    <row r="152" spans="1:46" s="1" customFormat="1">
      <c r="A152" s="312">
        <v>2017</v>
      </c>
      <c r="B152" s="2" t="str">
        <f>IF(L!$A$1=1,L!B153,IF(L!$A$1=2,L!C153,L!D153))</f>
        <v>2017 Janar</v>
      </c>
      <c r="C152" s="174">
        <f>D152+AB152+AK152</f>
        <v>120962.65699</v>
      </c>
      <c r="D152" s="174">
        <f>E152+S152+Z152</f>
        <v>114198.54136</v>
      </c>
      <c r="E152" s="174">
        <f>F152+K152+R152</f>
        <v>97881.272980000009</v>
      </c>
      <c r="F152" s="174">
        <f>SUM(G152:J152)</f>
        <v>30466.70865</v>
      </c>
      <c r="G152" s="174">
        <v>14207.96803</v>
      </c>
      <c r="H152" s="174">
        <v>14908.58893</v>
      </c>
      <c r="I152" s="174">
        <v>1167.5637299999996</v>
      </c>
      <c r="J152" s="174">
        <v>182.58795999999998</v>
      </c>
      <c r="K152" s="175">
        <f>L152+O152+P152+Q152</f>
        <v>70712.777270000006</v>
      </c>
      <c r="L152" s="174">
        <v>41160.570050000002</v>
      </c>
      <c r="M152" s="174">
        <f>L152-N152</f>
        <v>16039.809250000002</v>
      </c>
      <c r="N152" s="174">
        <v>25120.7608</v>
      </c>
      <c r="O152" s="174">
        <v>5900.1066600000004</v>
      </c>
      <c r="P152" s="174">
        <v>23651.454460000001</v>
      </c>
      <c r="Q152" s="174">
        <v>0.64610000000000001</v>
      </c>
      <c r="R152" s="174">
        <v>-3298.2129399999999</v>
      </c>
      <c r="S152" s="174">
        <f>SUM(T152:Y152)</f>
        <v>16317.26838</v>
      </c>
      <c r="T152" s="174">
        <v>6454.9499599999999</v>
      </c>
      <c r="U152" s="174">
        <v>2124.54891</v>
      </c>
      <c r="V152" s="174">
        <v>0</v>
      </c>
      <c r="W152" s="174">
        <v>7737.7695100000001</v>
      </c>
      <c r="X152" s="174"/>
      <c r="Y152" s="174">
        <v>0</v>
      </c>
      <c r="Z152" s="174">
        <v>0</v>
      </c>
      <c r="AA152" s="174"/>
      <c r="AB152" s="174">
        <f t="shared" ref="AB152:AB163" si="47">AC152+AH152</f>
        <v>6579.3576899999998</v>
      </c>
      <c r="AC152" s="174">
        <f>SUM(AD152:AG152)</f>
        <v>6265.7291999999998</v>
      </c>
      <c r="AD152" s="174">
        <v>6265.7291999999998</v>
      </c>
      <c r="AE152" s="174">
        <v>0</v>
      </c>
      <c r="AF152" s="174"/>
      <c r="AG152" s="174">
        <v>0</v>
      </c>
      <c r="AH152" s="174">
        <f>SUM(AI152:AJ152)</f>
        <v>313.62849</v>
      </c>
      <c r="AI152" s="174">
        <v>313.01105000000001</v>
      </c>
      <c r="AJ152" s="174">
        <v>0.61743999999999999</v>
      </c>
      <c r="AK152" s="174">
        <v>184.75793999999999</v>
      </c>
      <c r="AL152" s="205"/>
      <c r="AM152" s="205"/>
      <c r="AN152" s="205"/>
      <c r="AO152" s="205"/>
      <c r="AP152" s="233"/>
      <c r="AQ152" s="205"/>
      <c r="AR152" s="205"/>
      <c r="AS152" s="205"/>
      <c r="AT152" s="205"/>
    </row>
    <row r="153" spans="1:46" s="1" customFormat="1">
      <c r="A153" s="312"/>
      <c r="B153" s="2" t="str">
        <f>IF(L!$A$1=1,L!B154,IF(L!$A$1=2,L!C154,L!D154))</f>
        <v>2017 Shkurt</v>
      </c>
      <c r="C153" s="174">
        <f t="shared" ref="C153:C162" si="48">D153+AB153+AK153</f>
        <v>100516.149</v>
      </c>
      <c r="D153" s="174">
        <f>E153+S153+Z153</f>
        <v>99678.119480000008</v>
      </c>
      <c r="E153" s="174">
        <f t="shared" ref="E153:E157" si="49">F153+K153+R153</f>
        <v>88142.514710000003</v>
      </c>
      <c r="F153" s="174">
        <f t="shared" ref="F153:F156" si="50">SUM(G153:J153)</f>
        <v>10547.764660000001</v>
      </c>
      <c r="G153" s="174">
        <v>326.72095999999999</v>
      </c>
      <c r="H153" s="174">
        <v>8580.42173</v>
      </c>
      <c r="I153" s="174">
        <v>1432.2385899999999</v>
      </c>
      <c r="J153" s="174">
        <v>208.38337999999999</v>
      </c>
      <c r="K153" s="175">
        <f t="shared" ref="K153:K156" si="51">L153+O153+P153+Q153</f>
        <v>82065.550279999996</v>
      </c>
      <c r="L153" s="174">
        <v>48133.473330000001</v>
      </c>
      <c r="M153" s="174">
        <f t="shared" ref="M153" si="52">L153-N153</f>
        <v>13789.866399999999</v>
      </c>
      <c r="N153" s="174">
        <v>34343.606930000002</v>
      </c>
      <c r="O153" s="174">
        <v>7946.2805799999996</v>
      </c>
      <c r="P153" s="174">
        <v>25974.669969999999</v>
      </c>
      <c r="Q153" s="174">
        <v>11.1264</v>
      </c>
      <c r="R153" s="174">
        <v>-4470.8002299999998</v>
      </c>
      <c r="S153" s="174">
        <f>SUM(T153:Y153)</f>
        <v>11535.60477</v>
      </c>
      <c r="T153" s="174">
        <v>8283.8802099999994</v>
      </c>
      <c r="U153" s="174">
        <v>2766.8362499999998</v>
      </c>
      <c r="V153" s="174">
        <v>0</v>
      </c>
      <c r="W153" s="174">
        <v>484.88830999999999</v>
      </c>
      <c r="X153" s="174"/>
      <c r="Y153" s="174">
        <v>0</v>
      </c>
      <c r="Z153" s="174">
        <v>0</v>
      </c>
      <c r="AA153" s="174"/>
      <c r="AB153" s="174">
        <f t="shared" si="47"/>
        <v>523.16867999999999</v>
      </c>
      <c r="AC153" s="174">
        <f t="shared" ref="AC153:AC162" si="53">SUM(AD153:AG153)</f>
        <v>200.6576</v>
      </c>
      <c r="AD153" s="174">
        <v>200.6576</v>
      </c>
      <c r="AE153" s="174">
        <v>0</v>
      </c>
      <c r="AF153" s="174"/>
      <c r="AG153" s="174">
        <v>0</v>
      </c>
      <c r="AH153" s="174">
        <f t="shared" ref="AH153:AH156" si="54">SUM(AI153:AJ153)</f>
        <v>322.51107999999999</v>
      </c>
      <c r="AI153" s="174">
        <v>118.86578</v>
      </c>
      <c r="AJ153" s="174">
        <v>203.64529999999999</v>
      </c>
      <c r="AK153" s="174">
        <v>314.86084000000005</v>
      </c>
      <c r="AN153" s="205"/>
      <c r="AO153" s="205"/>
      <c r="AP153" s="181"/>
      <c r="AS153" s="182"/>
    </row>
    <row r="154" spans="1:46" s="1" customFormat="1">
      <c r="A154" s="312"/>
      <c r="B154" s="2" t="str">
        <f>IF(L!$A$1=1,L!B155,IF(L!$A$1=2,L!C155,L!D155))</f>
        <v xml:space="preserve">2017 Mars </v>
      </c>
      <c r="C154" s="174">
        <f t="shared" si="48"/>
        <v>237393.58617</v>
      </c>
      <c r="D154" s="174">
        <f t="shared" ref="D154:D157" si="55">E154+S154+Z154</f>
        <v>125463.98591999999</v>
      </c>
      <c r="E154" s="174">
        <f t="shared" si="49"/>
        <v>108466.58418000001</v>
      </c>
      <c r="F154" s="174">
        <f t="shared" si="50"/>
        <v>16305.20105</v>
      </c>
      <c r="G154" s="174">
        <v>4315.2796500000004</v>
      </c>
      <c r="H154" s="174">
        <v>9753.1394</v>
      </c>
      <c r="I154" s="179">
        <v>2017.47964</v>
      </c>
      <c r="J154" s="174">
        <v>219.30235999999999</v>
      </c>
      <c r="K154" s="175">
        <f t="shared" si="51"/>
        <v>99825.555269999997</v>
      </c>
      <c r="L154" s="174">
        <v>57691.518819999998</v>
      </c>
      <c r="M154" s="174">
        <f t="shared" ref="M154:M157" si="56">L154-N154</f>
        <v>12446.885859999995</v>
      </c>
      <c r="N154" s="174">
        <v>45244.632960000003</v>
      </c>
      <c r="O154" s="174">
        <v>9966.8068299999995</v>
      </c>
      <c r="P154" s="174">
        <v>32131.875680000001</v>
      </c>
      <c r="Q154" s="174">
        <v>35.353940000000001</v>
      </c>
      <c r="R154" s="174">
        <v>-7664.1721399999997</v>
      </c>
      <c r="S154" s="174">
        <f t="shared" si="45"/>
        <v>16997.40173999999</v>
      </c>
      <c r="T154" s="174">
        <v>9607.7039199999908</v>
      </c>
      <c r="U154" s="179">
        <v>5161.7754999999997</v>
      </c>
      <c r="V154" s="174">
        <v>1856.31547</v>
      </c>
      <c r="W154" s="174">
        <v>371.60685000000001</v>
      </c>
      <c r="X154" s="174"/>
      <c r="Y154" s="174">
        <v>0</v>
      </c>
      <c r="Z154" s="174">
        <v>0</v>
      </c>
      <c r="AA154" s="174"/>
      <c r="AB154" s="174">
        <f t="shared" si="47"/>
        <v>111032.24831</v>
      </c>
      <c r="AC154" s="174">
        <f t="shared" si="53"/>
        <v>8463.560660000001</v>
      </c>
      <c r="AD154" s="174">
        <v>274.12828000000002</v>
      </c>
      <c r="AE154" s="174">
        <v>0</v>
      </c>
      <c r="AF154" s="174"/>
      <c r="AG154" s="174">
        <v>8189.4323800000002</v>
      </c>
      <c r="AH154" s="174">
        <f t="shared" si="54"/>
        <v>102568.68764999999</v>
      </c>
      <c r="AI154" s="174">
        <v>102412.0434</v>
      </c>
      <c r="AJ154" s="174">
        <v>156.64425</v>
      </c>
      <c r="AK154" s="174">
        <v>897.3519399999999</v>
      </c>
      <c r="AN154" s="205"/>
      <c r="AO154" s="205"/>
      <c r="AP154" s="181"/>
    </row>
    <row r="155" spans="1:46" s="1" customFormat="1">
      <c r="A155" s="312"/>
      <c r="B155" s="2" t="str">
        <f>IF(L!$A$1=1,L!B156,IF(L!$A$1=2,L!C156,L!D156))</f>
        <v>2017 Prill</v>
      </c>
      <c r="C155" s="174">
        <f t="shared" si="48"/>
        <v>151205.3217</v>
      </c>
      <c r="D155" s="174">
        <f t="shared" si="55"/>
        <v>148182.66358000002</v>
      </c>
      <c r="E155" s="174">
        <f t="shared" si="49"/>
        <v>127807.09478000001</v>
      </c>
      <c r="F155" s="174">
        <f t="shared" si="50"/>
        <v>35177.421990000003</v>
      </c>
      <c r="G155" s="174">
        <v>17455.808850000001</v>
      </c>
      <c r="H155" s="174">
        <v>15820.380120000002</v>
      </c>
      <c r="I155" s="174">
        <v>1669.40074</v>
      </c>
      <c r="J155" s="174">
        <v>231.83228</v>
      </c>
      <c r="K155" s="175">
        <f t="shared" si="51"/>
        <v>96742.797160000002</v>
      </c>
      <c r="L155" s="174">
        <v>57198.508719999998</v>
      </c>
      <c r="M155" s="174">
        <f t="shared" si="56"/>
        <v>13984.7359</v>
      </c>
      <c r="N155" s="174">
        <v>43213.772819999998</v>
      </c>
      <c r="O155" s="174">
        <v>9381.82978</v>
      </c>
      <c r="P155" s="174">
        <v>30112.352600000002</v>
      </c>
      <c r="Q155" s="174">
        <v>50.106059999999999</v>
      </c>
      <c r="R155" s="174">
        <v>-4113.1243700000005</v>
      </c>
      <c r="S155" s="174">
        <f t="shared" ref="S155:S159" si="57">SUM(T155:Y155)</f>
        <v>20375.568800000001</v>
      </c>
      <c r="T155" s="174">
        <v>7439.1179000000002</v>
      </c>
      <c r="U155" s="174">
        <v>4240.6768899999997</v>
      </c>
      <c r="V155" s="174">
        <v>1856.31547</v>
      </c>
      <c r="W155" s="174">
        <v>6839.4585399999996</v>
      </c>
      <c r="X155" s="174"/>
      <c r="Y155" s="174">
        <v>0</v>
      </c>
      <c r="Z155" s="174">
        <v>0</v>
      </c>
      <c r="AA155" s="174"/>
      <c r="AB155" s="174">
        <f t="shared" si="47"/>
        <v>1936.9261199999999</v>
      </c>
      <c r="AC155" s="174">
        <f t="shared" si="53"/>
        <v>185.48741999999999</v>
      </c>
      <c r="AD155" s="174">
        <v>185.48741999999999</v>
      </c>
      <c r="AE155" s="174">
        <v>0</v>
      </c>
      <c r="AF155" s="174"/>
      <c r="AG155" s="174">
        <v>0</v>
      </c>
      <c r="AH155" s="174">
        <f t="shared" si="54"/>
        <v>1751.4386999999999</v>
      </c>
      <c r="AI155" s="174">
        <v>1741.4594199999999</v>
      </c>
      <c r="AJ155" s="174">
        <v>9.9792799999999797</v>
      </c>
      <c r="AK155" s="174">
        <v>1085.732</v>
      </c>
      <c r="AN155" s="205"/>
      <c r="AO155" s="205"/>
    </row>
    <row r="156" spans="1:46" s="1" customFormat="1">
      <c r="A156" s="312"/>
      <c r="B156" s="2" t="str">
        <f>IF(L!$A$1=1,L!B157,IF(L!$A$1=2,L!C157,L!D157))</f>
        <v>2017 Maj</v>
      </c>
      <c r="C156" s="174">
        <f t="shared" si="48"/>
        <v>163503.52452000009</v>
      </c>
      <c r="D156" s="174">
        <f t="shared" si="55"/>
        <v>138731.47564000008</v>
      </c>
      <c r="E156" s="174">
        <f t="shared" si="49"/>
        <v>124164.34984</v>
      </c>
      <c r="F156" s="174">
        <f t="shared" si="50"/>
        <v>12225.339829999999</v>
      </c>
      <c r="G156" s="174">
        <v>889.63575000000003</v>
      </c>
      <c r="H156" s="174">
        <v>9382.2986500000006</v>
      </c>
      <c r="I156" s="174">
        <v>1711.2344000000001</v>
      </c>
      <c r="J156" s="174">
        <v>242.17103</v>
      </c>
      <c r="K156" s="175">
        <f t="shared" si="51"/>
        <v>116858.86134</v>
      </c>
      <c r="L156" s="174">
        <v>67230.999039999995</v>
      </c>
      <c r="M156" s="174">
        <f t="shared" si="56"/>
        <v>14300.353939999994</v>
      </c>
      <c r="N156" s="179">
        <v>52930.645100000002</v>
      </c>
      <c r="O156" s="174">
        <v>11953.781800000001</v>
      </c>
      <c r="P156" s="174">
        <v>37631.196669999998</v>
      </c>
      <c r="Q156" s="174">
        <v>42.883830000000003</v>
      </c>
      <c r="R156" s="174">
        <v>-4919.8513300000004</v>
      </c>
      <c r="S156" s="174">
        <f t="shared" si="57"/>
        <v>14567.125800000082</v>
      </c>
      <c r="T156" s="174">
        <v>9919.1345300000812</v>
      </c>
      <c r="U156" s="174">
        <v>4181.1826700000001</v>
      </c>
      <c r="V156" s="174">
        <v>0</v>
      </c>
      <c r="W156" s="174">
        <v>466.80860000000001</v>
      </c>
      <c r="X156" s="174"/>
      <c r="Y156" s="174">
        <v>0</v>
      </c>
      <c r="Z156" s="174">
        <v>0</v>
      </c>
      <c r="AA156" s="174"/>
      <c r="AB156" s="174">
        <f t="shared" si="47"/>
        <v>24547.824840000001</v>
      </c>
      <c r="AC156" s="174">
        <f t="shared" si="53"/>
        <v>212.59974</v>
      </c>
      <c r="AD156" s="174">
        <v>212.59974</v>
      </c>
      <c r="AE156" s="174">
        <v>0</v>
      </c>
      <c r="AF156" s="174"/>
      <c r="AG156" s="174">
        <v>0</v>
      </c>
      <c r="AH156" s="174">
        <f t="shared" si="54"/>
        <v>24335.2251</v>
      </c>
      <c r="AI156" s="174">
        <v>4241.0253000000002</v>
      </c>
      <c r="AJ156" s="174">
        <v>20094.199799999999</v>
      </c>
      <c r="AK156" s="174">
        <v>224.22404</v>
      </c>
      <c r="AN156" s="205"/>
      <c r="AO156" s="205"/>
    </row>
    <row r="157" spans="1:46" s="1" customFormat="1">
      <c r="A157" s="312"/>
      <c r="B157" s="2" t="str">
        <f>IF(L!$A$1=1,L!B158,IF(L!$A$1=2,L!C158,L!D158))</f>
        <v>2017 Qershor</v>
      </c>
      <c r="C157" s="174">
        <f t="shared" si="48"/>
        <v>133993.07917000001</v>
      </c>
      <c r="D157" s="174">
        <f t="shared" si="55"/>
        <v>127688.22429999999</v>
      </c>
      <c r="E157" s="174">
        <f t="shared" si="49"/>
        <v>116532.51242999999</v>
      </c>
      <c r="F157" s="174">
        <f t="shared" ref="F157:F162" si="58">SUM(G157:J157)</f>
        <v>14301.56835</v>
      </c>
      <c r="G157" s="174">
        <v>2601.3609299999998</v>
      </c>
      <c r="H157" s="174">
        <v>8699.9960500000016</v>
      </c>
      <c r="I157" s="174">
        <v>2795.2166000000002</v>
      </c>
      <c r="J157" s="174">
        <v>204.99477000000002</v>
      </c>
      <c r="K157" s="175">
        <f t="shared" ref="K157:K162" si="59">L157+O157+P157+Q157</f>
        <v>107438.96678999999</v>
      </c>
      <c r="L157" s="174">
        <v>61749.548470000002</v>
      </c>
      <c r="M157" s="174">
        <f t="shared" si="56"/>
        <v>13916.03991</v>
      </c>
      <c r="N157" s="179">
        <v>47833.508560000002</v>
      </c>
      <c r="O157" s="174">
        <v>10790.596890000001</v>
      </c>
      <c r="P157" s="174">
        <v>34719.253709999997</v>
      </c>
      <c r="Q157" s="174">
        <v>179.56772000000001</v>
      </c>
      <c r="R157" s="174">
        <v>-5208.0227100000002</v>
      </c>
      <c r="S157" s="174">
        <f t="shared" si="57"/>
        <v>11155.711869999999</v>
      </c>
      <c r="T157" s="174">
        <v>7863.5723899999994</v>
      </c>
      <c r="U157" s="174">
        <v>3071.5273700000002</v>
      </c>
      <c r="V157" s="174">
        <v>0</v>
      </c>
      <c r="W157" s="174">
        <v>220.61211</v>
      </c>
      <c r="X157" s="174"/>
      <c r="Y157" s="174">
        <v>0</v>
      </c>
      <c r="Z157" s="174">
        <v>0</v>
      </c>
      <c r="AA157" s="174"/>
      <c r="AB157" s="174">
        <f t="shared" si="47"/>
        <v>5415.0389400000004</v>
      </c>
      <c r="AC157" s="174">
        <f t="shared" si="53"/>
        <v>332.35259000000002</v>
      </c>
      <c r="AD157" s="174">
        <v>332.35259000000002</v>
      </c>
      <c r="AE157" s="174">
        <v>0</v>
      </c>
      <c r="AF157" s="174"/>
      <c r="AG157" s="174">
        <v>0</v>
      </c>
      <c r="AH157" s="174">
        <f t="shared" ref="AH157:AH161" si="60">SUM(AI157:AJ157)</f>
        <v>5082.6863499999999</v>
      </c>
      <c r="AI157" s="174">
        <v>0</v>
      </c>
      <c r="AJ157" s="174">
        <v>5082.6863499999999</v>
      </c>
      <c r="AK157" s="174">
        <v>889.81593000000009</v>
      </c>
      <c r="AL157" s="182"/>
      <c r="AM157" s="182"/>
      <c r="AN157" s="205"/>
      <c r="AO157" s="205"/>
    </row>
    <row r="158" spans="1:46" s="1" customFormat="1">
      <c r="A158" s="312"/>
      <c r="B158" s="2" t="str">
        <f>IF(L!$A$1=1,L!B159,IF(L!$A$1=2,L!C159,L!D159))</f>
        <v>2017 Korrik</v>
      </c>
      <c r="C158" s="174">
        <f t="shared" si="48"/>
        <v>187750.76059999998</v>
      </c>
      <c r="D158" s="174">
        <f>E158+S158+Z158</f>
        <v>171011.62394999998</v>
      </c>
      <c r="E158" s="174">
        <f>F158+K158+R158</f>
        <v>149826.09973999998</v>
      </c>
      <c r="F158" s="174">
        <f t="shared" si="58"/>
        <v>33378.711190000002</v>
      </c>
      <c r="G158" s="174">
        <v>15748.313610000001</v>
      </c>
      <c r="H158" s="174">
        <v>15119.66084</v>
      </c>
      <c r="I158" s="174">
        <v>2233.7284599999994</v>
      </c>
      <c r="J158" s="174">
        <v>277.00828000000007</v>
      </c>
      <c r="K158" s="175">
        <f t="shared" si="59"/>
        <v>119906.50838999999</v>
      </c>
      <c r="L158" s="174">
        <v>66403.155159999995</v>
      </c>
      <c r="M158" s="174">
        <f>L158-N158</f>
        <v>14605.035349999998</v>
      </c>
      <c r="N158" s="174">
        <v>51798.119809999997</v>
      </c>
      <c r="O158" s="174">
        <v>11618.020049999999</v>
      </c>
      <c r="P158" s="174">
        <v>41859.672059999997</v>
      </c>
      <c r="Q158" s="174">
        <v>25.66112</v>
      </c>
      <c r="R158" s="174">
        <v>-3459.1198399999998</v>
      </c>
      <c r="S158" s="174">
        <f t="shared" si="57"/>
        <v>21185.52421</v>
      </c>
      <c r="T158" s="179">
        <v>8380.3807400000005</v>
      </c>
      <c r="U158" s="179">
        <v>3285.8901000000001</v>
      </c>
      <c r="V158" s="174">
        <v>2730.9239900000002</v>
      </c>
      <c r="W158" s="174">
        <v>6788.3293799999992</v>
      </c>
      <c r="X158" s="174"/>
      <c r="Y158" s="174">
        <v>0</v>
      </c>
      <c r="Z158" s="174">
        <v>0</v>
      </c>
      <c r="AA158" s="174"/>
      <c r="AB158" s="174">
        <f t="shared" si="47"/>
        <v>15730.2667</v>
      </c>
      <c r="AC158" s="174">
        <f t="shared" si="53"/>
        <v>257.56509</v>
      </c>
      <c r="AD158" s="174">
        <v>257.56509</v>
      </c>
      <c r="AE158" s="174">
        <v>0</v>
      </c>
      <c r="AF158" s="174"/>
      <c r="AG158" s="174">
        <v>0</v>
      </c>
      <c r="AH158" s="174">
        <f t="shared" si="60"/>
        <v>15472.70161</v>
      </c>
      <c r="AI158" s="174">
        <v>486.63947999999999</v>
      </c>
      <c r="AJ158" s="174">
        <v>14986.06213</v>
      </c>
      <c r="AK158" s="174">
        <v>1008.8699499999999</v>
      </c>
      <c r="AN158" s="205"/>
      <c r="AO158" s="205"/>
    </row>
    <row r="159" spans="1:46" s="1" customFormat="1">
      <c r="A159" s="312"/>
      <c r="B159" s="2" t="str">
        <f>IF(L!$A$1=1,L!B160,IF(L!$A$1=2,L!C160,L!D160))</f>
        <v>2017 Gusht</v>
      </c>
      <c r="C159" s="174">
        <f t="shared" si="48"/>
        <v>178349.61605000007</v>
      </c>
      <c r="D159" s="174">
        <f>E159+S159+Z159</f>
        <v>160999.36562000006</v>
      </c>
      <c r="E159" s="174">
        <f>F159+K159+R159</f>
        <v>147052.05637000001</v>
      </c>
      <c r="F159" s="174">
        <f t="shared" si="58"/>
        <v>15054.42308</v>
      </c>
      <c r="G159" s="174">
        <v>1608.6910700000001</v>
      </c>
      <c r="H159" s="174">
        <v>10001.44651</v>
      </c>
      <c r="I159" s="174">
        <v>3154.7377000000001</v>
      </c>
      <c r="J159" s="174">
        <v>289.5478</v>
      </c>
      <c r="K159" s="175">
        <f t="shared" si="59"/>
        <v>140057.73050999999</v>
      </c>
      <c r="L159" s="174">
        <v>76138.027570000006</v>
      </c>
      <c r="M159" s="174">
        <f t="shared" ref="M159:M162" si="61">L159-N159</f>
        <v>18653.115850000009</v>
      </c>
      <c r="N159" s="174">
        <v>57484.911719999996</v>
      </c>
      <c r="O159" s="174">
        <v>12642.852860000001</v>
      </c>
      <c r="P159" s="174">
        <v>51240.722540000002</v>
      </c>
      <c r="Q159" s="174">
        <v>36.127540000000003</v>
      </c>
      <c r="R159" s="174">
        <v>-8060.0972199999997</v>
      </c>
      <c r="S159" s="174">
        <f t="shared" si="57"/>
        <v>13947.30925000006</v>
      </c>
      <c r="T159" s="179">
        <v>9877.9786400000612</v>
      </c>
      <c r="U159" s="179">
        <v>3474.3367899999998</v>
      </c>
      <c r="V159" s="174">
        <v>0</v>
      </c>
      <c r="W159" s="174">
        <v>594.99382000000003</v>
      </c>
      <c r="X159" s="174"/>
      <c r="Y159" s="174">
        <v>0</v>
      </c>
      <c r="Z159" s="174">
        <v>0</v>
      </c>
      <c r="AA159" s="174"/>
      <c r="AB159" s="174">
        <f t="shared" si="47"/>
        <v>15609.400740000005</v>
      </c>
      <c r="AC159" s="174">
        <f t="shared" si="53"/>
        <v>301.51517000000001</v>
      </c>
      <c r="AD159" s="174">
        <v>301.51517000000001</v>
      </c>
      <c r="AE159" s="174">
        <v>0</v>
      </c>
      <c r="AF159" s="174"/>
      <c r="AG159" s="174">
        <v>0</v>
      </c>
      <c r="AH159" s="174">
        <f t="shared" si="60"/>
        <v>15307.885570000004</v>
      </c>
      <c r="AI159" s="174">
        <v>396.51373000000899</v>
      </c>
      <c r="AJ159" s="174">
        <v>14911.371839999994</v>
      </c>
      <c r="AK159" s="174">
        <v>1740.84969</v>
      </c>
      <c r="AN159" s="205"/>
      <c r="AO159" s="205"/>
      <c r="AR159" s="182"/>
    </row>
    <row r="160" spans="1:46" s="1" customFormat="1">
      <c r="A160" s="312"/>
      <c r="B160" s="2" t="str">
        <f>IF(L!$A$1=1,L!B161,IF(L!$A$1=2,L!C161,L!D161))</f>
        <v>2017 Shtator</v>
      </c>
      <c r="C160" s="174">
        <f t="shared" si="48"/>
        <v>144452.85076000012</v>
      </c>
      <c r="D160" s="174">
        <f t="shared" ref="D160" si="62">E160+S160+Z160</f>
        <v>142856.7337800001</v>
      </c>
      <c r="E160" s="174">
        <f t="shared" ref="E160" si="63">F160+K160+R160</f>
        <v>130516.34921</v>
      </c>
      <c r="F160" s="174">
        <f t="shared" si="58"/>
        <v>11964.27241</v>
      </c>
      <c r="G160" s="174">
        <f>0.86777888*1000</f>
        <v>867.77888000000007</v>
      </c>
      <c r="H160" s="174">
        <v>9225.7020900000007</v>
      </c>
      <c r="I160" s="174">
        <v>1484.4570200000001</v>
      </c>
      <c r="J160" s="174">
        <v>386.33442000000002</v>
      </c>
      <c r="K160" s="175">
        <f t="shared" si="59"/>
        <v>120176.51791</v>
      </c>
      <c r="L160" s="174">
        <v>69801.923949999997</v>
      </c>
      <c r="M160" s="174">
        <f t="shared" si="61"/>
        <v>24084.175939999994</v>
      </c>
      <c r="N160" s="179">
        <v>45717.748010000003</v>
      </c>
      <c r="O160" s="174">
        <v>9967.4023199999992</v>
      </c>
      <c r="P160" s="174">
        <v>40382.994780000001</v>
      </c>
      <c r="Q160" s="174">
        <f>0.02419686*1000</f>
        <v>24.196860000000001</v>
      </c>
      <c r="R160" s="174">
        <v>-1624.44111</v>
      </c>
      <c r="S160" s="174">
        <f t="shared" ref="S160:S164" si="64">SUM(T160:Y160)</f>
        <v>12340.3845700001</v>
      </c>
      <c r="T160" s="174">
        <v>7921.4286100001</v>
      </c>
      <c r="U160" s="174">
        <v>3972.7652699999999</v>
      </c>
      <c r="V160" s="174">
        <v>0</v>
      </c>
      <c r="W160" s="174">
        <f>0.44619069*1000</f>
        <v>446.19069000000002</v>
      </c>
      <c r="X160" s="174"/>
      <c r="Y160" s="174">
        <v>0</v>
      </c>
      <c r="Z160" s="174">
        <v>0</v>
      </c>
      <c r="AA160" s="174"/>
      <c r="AB160" s="174">
        <f t="shared" si="47"/>
        <v>1151.10203</v>
      </c>
      <c r="AC160" s="174">
        <f t="shared" si="53"/>
        <v>357.32069000000001</v>
      </c>
      <c r="AD160" s="174">
        <v>357.32069000000001</v>
      </c>
      <c r="AE160" s="174">
        <v>0</v>
      </c>
      <c r="AF160" s="174"/>
      <c r="AG160" s="174">
        <v>0</v>
      </c>
      <c r="AH160" s="174">
        <f t="shared" si="60"/>
        <v>793.78134</v>
      </c>
      <c r="AI160" s="174">
        <v>793.78134</v>
      </c>
      <c r="AJ160" s="174">
        <v>0</v>
      </c>
      <c r="AK160" s="174">
        <v>445.01495</v>
      </c>
      <c r="AN160" s="205"/>
      <c r="AO160" s="205"/>
      <c r="AR160" s="209"/>
    </row>
    <row r="161" spans="1:48" s="1" customFormat="1">
      <c r="A161" s="312"/>
      <c r="B161" s="2" t="str">
        <f>IF(L!$A$1=1,L!B162,IF(L!$A$1=2,L!C162,L!D162))</f>
        <v>2017 Tetor</v>
      </c>
      <c r="C161" s="174">
        <f t="shared" si="48"/>
        <v>177730.44096000007</v>
      </c>
      <c r="D161" s="174">
        <f>E161+S161+Z161</f>
        <v>165492.61798000001</v>
      </c>
      <c r="E161" s="174">
        <f>F161+K161+R161</f>
        <v>144010.88143000001</v>
      </c>
      <c r="F161" s="174">
        <f t="shared" si="58"/>
        <v>32132.436760000001</v>
      </c>
      <c r="G161" s="174">
        <v>15462.63668</v>
      </c>
      <c r="H161" s="174">
        <v>15487.06839</v>
      </c>
      <c r="I161" s="174">
        <v>906.87832000000003</v>
      </c>
      <c r="J161" s="174">
        <v>275.85336999999998</v>
      </c>
      <c r="K161" s="175">
        <f t="shared" si="59"/>
        <v>116506.91313</v>
      </c>
      <c r="L161" s="174">
        <v>67464.257769999997</v>
      </c>
      <c r="M161" s="174">
        <f t="shared" si="61"/>
        <v>15685.517789999998</v>
      </c>
      <c r="N161" s="174">
        <v>51778.739979999998</v>
      </c>
      <c r="O161" s="174">
        <v>11746.19391</v>
      </c>
      <c r="P161" s="174">
        <v>37260.658660000001</v>
      </c>
      <c r="Q161" s="174">
        <v>35.802790000000002</v>
      </c>
      <c r="R161" s="174">
        <v>-4628.4684600000001</v>
      </c>
      <c r="S161" s="174">
        <f t="shared" si="64"/>
        <v>21481.736550000001</v>
      </c>
      <c r="T161" s="174">
        <v>9669.5387499999997</v>
      </c>
      <c r="U161" s="174">
        <v>3781.0459500000002</v>
      </c>
      <c r="V161" s="174">
        <v>2074.9675999999999</v>
      </c>
      <c r="W161" s="174">
        <v>5956.1842500000002</v>
      </c>
      <c r="X161" s="174"/>
      <c r="Y161" s="174">
        <v>0</v>
      </c>
      <c r="Z161" s="174">
        <v>0</v>
      </c>
      <c r="AA161" s="174"/>
      <c r="AB161" s="174">
        <f t="shared" si="47"/>
        <v>11692.009810000052</v>
      </c>
      <c r="AC161" s="174">
        <f t="shared" si="53"/>
        <v>1558.3432200000002</v>
      </c>
      <c r="AD161" s="174">
        <v>398.24950000000001</v>
      </c>
      <c r="AE161" s="174">
        <v>0</v>
      </c>
      <c r="AF161" s="174"/>
      <c r="AG161" s="174">
        <v>1160.0937200000001</v>
      </c>
      <c r="AH161" s="174">
        <f t="shared" si="60"/>
        <v>10133.666590000052</v>
      </c>
      <c r="AI161" s="174">
        <v>205.029830000001</v>
      </c>
      <c r="AJ161" s="174">
        <v>9928.6367600000503</v>
      </c>
      <c r="AK161" s="174">
        <v>545.8131699999999</v>
      </c>
      <c r="AN161" s="205"/>
      <c r="AO161" s="205"/>
    </row>
    <row r="162" spans="1:48" s="1" customFormat="1">
      <c r="A162" s="312"/>
      <c r="B162" s="2" t="str">
        <f>IF(L!$A$1=1,L!B163,IF(L!$A$1=2,L!C163,L!D163))</f>
        <v xml:space="preserve">2017 Nëntor </v>
      </c>
      <c r="C162" s="174">
        <f t="shared" si="48"/>
        <v>171599.7876900002</v>
      </c>
      <c r="D162" s="174">
        <f>E162+S162+Z162</f>
        <v>136145.42910000018</v>
      </c>
      <c r="E162" s="174">
        <f>F162+K162+R162</f>
        <v>123442.06987000001</v>
      </c>
      <c r="F162" s="174">
        <f t="shared" si="58"/>
        <v>11454.042820000001</v>
      </c>
      <c r="G162" s="174">
        <v>567.77069000000006</v>
      </c>
      <c r="H162" s="174">
        <v>9474.1369600000016</v>
      </c>
      <c r="I162" s="174">
        <v>936.23812000000009</v>
      </c>
      <c r="J162" s="174">
        <v>475.89705000000004</v>
      </c>
      <c r="K162" s="175">
        <f t="shared" si="59"/>
        <v>115077.75964</v>
      </c>
      <c r="L162" s="174">
        <v>68296.36192000001</v>
      </c>
      <c r="M162" s="174">
        <f t="shared" si="61"/>
        <v>20516.960200000009</v>
      </c>
      <c r="N162" s="174">
        <v>47779.401720000002</v>
      </c>
      <c r="O162" s="174">
        <v>10833.003860000001</v>
      </c>
      <c r="P162" s="174">
        <v>35830.570620000006</v>
      </c>
      <c r="Q162" s="174">
        <v>117.82324</v>
      </c>
      <c r="R162" s="174">
        <v>-3089.7325899999996</v>
      </c>
      <c r="S162" s="174">
        <f t="shared" si="64"/>
        <v>12703.35923000018</v>
      </c>
      <c r="T162" s="174">
        <v>8762.2675600001785</v>
      </c>
      <c r="U162" s="174">
        <v>3614.4338000000002</v>
      </c>
      <c r="V162" s="174">
        <v>0</v>
      </c>
      <c r="W162" s="174">
        <v>326.65787</v>
      </c>
      <c r="X162" s="174"/>
      <c r="Y162" s="174">
        <v>0</v>
      </c>
      <c r="Z162" s="174">
        <v>0</v>
      </c>
      <c r="AA162" s="174"/>
      <c r="AB162" s="174">
        <f t="shared" si="47"/>
        <v>35080.580850000013</v>
      </c>
      <c r="AC162" s="174">
        <f t="shared" si="53"/>
        <v>353.67105999999995</v>
      </c>
      <c r="AD162" s="174">
        <v>353.67105999999995</v>
      </c>
      <c r="AE162" s="174">
        <v>0</v>
      </c>
      <c r="AF162" s="174"/>
      <c r="AG162" s="174">
        <v>0</v>
      </c>
      <c r="AH162" s="174">
        <f>SUM(AI162:AJ162)</f>
        <v>34726.909790000012</v>
      </c>
      <c r="AI162" s="174">
        <v>4766.21904000001</v>
      </c>
      <c r="AJ162" s="174">
        <v>29960.690750000002</v>
      </c>
      <c r="AK162" s="174">
        <v>373.77773999999999</v>
      </c>
      <c r="AL162" s="207"/>
      <c r="AM162" s="194"/>
      <c r="AN162" s="205"/>
      <c r="AO162" s="205"/>
    </row>
    <row r="163" spans="1:48" s="1" customFormat="1">
      <c r="A163" s="312"/>
      <c r="B163" s="2" t="str">
        <f>IF(L!$A$1=1,L!B164,IF(L!$A$1=2,L!C164,L!D164))</f>
        <v>2017 Dhjetor</v>
      </c>
      <c r="C163" s="174">
        <f>D163+AB163+AK163</f>
        <v>153808.60873000021</v>
      </c>
      <c r="D163" s="174">
        <f>E163+S163+Z163</f>
        <v>151120.33282000021</v>
      </c>
      <c r="E163" s="174">
        <f>F163+K163+R163</f>
        <v>137845.67630999989</v>
      </c>
      <c r="F163" s="174">
        <f>SUM(G163:J163)</f>
        <v>15027.239069999976</v>
      </c>
      <c r="G163" s="174">
        <v>1225.0408299999981</v>
      </c>
      <c r="H163" s="174">
        <v>10470.804079999987</v>
      </c>
      <c r="I163" s="174">
        <v>2899.0728999999901</v>
      </c>
      <c r="J163" s="174">
        <v>432.32126</v>
      </c>
      <c r="K163" s="175">
        <f>L163+O163+P163+Q163</f>
        <v>129865.58770999992</v>
      </c>
      <c r="L163" s="174">
        <v>74848.264460000006</v>
      </c>
      <c r="M163" s="174">
        <f>L163-N163</f>
        <v>20318.332149999907</v>
      </c>
      <c r="N163" s="174">
        <v>54529.932310000098</v>
      </c>
      <c r="O163" s="174">
        <v>13245.809370000003</v>
      </c>
      <c r="P163" s="174">
        <v>41483.919179999903</v>
      </c>
      <c r="Q163" s="174">
        <v>287.59469999999999</v>
      </c>
      <c r="R163" s="174">
        <v>-7047.1504700000005</v>
      </c>
      <c r="S163" s="174">
        <f t="shared" si="64"/>
        <v>13274.656510000319</v>
      </c>
      <c r="T163" s="178">
        <v>9265.0467900003205</v>
      </c>
      <c r="U163" s="174">
        <v>3672.6340899999941</v>
      </c>
      <c r="V163" s="174">
        <v>0</v>
      </c>
      <c r="W163" s="174">
        <v>336.97563000000446</v>
      </c>
      <c r="X163" s="174"/>
      <c r="Y163" s="174">
        <v>0</v>
      </c>
      <c r="Z163" s="174">
        <v>0</v>
      </c>
      <c r="AA163" s="174"/>
      <c r="AB163" s="174">
        <f t="shared" si="47"/>
        <v>1701.5529699999988</v>
      </c>
      <c r="AC163" s="174">
        <f>SUM(AD163:AG163)</f>
        <v>576.88184999999896</v>
      </c>
      <c r="AD163" s="174">
        <v>251.217759999999</v>
      </c>
      <c r="AE163" s="174">
        <v>325.66408999999999</v>
      </c>
      <c r="AF163" s="174"/>
      <c r="AG163" s="174">
        <v>0</v>
      </c>
      <c r="AH163" s="174">
        <f>SUM(AI163:AJ163)</f>
        <v>1124.67112</v>
      </c>
      <c r="AI163" s="178">
        <v>1158.13435</v>
      </c>
      <c r="AJ163" s="178">
        <v>-33.463230000000003</v>
      </c>
      <c r="AK163" s="174">
        <v>986.72294000000011</v>
      </c>
      <c r="AL163" s="207"/>
      <c r="AM163" s="243"/>
      <c r="AN163" s="205"/>
      <c r="AO163" s="205"/>
      <c r="AP163" s="182"/>
      <c r="AS163" s="197"/>
      <c r="AV163" s="182"/>
    </row>
    <row r="164" spans="1:48" s="1" customFormat="1">
      <c r="A164" s="312"/>
      <c r="B164" s="3" t="str">
        <f>IF(L!$A$1=1,L!B165,IF(L!$A$1=2,L!C165,L!D165))</f>
        <v>Gjithsej 2017</v>
      </c>
      <c r="C164" s="176">
        <f>D164+AB164+AK164</f>
        <v>1921266.3823400007</v>
      </c>
      <c r="D164" s="176">
        <f>E164+S164+Z164</f>
        <v>1681569.1135300007</v>
      </c>
      <c r="E164" s="176">
        <f>F164+K164+R164</f>
        <v>1495687.4618499998</v>
      </c>
      <c r="F164" s="176">
        <f>SUM(G164:J164)</f>
        <v>238035.12985999999</v>
      </c>
      <c r="G164" s="177">
        <f>SUM(G152:G163)</f>
        <v>75277.005929999999</v>
      </c>
      <c r="H164" s="177">
        <f>SUM(H152:H163)</f>
        <v>136923.64374999999</v>
      </c>
      <c r="I164" s="177">
        <f>SUM(I152:I163)</f>
        <v>22408.246219999994</v>
      </c>
      <c r="J164" s="177">
        <f>SUM(J152:J163)</f>
        <v>3426.23396</v>
      </c>
      <c r="K164" s="177">
        <f>L164+O164+P164+Q164</f>
        <v>1315235.5253999999</v>
      </c>
      <c r="L164" s="177">
        <f>SUM(L152:L163)</f>
        <v>756116.60926000006</v>
      </c>
      <c r="M164" s="177">
        <f>L164-N164</f>
        <v>198340.82854000002</v>
      </c>
      <c r="N164" s="177">
        <f>SUM(N152:N163)</f>
        <v>557775.78072000004</v>
      </c>
      <c r="O164" s="177">
        <f>SUM(O152:O163)</f>
        <v>125992.68491</v>
      </c>
      <c r="P164" s="177">
        <f>SUM(P152:P163)</f>
        <v>432279.34092999989</v>
      </c>
      <c r="Q164" s="177">
        <f>SUM(Q152:Q163)</f>
        <v>846.89030000000002</v>
      </c>
      <c r="R164" s="177">
        <f>SUM(R152:R163)</f>
        <v>-57583.193410000014</v>
      </c>
      <c r="S164" s="177">
        <f t="shared" si="64"/>
        <v>185881.65168000071</v>
      </c>
      <c r="T164" s="177">
        <f>SUM(T152:T163)</f>
        <v>103445.00000000073</v>
      </c>
      <c r="U164" s="177">
        <f>SUM(U152:U163)</f>
        <v>43347.653589999994</v>
      </c>
      <c r="V164" s="177">
        <f t="shared" ref="V164:Z164" si="65">SUM(V152:V163)</f>
        <v>8518.5225300000002</v>
      </c>
      <c r="W164" s="177">
        <f t="shared" si="65"/>
        <v>30570.475559999999</v>
      </c>
      <c r="X164" s="177">
        <v>0</v>
      </c>
      <c r="Y164" s="177">
        <f t="shared" si="65"/>
        <v>0</v>
      </c>
      <c r="Z164" s="177">
        <f t="shared" si="65"/>
        <v>0</v>
      </c>
      <c r="AA164" s="177"/>
      <c r="AB164" s="177">
        <f t="shared" ref="AB164:AI164" si="66">SUM(AB152:AB163)</f>
        <v>230999.4776800001</v>
      </c>
      <c r="AC164" s="177">
        <f t="shared" si="66"/>
        <v>19065.684289999997</v>
      </c>
      <c r="AD164" s="177">
        <f t="shared" si="66"/>
        <v>9390.4940999999999</v>
      </c>
      <c r="AE164" s="177">
        <f t="shared" si="66"/>
        <v>325.66408999999999</v>
      </c>
      <c r="AF164" s="177"/>
      <c r="AG164" s="177">
        <f t="shared" si="66"/>
        <v>9349.526100000001</v>
      </c>
      <c r="AH164" s="177">
        <f t="shared" si="66"/>
        <v>211933.79339000006</v>
      </c>
      <c r="AI164" s="177">
        <f t="shared" si="66"/>
        <v>116632.72271999999</v>
      </c>
      <c r="AJ164" s="177">
        <f>SUM(AJ152:AJ163)</f>
        <v>95301.070670000045</v>
      </c>
      <c r="AK164" s="177">
        <f>SUM(AK152:AK163)</f>
        <v>8697.7911299999996</v>
      </c>
      <c r="AO164" s="182"/>
      <c r="AP164" s="232"/>
      <c r="AQ164" s="182"/>
      <c r="AT164" s="182"/>
    </row>
    <row r="165" spans="1:48" s="188" customFormat="1">
      <c r="A165" s="312">
        <v>2018</v>
      </c>
      <c r="B165" s="183" t="s">
        <v>889</v>
      </c>
      <c r="C165" s="174">
        <f>D165+AB165+AK165</f>
        <v>154126.67146000001</v>
      </c>
      <c r="D165" s="184">
        <f>E165+S165+Z165</f>
        <v>133233.94195000001</v>
      </c>
      <c r="E165" s="184">
        <f>F165+K165+R165</f>
        <v>114288.09028</v>
      </c>
      <c r="F165" s="184">
        <f>SUM(G165:J165)</f>
        <v>33906.050170000002</v>
      </c>
      <c r="G165" s="184">
        <v>16151.471809999999</v>
      </c>
      <c r="H165" s="185">
        <v>15930.258819999999</v>
      </c>
      <c r="I165" s="184">
        <v>1620.61735</v>
      </c>
      <c r="J165" s="184">
        <v>203.70219</v>
      </c>
      <c r="K165" s="186">
        <f>L165+O165+P165+Q165</f>
        <v>82071.880810000002</v>
      </c>
      <c r="L165" s="184">
        <v>50882.57602</v>
      </c>
      <c r="M165" s="184">
        <v>19084.104319999999</v>
      </c>
      <c r="N165" s="184">
        <v>31798.471699999998</v>
      </c>
      <c r="O165" s="184">
        <v>6862.0792699999993</v>
      </c>
      <c r="P165" s="184">
        <v>24302.293000000001</v>
      </c>
      <c r="Q165" s="184">
        <v>24.93252</v>
      </c>
      <c r="R165" s="184">
        <v>-1689.8407</v>
      </c>
      <c r="S165" s="184">
        <f t="shared" ref="S165:S182" si="67">SUM(T165:Y165)</f>
        <v>18945.85167</v>
      </c>
      <c r="T165" s="184">
        <v>8555.8081099999999</v>
      </c>
      <c r="U165" s="184">
        <v>2727.9870499999997</v>
      </c>
      <c r="V165" s="184">
        <v>2074.9675999999999</v>
      </c>
      <c r="W165" s="184">
        <v>5587.0889100000004</v>
      </c>
      <c r="X165" s="184">
        <v>0</v>
      </c>
      <c r="Y165" s="184">
        <v>0</v>
      </c>
      <c r="Z165" s="184">
        <v>0</v>
      </c>
      <c r="AA165" s="184"/>
      <c r="AB165" s="174">
        <f>AC165+AH165</f>
        <v>20729.80773</v>
      </c>
      <c r="AC165" s="178">
        <f>SUM(AD165:AG165)</f>
        <v>15668.0594</v>
      </c>
      <c r="AD165" s="185">
        <v>5700.0763999999999</v>
      </c>
      <c r="AE165" s="185">
        <v>0</v>
      </c>
      <c r="AF165" s="185">
        <v>9967.9830000000002</v>
      </c>
      <c r="AG165" s="185">
        <v>0</v>
      </c>
      <c r="AH165" s="184">
        <f>SUM(AI165:AJ165)</f>
        <v>5061.7483300000004</v>
      </c>
      <c r="AI165" s="184">
        <v>66.913619999999995</v>
      </c>
      <c r="AJ165" s="184">
        <v>4994.8347100000001</v>
      </c>
      <c r="AK165" s="187">
        <v>162.92178000000001</v>
      </c>
      <c r="AP165" s="189"/>
      <c r="AQ165" s="190"/>
      <c r="AR165" s="244"/>
    </row>
    <row r="166" spans="1:48" s="188" customFormat="1">
      <c r="A166" s="312"/>
      <c r="B166" s="183" t="str">
        <f>IF(L!$A$1=1,L!B167,IF(L!$A$1=2,L!C167,L!D167))</f>
        <v>2018 Shkurt</v>
      </c>
      <c r="C166" s="174">
        <f t="shared" ref="C166:C175" si="68">D166+AB166+AK166</f>
        <v>132973.19305000018</v>
      </c>
      <c r="D166" s="184">
        <f t="shared" ref="D166:D176" si="69">E166+S166+Z166</f>
        <v>103623.89208000017</v>
      </c>
      <c r="E166" s="184">
        <f t="shared" ref="E166:E174" si="70">F166+K166+R166</f>
        <v>93963.73401</v>
      </c>
      <c r="F166" s="184">
        <f t="shared" ref="F166:F173" si="71">SUM(G166:J166)</f>
        <v>12668.083269999997</v>
      </c>
      <c r="G166" s="184">
        <v>993.30040999999824</v>
      </c>
      <c r="H166" s="184">
        <v>9709.4330900000004</v>
      </c>
      <c r="I166" s="184">
        <v>1657.3614899999998</v>
      </c>
      <c r="J166" s="184">
        <v>307.98827999999997</v>
      </c>
      <c r="K166" s="186">
        <f>L166+O166+P166+Q166</f>
        <v>85263.879589999997</v>
      </c>
      <c r="L166" s="184">
        <v>51209.149709999998</v>
      </c>
      <c r="M166" s="184">
        <v>16508.435320000001</v>
      </c>
      <c r="N166" s="184">
        <v>34700.714390000001</v>
      </c>
      <c r="O166" s="184">
        <v>7651.5057800000013</v>
      </c>
      <c r="P166" s="184">
        <v>26373.531479999998</v>
      </c>
      <c r="Q166" s="184">
        <v>29.692619999999998</v>
      </c>
      <c r="R166" s="184">
        <v>-3968.2288499999995</v>
      </c>
      <c r="S166" s="184">
        <f t="shared" si="67"/>
        <v>9660.1580700001668</v>
      </c>
      <c r="T166" s="184">
        <v>7151.0727800001678</v>
      </c>
      <c r="U166" s="184">
        <v>2287.5258600000002</v>
      </c>
      <c r="V166" s="184">
        <v>0</v>
      </c>
      <c r="W166" s="184">
        <v>221.55942999999971</v>
      </c>
      <c r="X166" s="184">
        <v>0</v>
      </c>
      <c r="Y166" s="184">
        <v>0</v>
      </c>
      <c r="Z166" s="184">
        <v>0</v>
      </c>
      <c r="AA166" s="184"/>
      <c r="AB166" s="174">
        <f t="shared" ref="AB166:AB172" si="72">AC166+AH166</f>
        <v>28847.645629999999</v>
      </c>
      <c r="AC166" s="178">
        <f t="shared" ref="AC166:AC173" si="73">SUM(AD166:AG166)</f>
        <v>264.42004999999983</v>
      </c>
      <c r="AD166" s="185">
        <v>264.42004999999983</v>
      </c>
      <c r="AE166" s="185">
        <v>0</v>
      </c>
      <c r="AF166" s="178">
        <v>0</v>
      </c>
      <c r="AG166" s="185">
        <v>0</v>
      </c>
      <c r="AH166" s="184">
        <f>SUM(AI166:AJ166)</f>
        <v>28583.225579999998</v>
      </c>
      <c r="AI166" s="184">
        <v>279.17676</v>
      </c>
      <c r="AJ166" s="184">
        <v>28304.04882</v>
      </c>
      <c r="AK166" s="187">
        <v>501.65534000000002</v>
      </c>
      <c r="AP166" s="189"/>
      <c r="AQ166" s="190"/>
    </row>
    <row r="167" spans="1:48" s="1" customFormat="1">
      <c r="A167" s="312"/>
      <c r="B167" s="2" t="str">
        <f>IF(L!$A$1=1,L!B168,IF(L!$A$1=2,L!C168,L!D168))</f>
        <v xml:space="preserve">2018 Mars </v>
      </c>
      <c r="C167" s="174">
        <f t="shared" si="68"/>
        <v>121423.54611999984</v>
      </c>
      <c r="D167" s="174">
        <f t="shared" si="69"/>
        <v>115201.56917999983</v>
      </c>
      <c r="E167" s="174">
        <f t="shared" si="70"/>
        <v>102691.19808</v>
      </c>
      <c r="F167" s="174">
        <f>SUM(G167:J167)</f>
        <v>15962.55235</v>
      </c>
      <c r="G167" s="174">
        <v>2496.6721899999998</v>
      </c>
      <c r="H167" s="174">
        <v>10858.10297</v>
      </c>
      <c r="I167" s="174">
        <v>2309.2092900000002</v>
      </c>
      <c r="J167" s="174">
        <v>298.56790000000001</v>
      </c>
      <c r="K167" s="175">
        <f t="shared" ref="K167:K176" si="74">L167+O167+P167+Q167</f>
        <v>94205.017930000002</v>
      </c>
      <c r="L167" s="174">
        <v>56853.465349999999</v>
      </c>
      <c r="M167" s="174">
        <f>L167-N167</f>
        <v>15122.657599999999</v>
      </c>
      <c r="N167" s="174">
        <v>41730.80775</v>
      </c>
      <c r="O167" s="174">
        <v>9243.4731899999988</v>
      </c>
      <c r="P167" s="174">
        <v>28077.224849999999</v>
      </c>
      <c r="Q167" s="174">
        <v>30.85454</v>
      </c>
      <c r="R167" s="174">
        <v>-7476.3721999999998</v>
      </c>
      <c r="S167" s="174">
        <f t="shared" si="67"/>
        <v>12510.371099999831</v>
      </c>
      <c r="T167" s="174">
        <v>8855.8294199998309</v>
      </c>
      <c r="U167" s="174">
        <v>3464.8050899999998</v>
      </c>
      <c r="V167" s="174">
        <v>0</v>
      </c>
      <c r="W167" s="174">
        <v>189.73658999999998</v>
      </c>
      <c r="X167" s="174">
        <v>0</v>
      </c>
      <c r="Y167" s="174">
        <v>0</v>
      </c>
      <c r="Z167" s="174">
        <v>0</v>
      </c>
      <c r="AA167" s="174"/>
      <c r="AB167" s="174">
        <f t="shared" si="72"/>
        <v>5638.0539700000018</v>
      </c>
      <c r="AC167" s="178">
        <f t="shared" si="73"/>
        <v>317.00199999999955</v>
      </c>
      <c r="AD167" s="178">
        <v>317.00199999999955</v>
      </c>
      <c r="AE167" s="178">
        <v>0</v>
      </c>
      <c r="AF167" s="178">
        <v>0</v>
      </c>
      <c r="AG167" s="178">
        <v>0</v>
      </c>
      <c r="AH167" s="174">
        <f t="shared" ref="AH167:AH173" si="75">SUM(AI167:AJ167)</f>
        <v>5321.0519700000023</v>
      </c>
      <c r="AI167" s="174">
        <v>400.64387999999997</v>
      </c>
      <c r="AJ167" s="174">
        <v>4920.4080900000026</v>
      </c>
      <c r="AK167" s="191">
        <v>583.92296999999996</v>
      </c>
      <c r="AM167" s="188"/>
      <c r="AN167" s="188"/>
      <c r="AP167" s="189"/>
      <c r="AQ167" s="190"/>
    </row>
    <row r="168" spans="1:48" s="1" customFormat="1">
      <c r="A168" s="312"/>
      <c r="B168" s="2" t="str">
        <f>IF(L!$A$1=1,L!B169,IF(L!$A$1=2,L!C169,L!D169))</f>
        <v>2018 Prill</v>
      </c>
      <c r="C168" s="174">
        <f t="shared" si="68"/>
        <v>185397.10024000003</v>
      </c>
      <c r="D168" s="174">
        <f>E168+S168+Z168</f>
        <v>169330.68174000012</v>
      </c>
      <c r="E168" s="174">
        <f>F168+K168+R168</f>
        <v>148703.61714000002</v>
      </c>
      <c r="F168" s="174">
        <f t="shared" si="71"/>
        <v>43317.871000000006</v>
      </c>
      <c r="G168" s="174">
        <v>22330.465100000001</v>
      </c>
      <c r="H168" s="174">
        <v>18776.541880000001</v>
      </c>
      <c r="I168" s="174">
        <v>1913.6227200000001</v>
      </c>
      <c r="J168" s="174">
        <v>297.24130000000002</v>
      </c>
      <c r="K168" s="175">
        <f>L168+O168+P168+Q168</f>
        <v>108340.94371000001</v>
      </c>
      <c r="L168" s="174">
        <v>64306.664340000003</v>
      </c>
      <c r="M168" s="174">
        <f>L168-N168</f>
        <v>15288.600280000006</v>
      </c>
      <c r="N168" s="174">
        <v>49018.064059999997</v>
      </c>
      <c r="O168" s="174">
        <v>10002.897660000001</v>
      </c>
      <c r="P168" s="174">
        <v>33968.873850000004</v>
      </c>
      <c r="Q168" s="174">
        <v>62.507860000000001</v>
      </c>
      <c r="R168" s="174">
        <v>-2955.1975699999998</v>
      </c>
      <c r="S168" s="174">
        <f t="shared" si="67"/>
        <v>20627.064600000111</v>
      </c>
      <c r="T168" s="174">
        <v>8244.2093800001094</v>
      </c>
      <c r="U168" s="174">
        <v>3034.4438599999999</v>
      </c>
      <c r="V168" s="174">
        <v>2074.9675999999999</v>
      </c>
      <c r="W168" s="174">
        <v>6235.0217299999995</v>
      </c>
      <c r="X168" s="174">
        <v>1038.4220299999999</v>
      </c>
      <c r="Y168" s="174">
        <v>0</v>
      </c>
      <c r="Z168" s="174">
        <v>0</v>
      </c>
      <c r="AA168" s="174"/>
      <c r="AB168" s="174">
        <f t="shared" si="72"/>
        <v>15960.439739999918</v>
      </c>
      <c r="AC168" s="178">
        <f t="shared" si="73"/>
        <v>5655.7644499999997</v>
      </c>
      <c r="AD168" s="178">
        <v>217.82589999999999</v>
      </c>
      <c r="AE168" s="178">
        <v>0</v>
      </c>
      <c r="AF168" s="178">
        <v>0</v>
      </c>
      <c r="AG168" s="178">
        <v>5437.9385499999999</v>
      </c>
      <c r="AH168" s="174">
        <f>SUM(AI168:AJ168)</f>
        <v>10304.675289999919</v>
      </c>
      <c r="AI168" s="174">
        <v>306.26508000000001</v>
      </c>
      <c r="AJ168" s="179">
        <v>9998.41020999992</v>
      </c>
      <c r="AK168" s="192">
        <v>105.97875999999999</v>
      </c>
      <c r="AM168" s="188"/>
      <c r="AN168" s="188"/>
      <c r="AP168" s="189"/>
      <c r="AQ168" s="190"/>
    </row>
    <row r="169" spans="1:48" s="1" customFormat="1">
      <c r="A169" s="312"/>
      <c r="B169" s="2" t="str">
        <f>IF(L!$A$1=1,L!B170,IF(L!$A$1=2,L!C170,L!D170))</f>
        <v>2018 Maj</v>
      </c>
      <c r="C169" s="174">
        <f t="shared" si="68"/>
        <v>152926.80583999996</v>
      </c>
      <c r="D169" s="174">
        <f>E169+S169+Z169</f>
        <v>136260.74604999996</v>
      </c>
      <c r="E169" s="174">
        <f>F169+K169+R169</f>
        <v>123371.12549000001</v>
      </c>
      <c r="F169" s="174">
        <f>SUM(G169:J169)</f>
        <v>13715.898869999997</v>
      </c>
      <c r="G169" s="174">
        <v>1276.76848</v>
      </c>
      <c r="H169" s="174">
        <v>10320.268239999998</v>
      </c>
      <c r="I169" s="174">
        <v>1817.9298799999999</v>
      </c>
      <c r="J169" s="174">
        <v>300.93227000000002</v>
      </c>
      <c r="K169" s="175">
        <f>L169+O169+P169+Q169</f>
        <v>119495.85788000001</v>
      </c>
      <c r="L169" s="174">
        <f t="shared" ref="L169:L173" si="76">M169+N169</f>
        <v>72160.945170000006</v>
      </c>
      <c r="M169" s="174">
        <v>17250.834709999999</v>
      </c>
      <c r="N169" s="174">
        <v>54910.110460000004</v>
      </c>
      <c r="O169" s="174">
        <v>11114.960349999999</v>
      </c>
      <c r="P169" s="174">
        <v>36154.769749999999</v>
      </c>
      <c r="Q169" s="174">
        <v>65.182609999999997</v>
      </c>
      <c r="R169" s="174">
        <v>-9840.6312600000001</v>
      </c>
      <c r="S169" s="174">
        <f t="shared" si="67"/>
        <v>12889.62055999995</v>
      </c>
      <c r="T169" s="174">
        <v>9229.4187999999504</v>
      </c>
      <c r="U169" s="174">
        <v>3503.2107700000001</v>
      </c>
      <c r="V169" s="174">
        <v>0</v>
      </c>
      <c r="W169" s="174">
        <v>156.99099000000101</v>
      </c>
      <c r="X169" s="174">
        <v>0</v>
      </c>
      <c r="Y169" s="174">
        <v>0</v>
      </c>
      <c r="Z169" s="174">
        <v>0</v>
      </c>
      <c r="AA169" s="174"/>
      <c r="AB169" s="174">
        <f t="shared" si="72"/>
        <v>14525.774780000009</v>
      </c>
      <c r="AC169" s="178">
        <f t="shared" si="73"/>
        <v>314.23147999999901</v>
      </c>
      <c r="AD169" s="178">
        <v>314.23147999999901</v>
      </c>
      <c r="AE169" s="178">
        <v>0</v>
      </c>
      <c r="AF169" s="178">
        <v>0</v>
      </c>
      <c r="AG169" s="178">
        <v>0</v>
      </c>
      <c r="AH169" s="174">
        <f>SUM(AI169:AJ169)</f>
        <v>14211.54330000001</v>
      </c>
      <c r="AI169" s="174">
        <v>4462.1436799999992</v>
      </c>
      <c r="AJ169" s="174">
        <v>9749.3996200000111</v>
      </c>
      <c r="AK169" s="191">
        <v>2140.2850099999996</v>
      </c>
      <c r="AM169" s="188"/>
      <c r="AN169" s="188"/>
      <c r="AP169" s="189"/>
      <c r="AQ169" s="190"/>
    </row>
    <row r="170" spans="1:48" s="1" customFormat="1">
      <c r="A170" s="312"/>
      <c r="B170" s="2" t="str">
        <f>IF(L!$A$1=1,L!B171,IF(L!$A$1=2,L!C171,L!D171))</f>
        <v>2018 Qershor</v>
      </c>
      <c r="C170" s="174">
        <f t="shared" si="68"/>
        <v>122704.79585000013</v>
      </c>
      <c r="D170" s="174">
        <f t="shared" si="69"/>
        <v>134679.43863000005</v>
      </c>
      <c r="E170" s="174">
        <f t="shared" si="70"/>
        <v>122275.30762000001</v>
      </c>
      <c r="F170" s="174">
        <f t="shared" si="71"/>
        <v>14260.444859999998</v>
      </c>
      <c r="G170" s="174">
        <v>766.42471</v>
      </c>
      <c r="H170" s="174">
        <v>10444.32943</v>
      </c>
      <c r="I170" s="174">
        <v>2716.7517699999994</v>
      </c>
      <c r="J170" s="174">
        <v>332.93895000000003</v>
      </c>
      <c r="K170" s="175">
        <f>L170+O170+P170+Q170</f>
        <v>111190.17878</v>
      </c>
      <c r="L170" s="174">
        <f t="shared" si="76"/>
        <v>65633.417750000008</v>
      </c>
      <c r="M170" s="174">
        <v>14769.00268</v>
      </c>
      <c r="N170" s="174">
        <v>50864.415070000003</v>
      </c>
      <c r="O170" s="174">
        <v>10192.87232</v>
      </c>
      <c r="P170" s="174">
        <v>35283.018880000011</v>
      </c>
      <c r="Q170" s="174">
        <v>80.869830000000007</v>
      </c>
      <c r="R170" s="174">
        <v>-3175.3160199999998</v>
      </c>
      <c r="S170" s="174">
        <f t="shared" si="67"/>
        <v>12404.131010000056</v>
      </c>
      <c r="T170" s="174">
        <v>8013.0318100000595</v>
      </c>
      <c r="U170" s="174">
        <v>4289.967249999997</v>
      </c>
      <c r="V170" s="174">
        <v>0</v>
      </c>
      <c r="W170" s="174">
        <v>101.13194999999919</v>
      </c>
      <c r="X170" s="174">
        <v>0</v>
      </c>
      <c r="Y170" s="174">
        <v>0</v>
      </c>
      <c r="Z170" s="174">
        <v>0</v>
      </c>
      <c r="AA170" s="174"/>
      <c r="AB170" s="174">
        <f t="shared" si="72"/>
        <v>-12250.858529999929</v>
      </c>
      <c r="AC170" s="178">
        <f t="shared" si="73"/>
        <v>321.26899000000009</v>
      </c>
      <c r="AD170" s="178">
        <v>321.26899000000009</v>
      </c>
      <c r="AE170" s="178">
        <v>0</v>
      </c>
      <c r="AF170" s="178">
        <v>0</v>
      </c>
      <c r="AG170" s="178">
        <v>0</v>
      </c>
      <c r="AH170" s="174">
        <f>SUM(AI170:AJ170)</f>
        <v>-12572.127519999929</v>
      </c>
      <c r="AI170" s="174">
        <v>2834.86411</v>
      </c>
      <c r="AJ170" s="174">
        <v>-15406.99162999993</v>
      </c>
      <c r="AK170" s="191">
        <v>276.21575000000001</v>
      </c>
      <c r="AM170" s="188"/>
      <c r="AN170" s="188"/>
      <c r="AQ170" s="182"/>
    </row>
    <row r="171" spans="1:48" s="1" customFormat="1">
      <c r="A171" s="312"/>
      <c r="B171" s="2" t="str">
        <f>IF(L!$A$1=1,L!B172,IF(L!$A$1=2,L!C172,L!D172))</f>
        <v>2018 Korrik</v>
      </c>
      <c r="C171" s="174">
        <f t="shared" si="68"/>
        <v>240454.76960999993</v>
      </c>
      <c r="D171" s="174">
        <f>E171+S171+Z171</f>
        <v>185036.39544000002</v>
      </c>
      <c r="E171" s="174">
        <f t="shared" si="70"/>
        <v>162653.84297999999</v>
      </c>
      <c r="F171" s="174">
        <f>SUM(G171:J171)</f>
        <v>36679.554299999996</v>
      </c>
      <c r="G171" s="174">
        <v>17362.8115</v>
      </c>
      <c r="H171" s="174">
        <v>16383.140789999999</v>
      </c>
      <c r="I171" s="174">
        <v>2656.86751</v>
      </c>
      <c r="J171" s="174">
        <v>276.73450000000003</v>
      </c>
      <c r="K171" s="175">
        <f>L171+O171+P171+Q171</f>
        <v>128614.70026</v>
      </c>
      <c r="L171" s="174">
        <f t="shared" si="76"/>
        <v>71654.894409999994</v>
      </c>
      <c r="M171" s="174">
        <v>13845.150970000001</v>
      </c>
      <c r="N171" s="174">
        <v>57809.743439999998</v>
      </c>
      <c r="O171" s="174">
        <v>12330.20636</v>
      </c>
      <c r="P171" s="174">
        <v>44410.778760000001</v>
      </c>
      <c r="Q171" s="174">
        <v>218.82073000000003</v>
      </c>
      <c r="R171" s="174">
        <v>-2640.4115800000004</v>
      </c>
      <c r="S171" s="174">
        <f t="shared" si="67"/>
        <v>22382.552460000028</v>
      </c>
      <c r="T171" s="174">
        <v>9651.2602200000292</v>
      </c>
      <c r="U171" s="174">
        <v>4849.6761900000001</v>
      </c>
      <c r="V171" s="174">
        <v>2468.4144699999997</v>
      </c>
      <c r="W171" s="174">
        <v>5413.2015799999999</v>
      </c>
      <c r="X171" s="174">
        <v>0</v>
      </c>
      <c r="Y171" s="174">
        <v>0</v>
      </c>
      <c r="Z171" s="174">
        <v>0</v>
      </c>
      <c r="AA171" s="174"/>
      <c r="AB171" s="178">
        <f t="shared" si="72"/>
        <v>55077.233299999898</v>
      </c>
      <c r="AC171" s="178">
        <f t="shared" si="73"/>
        <v>42482.293859999998</v>
      </c>
      <c r="AD171" s="178">
        <v>322.65571</v>
      </c>
      <c r="AE171" s="178">
        <v>42159.638149999999</v>
      </c>
      <c r="AF171" s="178">
        <v>0</v>
      </c>
      <c r="AG171" s="178">
        <v>0</v>
      </c>
      <c r="AH171" s="174">
        <f>SUM(AI171:AJ171)</f>
        <v>12594.9394399999</v>
      </c>
      <c r="AI171" s="174">
        <v>700.72281000000203</v>
      </c>
      <c r="AJ171" s="174">
        <v>11894.216629999899</v>
      </c>
      <c r="AK171" s="191">
        <v>341.14087000000001</v>
      </c>
      <c r="AL171" s="193"/>
      <c r="AM171" s="188"/>
      <c r="AN171" s="188"/>
      <c r="AO171" s="193"/>
    </row>
    <row r="172" spans="1:48" s="1" customFormat="1">
      <c r="A172" s="312"/>
      <c r="B172" s="2" t="str">
        <f>IF(L!$A$1=1,L!B173,IF(L!$A$1=2,L!C173,L!D173))</f>
        <v>2018 Gusht</v>
      </c>
      <c r="C172" s="174">
        <f t="shared" si="68"/>
        <v>220563.08249999903</v>
      </c>
      <c r="D172" s="174">
        <f t="shared" si="69"/>
        <v>165249.01731999902</v>
      </c>
      <c r="E172" s="174">
        <f t="shared" si="70"/>
        <v>149100.91458000001</v>
      </c>
      <c r="F172" s="174">
        <f t="shared" si="71"/>
        <v>14532.857689999999</v>
      </c>
      <c r="G172" s="174">
        <v>1115.8879200000001</v>
      </c>
      <c r="H172" s="174">
        <v>10823.338180000001</v>
      </c>
      <c r="I172" s="174">
        <v>2253.4567399999996</v>
      </c>
      <c r="J172" s="174">
        <v>340.17485000000005</v>
      </c>
      <c r="K172" s="175">
        <f t="shared" si="74"/>
        <v>137175.83395</v>
      </c>
      <c r="L172" s="174">
        <f t="shared" si="76"/>
        <v>78070.846160000001</v>
      </c>
      <c r="M172" s="174">
        <v>20441.79336</v>
      </c>
      <c r="N172" s="174">
        <v>57629.052799999998</v>
      </c>
      <c r="O172" s="174">
        <v>11111.00793</v>
      </c>
      <c r="P172" s="174">
        <v>47896.794990000002</v>
      </c>
      <c r="Q172" s="174">
        <v>97.184870000000004</v>
      </c>
      <c r="R172" s="174">
        <v>-2607.7770599999999</v>
      </c>
      <c r="S172" s="174">
        <f t="shared" si="67"/>
        <v>16148.102739999</v>
      </c>
      <c r="T172" s="174">
        <v>10920.241799998999</v>
      </c>
      <c r="U172" s="174">
        <v>4184.4825799999999</v>
      </c>
      <c r="V172" s="174">
        <v>0</v>
      </c>
      <c r="W172" s="174">
        <v>1043.3783599999999</v>
      </c>
      <c r="X172" s="174">
        <v>0</v>
      </c>
      <c r="Y172" s="174">
        <v>0</v>
      </c>
      <c r="Z172" s="174">
        <v>0</v>
      </c>
      <c r="AA172" s="174"/>
      <c r="AB172" s="174">
        <f t="shared" si="72"/>
        <v>54429.976630000034</v>
      </c>
      <c r="AC172" s="178">
        <f t="shared" si="73"/>
        <v>44307.683019999997</v>
      </c>
      <c r="AD172" s="178">
        <v>387.6764</v>
      </c>
      <c r="AE172" s="178">
        <v>43920.00662</v>
      </c>
      <c r="AF172" s="178">
        <v>0</v>
      </c>
      <c r="AG172" s="178">
        <v>0</v>
      </c>
      <c r="AH172" s="174">
        <f t="shared" si="75"/>
        <v>10122.293610000041</v>
      </c>
      <c r="AI172" s="174">
        <v>173.37627999999762</v>
      </c>
      <c r="AJ172" s="174">
        <v>9948.9173300000439</v>
      </c>
      <c r="AK172" s="191">
        <v>884.08855000000005</v>
      </c>
      <c r="AL172" s="193"/>
      <c r="AM172" s="188"/>
      <c r="AN172" s="188"/>
      <c r="AO172" s="193"/>
    </row>
    <row r="173" spans="1:48" s="1" customFormat="1">
      <c r="A173" s="312"/>
      <c r="B173" s="2" t="str">
        <f>IF(L!$A$1=1,L!B174,IF(L!$A$1=2,L!C174,L!D174))</f>
        <v>2018 Shtator</v>
      </c>
      <c r="C173" s="174">
        <f t="shared" si="68"/>
        <v>174898.73286000034</v>
      </c>
      <c r="D173" s="174">
        <f t="shared" si="69"/>
        <v>147297.37436000031</v>
      </c>
      <c r="E173" s="174">
        <f t="shared" si="70"/>
        <v>135019.36651000002</v>
      </c>
      <c r="F173" s="174">
        <f t="shared" si="71"/>
        <v>12613.91136</v>
      </c>
      <c r="G173" s="174">
        <v>714.12671</v>
      </c>
      <c r="H173" s="174">
        <v>10383.113509999999</v>
      </c>
      <c r="I173" s="174">
        <v>1190.0617599999998</v>
      </c>
      <c r="J173" s="174">
        <v>326.60937999999999</v>
      </c>
      <c r="K173" s="175">
        <f>L173+O173+P173+Q173</f>
        <v>124971.72682000001</v>
      </c>
      <c r="L173" s="174">
        <f t="shared" si="76"/>
        <v>74667.245290000006</v>
      </c>
      <c r="M173" s="174">
        <v>24621.434290000001</v>
      </c>
      <c r="N173" s="174">
        <v>50045.811000000002</v>
      </c>
      <c r="O173" s="174">
        <v>10069.41201</v>
      </c>
      <c r="P173" s="174">
        <v>40185.866459999997</v>
      </c>
      <c r="Q173" s="174">
        <v>49.203060000000001</v>
      </c>
      <c r="R173" s="174">
        <v>-2566.2716700000001</v>
      </c>
      <c r="S173" s="174">
        <f t="shared" si="67"/>
        <v>12278.007850000289</v>
      </c>
      <c r="T173" s="174">
        <v>8446.2107200002883</v>
      </c>
      <c r="U173" s="174">
        <v>3606.5393800000002</v>
      </c>
      <c r="V173" s="174">
        <v>0</v>
      </c>
      <c r="W173" s="174">
        <v>225.25775000000002</v>
      </c>
      <c r="X173" s="174">
        <v>0</v>
      </c>
      <c r="Y173" s="174">
        <v>0</v>
      </c>
      <c r="Z173" s="174">
        <v>0</v>
      </c>
      <c r="AA173" s="174"/>
      <c r="AB173" s="174">
        <f>AC173+AH173</f>
        <v>26484.370620000027</v>
      </c>
      <c r="AC173" s="178">
        <f t="shared" si="73"/>
        <v>1455.1992</v>
      </c>
      <c r="AD173" s="178">
        <v>1455.1992</v>
      </c>
      <c r="AE173" s="178">
        <v>0</v>
      </c>
      <c r="AF173" s="178">
        <v>0</v>
      </c>
      <c r="AG173" s="178">
        <v>0</v>
      </c>
      <c r="AH173" s="174">
        <f t="shared" si="75"/>
        <v>25029.171420000028</v>
      </c>
      <c r="AI173" s="174">
        <v>123.42219000000121</v>
      </c>
      <c r="AJ173" s="174">
        <v>24905.749230000027</v>
      </c>
      <c r="AK173" s="191">
        <v>1116.9878799999999</v>
      </c>
      <c r="AL173" s="193"/>
      <c r="AM173" s="188"/>
      <c r="AN173" s="188"/>
      <c r="AO173" s="193"/>
    </row>
    <row r="174" spans="1:48" s="1" customFormat="1">
      <c r="A174" s="312"/>
      <c r="B174" s="2" t="str">
        <f>IF(L!$A$1=1,L!B175,IF(L!$A$1=2,L!C175,L!D175))</f>
        <v>2018 Tetor</v>
      </c>
      <c r="C174" s="174">
        <f t="shared" si="68"/>
        <v>185331.07581000007</v>
      </c>
      <c r="D174" s="174">
        <f t="shared" si="69"/>
        <v>177708.87366000004</v>
      </c>
      <c r="E174" s="174">
        <f t="shared" si="70"/>
        <v>153622.25446000003</v>
      </c>
      <c r="F174" s="174">
        <f>SUM(G174:J174)</f>
        <v>38345.740580000005</v>
      </c>
      <c r="G174" s="174">
        <v>19746.561740000001</v>
      </c>
      <c r="H174" s="174">
        <v>16882.95765</v>
      </c>
      <c r="I174" s="174">
        <v>1302.49233</v>
      </c>
      <c r="J174" s="174">
        <v>413.72886</v>
      </c>
      <c r="K174" s="175">
        <f>L174+O174+P174+Q174</f>
        <v>117493.19110000003</v>
      </c>
      <c r="L174" s="174">
        <f>M174+N174</f>
        <v>73158.79065000001</v>
      </c>
      <c r="M174" s="174">
        <v>17806.367699999999</v>
      </c>
      <c r="N174" s="174">
        <v>55352.422950000007</v>
      </c>
      <c r="O174" s="174">
        <v>11561.129570000001</v>
      </c>
      <c r="P174" s="174">
        <v>32682.991590000001</v>
      </c>
      <c r="Q174" s="174">
        <v>90.279290000000003</v>
      </c>
      <c r="R174" s="174">
        <v>-2216.6772199999996</v>
      </c>
      <c r="S174" s="174">
        <f t="shared" si="67"/>
        <v>24086.619200000005</v>
      </c>
      <c r="T174" s="174">
        <v>10881.197340000001</v>
      </c>
      <c r="U174" s="174">
        <v>4441.3107</v>
      </c>
      <c r="V174" s="174">
        <v>2173.3293200000003</v>
      </c>
      <c r="W174" s="174">
        <v>5559.9626200000002</v>
      </c>
      <c r="X174" s="174">
        <v>1030.8192200000001</v>
      </c>
      <c r="Y174" s="174">
        <v>0</v>
      </c>
      <c r="Z174" s="174">
        <v>0</v>
      </c>
      <c r="AA174" s="174"/>
      <c r="AB174" s="174">
        <f>AC174+AH174</f>
        <v>6977.1921000000011</v>
      </c>
      <c r="AC174" s="178">
        <f>SUM(AD174:AG174)</f>
        <v>5930.5427199999995</v>
      </c>
      <c r="AD174" s="178">
        <v>492.60417000000001</v>
      </c>
      <c r="AE174" s="178">
        <v>0</v>
      </c>
      <c r="AF174" s="178">
        <v>0</v>
      </c>
      <c r="AG174" s="178">
        <v>5437.9385499999999</v>
      </c>
      <c r="AH174" s="174">
        <f>SUM(AI174:AJ174)</f>
        <v>1046.6493800000017</v>
      </c>
      <c r="AI174" s="174">
        <v>1686.9708599999988</v>
      </c>
      <c r="AJ174" s="174">
        <v>-640.32147999999722</v>
      </c>
      <c r="AK174" s="191">
        <v>645.01004999999998</v>
      </c>
      <c r="AL174" s="193"/>
      <c r="AM174" s="188"/>
      <c r="AN174" s="188"/>
      <c r="AO174" s="193"/>
    </row>
    <row r="175" spans="1:48" s="1" customFormat="1">
      <c r="A175" s="312"/>
      <c r="B175" s="2" t="str">
        <f>IF(L!$A$1=1,L!B176,IF(L!$A$1=2,L!C176,L!D176))</f>
        <v xml:space="preserve">2018 Nëntor </v>
      </c>
      <c r="C175" s="174">
        <f t="shared" si="68"/>
        <v>162587.86488999915</v>
      </c>
      <c r="D175" s="174">
        <f>E175+S175+Z175</f>
        <v>132580.23726999914</v>
      </c>
      <c r="E175" s="174">
        <f>F175+K175+R175</f>
        <v>118275.53182</v>
      </c>
      <c r="F175" s="174">
        <f>SUM(G175:J175)</f>
        <v>13331.099690000001</v>
      </c>
      <c r="G175" s="174">
        <v>948.36338000000001</v>
      </c>
      <c r="H175" s="174">
        <v>10746.66437</v>
      </c>
      <c r="I175" s="174">
        <v>1319.4829200000001</v>
      </c>
      <c r="J175" s="174">
        <v>316.58902</v>
      </c>
      <c r="K175" s="175">
        <f t="shared" si="74"/>
        <v>110474.78518000001</v>
      </c>
      <c r="L175" s="174">
        <f>M175+N175</f>
        <v>67116.009480000008</v>
      </c>
      <c r="M175" s="174">
        <v>18212.042130000002</v>
      </c>
      <c r="N175" s="174">
        <v>48903.967349999999</v>
      </c>
      <c r="O175" s="174">
        <v>10859.17713</v>
      </c>
      <c r="P175" s="174">
        <v>31503.107039999999</v>
      </c>
      <c r="Q175" s="174">
        <v>996.49153000000001</v>
      </c>
      <c r="R175" s="174">
        <v>-5530.3530500000006</v>
      </c>
      <c r="S175" s="174">
        <f t="shared" si="67"/>
        <v>14304.705449999125</v>
      </c>
      <c r="T175" s="174">
        <v>9063.2451699991234</v>
      </c>
      <c r="U175" s="174">
        <v>4991.4045700000006</v>
      </c>
      <c r="V175" s="174">
        <v>0</v>
      </c>
      <c r="W175" s="174">
        <v>250.05570999999998</v>
      </c>
      <c r="X175" s="174">
        <v>0</v>
      </c>
      <c r="Y175" s="174">
        <v>0</v>
      </c>
      <c r="Z175" s="174">
        <v>0</v>
      </c>
      <c r="AA175" s="174"/>
      <c r="AB175" s="174">
        <f>AC175+AH175</f>
        <v>29712.35293000003</v>
      </c>
      <c r="AC175" s="178">
        <f>SUM(AD175:AG175)</f>
        <v>0</v>
      </c>
      <c r="AD175" s="178">
        <v>0</v>
      </c>
      <c r="AE175" s="178">
        <v>0</v>
      </c>
      <c r="AF175" s="178">
        <v>0</v>
      </c>
      <c r="AG175" s="178">
        <v>0</v>
      </c>
      <c r="AH175" s="174">
        <f>SUM(AI175:AJ175)</f>
        <v>29712.35293000003</v>
      </c>
      <c r="AI175" s="174">
        <v>5922.6223300000001</v>
      </c>
      <c r="AJ175" s="174">
        <v>23789.730600000028</v>
      </c>
      <c r="AK175" s="191">
        <v>295.27469000000002</v>
      </c>
      <c r="AL175" s="193"/>
      <c r="AM175" s="188"/>
      <c r="AN175" s="188"/>
      <c r="AO175" s="193"/>
    </row>
    <row r="176" spans="1:48" s="1" customFormat="1">
      <c r="A176" s="312"/>
      <c r="B176" s="2" t="str">
        <f>IF(L!$A$1=1,L!B177,IF(L!$A$1=2,L!C177,L!D177))</f>
        <v>2018 Dhjetor</v>
      </c>
      <c r="C176" s="174">
        <f>D176+AB176+AK176</f>
        <v>152851.7007200013</v>
      </c>
      <c r="D176" s="174">
        <f t="shared" si="69"/>
        <v>156417.02564000129</v>
      </c>
      <c r="E176" s="174">
        <f>F176+K176+R176</f>
        <v>139789.1201099999</v>
      </c>
      <c r="F176" s="174">
        <f>SUM(G176:J176)</f>
        <v>18170.215680000005</v>
      </c>
      <c r="G176" s="174">
        <v>2893.9918600000237</v>
      </c>
      <c r="H176" s="174">
        <v>11561.809779999981</v>
      </c>
      <c r="I176" s="174">
        <v>3437.7956999999988</v>
      </c>
      <c r="J176" s="174">
        <v>276.61833999999999</v>
      </c>
      <c r="K176" s="175">
        <f t="shared" si="74"/>
        <v>124832.31256999991</v>
      </c>
      <c r="L176" s="174">
        <f>M176+N176</f>
        <v>73305.688679999876</v>
      </c>
      <c r="M176" s="174">
        <v>20180.545619999961</v>
      </c>
      <c r="N176" s="174">
        <v>53125.143059999915</v>
      </c>
      <c r="O176" s="174">
        <v>12749.20216999999</v>
      </c>
      <c r="P176" s="174">
        <v>38063.918540000042</v>
      </c>
      <c r="Q176" s="174">
        <v>713.50317999999947</v>
      </c>
      <c r="R176" s="174">
        <v>-3213.4081400000068</v>
      </c>
      <c r="S176" s="174">
        <f t="shared" si="67"/>
        <v>16627.905530001401</v>
      </c>
      <c r="T176" s="174">
        <v>11386.3064200014</v>
      </c>
      <c r="U176" s="174">
        <v>4968.5735400000049</v>
      </c>
      <c r="V176" s="174">
        <v>0</v>
      </c>
      <c r="W176" s="174">
        <v>250.52556999999797</v>
      </c>
      <c r="X176" s="174">
        <v>22.5</v>
      </c>
      <c r="Y176" s="174">
        <v>0</v>
      </c>
      <c r="Z176" s="174"/>
      <c r="AA176" s="174"/>
      <c r="AB176" s="174">
        <f>AC176+AH176</f>
        <v>-5008.3625799999918</v>
      </c>
      <c r="AC176" s="178">
        <f>SUM(AD176:AG176)</f>
        <v>2388.980190000007</v>
      </c>
      <c r="AD176" s="178">
        <v>699.66858000000104</v>
      </c>
      <c r="AE176" s="178">
        <v>66.81368000000657</v>
      </c>
      <c r="AF176" s="178">
        <v>1622.4979299999995</v>
      </c>
      <c r="AG176" s="178">
        <v>0</v>
      </c>
      <c r="AH176" s="174">
        <f>SUM(AI176:AJ176)</f>
        <v>-7397.3427699999993</v>
      </c>
      <c r="AI176" s="174">
        <v>2626.9178200000001</v>
      </c>
      <c r="AJ176" s="174">
        <v>-10024.26059</v>
      </c>
      <c r="AK176" s="191">
        <v>1443.03766</v>
      </c>
      <c r="AM176" s="188"/>
      <c r="AN176" s="188"/>
    </row>
    <row r="177" spans="1:44" s="1" customFormat="1">
      <c r="A177" s="312"/>
      <c r="B177" s="3" t="str">
        <f>IF(L!$A$1=1,L!B178,IF(L!$A$1=2,L!C178,L!D178))</f>
        <v>Gjithsej 2018</v>
      </c>
      <c r="C177" s="176">
        <f>D177+AB177+AK177</f>
        <v>2006239.3389500002</v>
      </c>
      <c r="D177" s="176">
        <f>E177+S177+Z177</f>
        <v>1756619.1933200003</v>
      </c>
      <c r="E177" s="176">
        <f>F177+K177+R177</f>
        <v>1563754.1030800003</v>
      </c>
      <c r="F177" s="176">
        <f>SUM(G177:J177)</f>
        <v>267504.27982</v>
      </c>
      <c r="G177" s="177">
        <f>SUM(G165:G176)</f>
        <v>86796.845810000013</v>
      </c>
      <c r="H177" s="177">
        <f>SUM(H165:H176)</f>
        <v>152819.95871000001</v>
      </c>
      <c r="I177" s="177">
        <f>SUM(I165:I176)</f>
        <v>24195.649459999997</v>
      </c>
      <c r="J177" s="177">
        <f>SUM(J165:J176)</f>
        <v>3691.82584</v>
      </c>
      <c r="K177" s="177">
        <f t="shared" ref="K177:K184" si="77">L177+O177+P177+Q177</f>
        <v>1344130.3085800002</v>
      </c>
      <c r="L177" s="177">
        <f>SUM(L165:L176)</f>
        <v>799019.69301000005</v>
      </c>
      <c r="M177" s="177">
        <f>L177-N177</f>
        <v>213130.96898000012</v>
      </c>
      <c r="N177" s="177">
        <f>SUM(N165:N176)</f>
        <v>585888.72402999992</v>
      </c>
      <c r="O177" s="177">
        <f>SUM(O165:O176)</f>
        <v>123747.92374</v>
      </c>
      <c r="P177" s="177">
        <f>SUM(P165:P176)</f>
        <v>418903.16919000004</v>
      </c>
      <c r="Q177" s="177">
        <f>SUM(Q165:Q176)</f>
        <v>2459.5226399999997</v>
      </c>
      <c r="R177" s="177">
        <f>SUM(R165:R176)</f>
        <v>-47880.48532</v>
      </c>
      <c r="S177" s="177">
        <f t="shared" si="67"/>
        <v>192865.09023999996</v>
      </c>
      <c r="T177" s="177">
        <f>SUM(T165:T176)</f>
        <v>110397.83196999997</v>
      </c>
      <c r="U177" s="177">
        <f t="shared" ref="U177:Z177" si="78">SUM(U165:U176)</f>
        <v>46349.92684</v>
      </c>
      <c r="V177" s="177">
        <f t="shared" si="78"/>
        <v>8791.6789900000003</v>
      </c>
      <c r="W177" s="177">
        <f>SUM(W165:W176)</f>
        <v>25233.911189999999</v>
      </c>
      <c r="X177" s="177">
        <f>SUM(X165:X176)</f>
        <v>2091.74125</v>
      </c>
      <c r="Y177" s="177">
        <f t="shared" si="78"/>
        <v>0</v>
      </c>
      <c r="Z177" s="177">
        <f t="shared" si="78"/>
        <v>0</v>
      </c>
      <c r="AA177" s="177"/>
      <c r="AB177" s="177">
        <f t="shared" ref="AB177:AI177" si="79">SUM(AB165:AB176)</f>
        <v>241123.62632000004</v>
      </c>
      <c r="AC177" s="177">
        <f t="shared" ref="AC177:AH177" si="80">SUM(AC165:AC176)</f>
        <v>119105.44536</v>
      </c>
      <c r="AD177" s="177">
        <f t="shared" si="80"/>
        <v>10492.62888</v>
      </c>
      <c r="AE177" s="177">
        <f t="shared" si="80"/>
        <v>86146.458450000006</v>
      </c>
      <c r="AF177" s="177">
        <f t="shared" si="80"/>
        <v>11590.48093</v>
      </c>
      <c r="AG177" s="177">
        <f t="shared" si="80"/>
        <v>10875.8771</v>
      </c>
      <c r="AH177" s="177">
        <f t="shared" si="80"/>
        <v>122018.18096000001</v>
      </c>
      <c r="AI177" s="177">
        <f t="shared" si="79"/>
        <v>19584.039419999997</v>
      </c>
      <c r="AJ177" s="177">
        <f t="shared" ref="AJ177" si="81">SUM(AJ165:AJ176)</f>
        <v>102434.14154</v>
      </c>
      <c r="AK177" s="177">
        <f>SUM(AK165:AK176)</f>
        <v>8496.5193099999997</v>
      </c>
      <c r="AL177" s="194"/>
      <c r="AM177" s="194"/>
      <c r="AN177" s="194"/>
      <c r="AO177" s="194"/>
      <c r="AP177" s="232"/>
      <c r="AQ177" s="182"/>
    </row>
    <row r="178" spans="1:44" s="1" customFormat="1">
      <c r="A178" s="312">
        <v>2019</v>
      </c>
      <c r="B178" s="183" t="str">
        <f>IF(L!$A$1=1,L!B179,IF(L!$A$1=2,L!C179,L!D179))</f>
        <v>2019 Janar</v>
      </c>
      <c r="C178" s="174">
        <f>D178+AB178+AK178</f>
        <v>146899.40104999999</v>
      </c>
      <c r="D178" s="195">
        <f>E178+S178+Z178</f>
        <v>146217.01449</v>
      </c>
      <c r="E178" s="195">
        <f>F178+K178+R178</f>
        <v>126150.9176</v>
      </c>
      <c r="F178" s="195">
        <f>SUM(G178:J178)</f>
        <v>36746.938730000002</v>
      </c>
      <c r="G178" s="195">
        <v>17251.747940000001</v>
      </c>
      <c r="H178" s="195">
        <v>17626.078219999999</v>
      </c>
      <c r="I178" s="195">
        <v>1630.3305399999999</v>
      </c>
      <c r="J178" s="195">
        <v>238.78202999999999</v>
      </c>
      <c r="K178" s="196">
        <f t="shared" si="77"/>
        <v>90930.138699999996</v>
      </c>
      <c r="L178" s="174">
        <f t="shared" ref="L178:L182" si="82">M178+N178</f>
        <v>54263.699909999996</v>
      </c>
      <c r="M178" s="195">
        <v>23741.884030000001</v>
      </c>
      <c r="N178" s="195">
        <v>30521.815879999998</v>
      </c>
      <c r="O178" s="195">
        <v>6818.7066599999998</v>
      </c>
      <c r="P178" s="195">
        <v>29685.703860000001</v>
      </c>
      <c r="Q178" s="195">
        <v>162.02826999999999</v>
      </c>
      <c r="R178" s="195">
        <v>-1526.1598300000001</v>
      </c>
      <c r="S178" s="195">
        <f>SUM(T178:Y178)</f>
        <v>20066.096890000001</v>
      </c>
      <c r="T178" s="185">
        <v>8400.8669800000007</v>
      </c>
      <c r="U178" s="185">
        <v>3000.85646</v>
      </c>
      <c r="V178" s="185">
        <v>2173.3293199999998</v>
      </c>
      <c r="W178" s="185">
        <v>6491.0441300000002</v>
      </c>
      <c r="X178" s="195">
        <v>0</v>
      </c>
      <c r="Y178" s="195">
        <v>0</v>
      </c>
      <c r="Z178" s="195">
        <v>0</v>
      </c>
      <c r="AA178" s="195"/>
      <c r="AB178" s="179">
        <f>AC178+AH178</f>
        <v>358.84164999999996</v>
      </c>
      <c r="AC178" s="179">
        <f>SUM(AD178:AG178)</f>
        <v>274.33051999999998</v>
      </c>
      <c r="AD178" s="195">
        <v>274.33051999999998</v>
      </c>
      <c r="AE178" s="195">
        <v>0</v>
      </c>
      <c r="AF178" s="195">
        <v>0</v>
      </c>
      <c r="AG178" s="195">
        <v>0</v>
      </c>
      <c r="AH178" s="195">
        <f t="shared" ref="AH178:AH184" si="83">SUM(AI178:AJ178)</f>
        <v>84.511130000000009</v>
      </c>
      <c r="AI178" s="179">
        <v>117.39615000000001</v>
      </c>
      <c r="AJ178" s="179">
        <v>-32.885019999999997</v>
      </c>
      <c r="AK178" s="179">
        <v>323.54490999999996</v>
      </c>
      <c r="AL178" s="194"/>
      <c r="AM178" s="194"/>
      <c r="AN178" s="194"/>
      <c r="AO178" s="182"/>
      <c r="AP178" s="194"/>
      <c r="AQ178" s="194"/>
      <c r="AR178" s="182"/>
    </row>
    <row r="179" spans="1:44" s="1" customFormat="1">
      <c r="A179" s="312"/>
      <c r="B179" s="183" t="str">
        <f>IF(L!$A$1=1,L!B180,IF(L!$A$1=2,L!C180,L!D180))</f>
        <v>2019 Shkurt</v>
      </c>
      <c r="C179" s="174">
        <f t="shared" ref="C179:C189" si="84">D179+AB179+AK179</f>
        <v>179624.47926000002</v>
      </c>
      <c r="D179" s="195">
        <f t="shared" ref="D179" si="85">E179+S179+Z179</f>
        <v>110986.16344</v>
      </c>
      <c r="E179" s="195">
        <f t="shared" ref="E179" si="86">F179+K179+R179</f>
        <v>99060.946810000009</v>
      </c>
      <c r="F179" s="195">
        <f t="shared" ref="F179" si="87">SUM(G179:J179)</f>
        <v>13964.047560000001</v>
      </c>
      <c r="G179" s="195">
        <v>1522.2183</v>
      </c>
      <c r="H179" s="195">
        <v>10584.841780000001</v>
      </c>
      <c r="I179" s="195">
        <v>1409.32023</v>
      </c>
      <c r="J179" s="195">
        <v>447.66725000000002</v>
      </c>
      <c r="K179" s="196">
        <f t="shared" si="77"/>
        <v>90264.489620000008</v>
      </c>
      <c r="L179" s="174">
        <f t="shared" si="82"/>
        <v>54594.702149999997</v>
      </c>
      <c r="M179" s="195">
        <v>16959.107400000001</v>
      </c>
      <c r="N179" s="195">
        <v>37635.594749999997</v>
      </c>
      <c r="O179" s="195">
        <v>8516.9360400000005</v>
      </c>
      <c r="P179" s="195">
        <v>26993.488410000002</v>
      </c>
      <c r="Q179" s="195">
        <v>159.36302000000001</v>
      </c>
      <c r="R179" s="195">
        <v>-5167.5903699999999</v>
      </c>
      <c r="S179" s="195">
        <f>SUM(T179:Y179)</f>
        <v>11925.216629999999</v>
      </c>
      <c r="T179" s="185">
        <v>8035.4356499999994</v>
      </c>
      <c r="U179" s="195">
        <v>3634.02844</v>
      </c>
      <c r="V179" s="195">
        <v>0</v>
      </c>
      <c r="W179" s="195">
        <v>255.75254000000001</v>
      </c>
      <c r="X179" s="195">
        <v>0</v>
      </c>
      <c r="Y179" s="195">
        <v>0</v>
      </c>
      <c r="Z179" s="195">
        <v>0</v>
      </c>
      <c r="AA179" s="195"/>
      <c r="AB179" s="179">
        <f>AC179+AH179</f>
        <v>68619.673049999998</v>
      </c>
      <c r="AC179" s="179">
        <f>SUM(AD179:AG179)</f>
        <v>43547.536070000002</v>
      </c>
      <c r="AD179" s="195">
        <v>328.48273</v>
      </c>
      <c r="AE179" s="195">
        <v>43219.053339999999</v>
      </c>
      <c r="AF179" s="179">
        <v>0</v>
      </c>
      <c r="AG179" s="195">
        <v>0</v>
      </c>
      <c r="AH179" s="195">
        <f t="shared" si="83"/>
        <v>25072.136979999999</v>
      </c>
      <c r="AI179" s="195">
        <v>0</v>
      </c>
      <c r="AJ179" s="195">
        <v>25072.136979999999</v>
      </c>
      <c r="AK179" s="195">
        <v>18.642769999999995</v>
      </c>
      <c r="AL179" s="194"/>
      <c r="AM179" s="194"/>
      <c r="AN179" s="194"/>
      <c r="AO179" s="182"/>
      <c r="AP179" s="194"/>
      <c r="AQ179" s="194"/>
    </row>
    <row r="180" spans="1:44" s="1" customFormat="1">
      <c r="A180" s="312"/>
      <c r="B180" s="2" t="str">
        <f>IF(L!$A$1=1,L!B181,IF(L!$A$1=2,L!C181,L!D181))</f>
        <v xml:space="preserve">2019 Mars </v>
      </c>
      <c r="C180" s="174">
        <f t="shared" si="84"/>
        <v>138269.84041000012</v>
      </c>
      <c r="D180" s="174">
        <f>E180+S180+Z180</f>
        <v>131342.96847000014</v>
      </c>
      <c r="E180" s="174">
        <f>F180+K180+R180</f>
        <v>117543.84145000002</v>
      </c>
      <c r="F180" s="174">
        <f>SUM(G180:J180)</f>
        <v>17450.924370000001</v>
      </c>
      <c r="G180" s="174">
        <v>3403.62988</v>
      </c>
      <c r="H180" s="174">
        <v>11579.243159999998</v>
      </c>
      <c r="I180" s="174">
        <v>1779.7266200000004</v>
      </c>
      <c r="J180" s="174">
        <v>688.32470999999998</v>
      </c>
      <c r="K180" s="175">
        <f>L180+O180+P180+Q180</f>
        <v>103550.93933000001</v>
      </c>
      <c r="L180" s="174">
        <f t="shared" si="82"/>
        <v>61875.495080000008</v>
      </c>
      <c r="M180" s="174">
        <v>15096.290010000001</v>
      </c>
      <c r="N180" s="174">
        <v>46779.205070000004</v>
      </c>
      <c r="O180" s="174">
        <v>10270.34758</v>
      </c>
      <c r="P180" s="174">
        <v>31072.491389999999</v>
      </c>
      <c r="Q180" s="174">
        <v>332.60527999999999</v>
      </c>
      <c r="R180" s="174">
        <v>-3458.02225</v>
      </c>
      <c r="S180" s="174">
        <f>SUM(T180:Y180)</f>
        <v>13799.127020000129</v>
      </c>
      <c r="T180" s="174">
        <v>9662.1491100001294</v>
      </c>
      <c r="U180" s="174">
        <v>3874.4937099999997</v>
      </c>
      <c r="V180" s="174">
        <v>0</v>
      </c>
      <c r="W180" s="174">
        <v>262.48419999999999</v>
      </c>
      <c r="X180" s="174">
        <v>0</v>
      </c>
      <c r="Y180" s="174">
        <v>0</v>
      </c>
      <c r="Z180" s="174">
        <v>0</v>
      </c>
      <c r="AA180" s="174"/>
      <c r="AB180" s="174">
        <f>AC180+AH180</f>
        <v>4818.7980999999945</v>
      </c>
      <c r="AC180" s="174">
        <f>SUM(AD180:AG180)</f>
        <v>374.96112999999997</v>
      </c>
      <c r="AD180" s="174">
        <v>374.96112999999997</v>
      </c>
      <c r="AE180" s="174">
        <v>0</v>
      </c>
      <c r="AF180" s="174">
        <v>0</v>
      </c>
      <c r="AG180" s="174">
        <v>0</v>
      </c>
      <c r="AH180" s="195">
        <f t="shared" si="83"/>
        <v>4443.8369699999948</v>
      </c>
      <c r="AI180" s="179">
        <v>4518.8423000000003</v>
      </c>
      <c r="AJ180" s="174">
        <v>-75.005330000005699</v>
      </c>
      <c r="AK180" s="179">
        <v>2108.07384</v>
      </c>
      <c r="AL180" s="194"/>
      <c r="AM180" s="194"/>
      <c r="AN180" s="194"/>
      <c r="AO180" s="182"/>
      <c r="AP180" s="194"/>
      <c r="AQ180" s="194"/>
    </row>
    <row r="181" spans="1:44" s="1" customFormat="1">
      <c r="A181" s="312"/>
      <c r="B181" s="2" t="str">
        <f>IF(L!$A$1=1,L!B182,IF(L!$A$1=2,L!C182,L!D182))</f>
        <v>2019 Prill</v>
      </c>
      <c r="C181" s="174">
        <f t="shared" si="84"/>
        <v>306403.77730000007</v>
      </c>
      <c r="D181" s="174">
        <f>E181+S181+Z181</f>
        <v>186921.63237000004</v>
      </c>
      <c r="E181" s="174">
        <f>F181+K181+R181</f>
        <v>161607.15680000003</v>
      </c>
      <c r="F181" s="174">
        <f t="shared" ref="F181" si="88">SUM(G181:J181)</f>
        <v>46684.897350000007</v>
      </c>
      <c r="G181" s="174">
        <v>24451.74411</v>
      </c>
      <c r="H181" s="174">
        <v>18860.925530000004</v>
      </c>
      <c r="I181" s="174">
        <v>2905.7147300000006</v>
      </c>
      <c r="J181" s="174">
        <v>466.51298000000003</v>
      </c>
      <c r="K181" s="175">
        <f>L181+O181+P181+Q181</f>
        <v>116761.25769</v>
      </c>
      <c r="L181" s="174">
        <f t="shared" si="82"/>
        <v>69995.766380000001</v>
      </c>
      <c r="M181" s="174">
        <v>16968.854139999999</v>
      </c>
      <c r="N181" s="174">
        <v>53026.912240000005</v>
      </c>
      <c r="O181" s="174">
        <v>10957.037560000001</v>
      </c>
      <c r="P181" s="174">
        <v>35310.921499999997</v>
      </c>
      <c r="Q181" s="174">
        <v>497.53225000000003</v>
      </c>
      <c r="R181" s="174">
        <v>-1838.9982399999999</v>
      </c>
      <c r="S181" s="174">
        <f t="shared" si="67"/>
        <v>25314.475570000002</v>
      </c>
      <c r="T181" s="174">
        <v>10240.148080000001</v>
      </c>
      <c r="U181" s="174">
        <v>4377.8464299999996</v>
      </c>
      <c r="V181" s="174">
        <v>2173.3293199999998</v>
      </c>
      <c r="W181" s="174">
        <v>7263.8525500000005</v>
      </c>
      <c r="X181" s="174">
        <v>1259.29919</v>
      </c>
      <c r="Y181" s="174"/>
      <c r="Z181" s="174"/>
      <c r="AA181" s="174"/>
      <c r="AB181" s="174">
        <f t="shared" ref="AB181:AB182" si="89">AC181+AH181</f>
        <v>118910.90554000004</v>
      </c>
      <c r="AC181" s="178">
        <f t="shared" ref="AC181:AC186" si="90">SUM(AD181:AG181)</f>
        <v>112468.52115</v>
      </c>
      <c r="AD181" s="174">
        <v>249.6301</v>
      </c>
      <c r="AE181" s="174">
        <v>106780.9525</v>
      </c>
      <c r="AF181" s="174">
        <v>0</v>
      </c>
      <c r="AG181" s="174">
        <v>5437.9385499999999</v>
      </c>
      <c r="AH181" s="174">
        <f t="shared" si="83"/>
        <v>6442.3843900000329</v>
      </c>
      <c r="AI181" s="179">
        <v>1391.09105</v>
      </c>
      <c r="AJ181" s="179">
        <v>5051.2933400000329</v>
      </c>
      <c r="AK181" s="179">
        <v>571.23938999999996</v>
      </c>
      <c r="AL181" s="194"/>
      <c r="AM181" s="194"/>
      <c r="AN181" s="194"/>
      <c r="AO181" s="182"/>
      <c r="AP181" s="194"/>
      <c r="AQ181" s="194"/>
    </row>
    <row r="182" spans="1:44" s="1" customFormat="1">
      <c r="A182" s="312"/>
      <c r="B182" s="2" t="str">
        <f>IF(L!$A$1=1,L!B183,IF(L!$A$1=2,L!C183,L!D183))</f>
        <v>2019 Maj</v>
      </c>
      <c r="C182" s="174">
        <f t="shared" si="84"/>
        <v>160826.13894999988</v>
      </c>
      <c r="D182" s="174">
        <f>E182+S182+Z182</f>
        <v>151735.1144599999</v>
      </c>
      <c r="E182" s="174">
        <f>F182+K182+R182</f>
        <v>136597.12122</v>
      </c>
      <c r="F182" s="174">
        <f>SUM(G182:J182)</f>
        <v>17421.145680000001</v>
      </c>
      <c r="G182" s="174">
        <v>1699.12538</v>
      </c>
      <c r="H182" s="174">
        <v>12834.436159999999</v>
      </c>
      <c r="I182" s="174">
        <v>2562.44436</v>
      </c>
      <c r="J182" s="174">
        <v>325.13977999999997</v>
      </c>
      <c r="K182" s="175">
        <f>L182+O182+P182+Q182</f>
        <v>124449.82060000001</v>
      </c>
      <c r="L182" s="174">
        <f t="shared" si="82"/>
        <v>74071.982359999995</v>
      </c>
      <c r="M182" s="174">
        <v>17543.39142</v>
      </c>
      <c r="N182" s="174">
        <v>56528.590940000002</v>
      </c>
      <c r="O182" s="174">
        <v>11794.86753</v>
      </c>
      <c r="P182" s="174">
        <v>38303.114710000002</v>
      </c>
      <c r="Q182" s="174">
        <v>279.85599999999999</v>
      </c>
      <c r="R182" s="178">
        <v>-5273.8450599999996</v>
      </c>
      <c r="S182" s="174">
        <f t="shared" si="67"/>
        <v>15137.993239999898</v>
      </c>
      <c r="T182" s="174">
        <v>10437.969739999899</v>
      </c>
      <c r="U182" s="174">
        <v>4136.9315399999996</v>
      </c>
      <c r="V182" s="174">
        <v>0</v>
      </c>
      <c r="W182" s="174">
        <v>563.09195999999997</v>
      </c>
      <c r="X182" s="174">
        <v>0</v>
      </c>
      <c r="Y182" s="174">
        <v>0</v>
      </c>
      <c r="Z182" s="174">
        <v>0</v>
      </c>
      <c r="AA182" s="174"/>
      <c r="AB182" s="174">
        <f t="shared" si="89"/>
        <v>8859.5400599999757</v>
      </c>
      <c r="AC182" s="174">
        <f t="shared" si="90"/>
        <v>291.73306000000002</v>
      </c>
      <c r="AD182" s="174">
        <v>291.73306000000002</v>
      </c>
      <c r="AE182" s="174">
        <v>0</v>
      </c>
      <c r="AF182" s="174">
        <v>0</v>
      </c>
      <c r="AG182" s="174">
        <v>0</v>
      </c>
      <c r="AH182" s="174">
        <f t="shared" si="83"/>
        <v>8567.8069999999752</v>
      </c>
      <c r="AI182" s="179">
        <v>8597.9146299999993</v>
      </c>
      <c r="AJ182" s="174">
        <v>-30.107630000024098</v>
      </c>
      <c r="AK182" s="178">
        <v>231.48442999999997</v>
      </c>
      <c r="AL182" s="194"/>
      <c r="AM182" s="194"/>
      <c r="AN182" s="194"/>
      <c r="AO182" s="182"/>
      <c r="AP182" s="194"/>
      <c r="AQ182" s="194"/>
    </row>
    <row r="183" spans="1:44" s="1" customFormat="1">
      <c r="A183" s="312"/>
      <c r="B183" s="2" t="str">
        <f>IF(L!$A$1=1,L!B184,IF(L!$A$1=2,L!C184,L!D184))</f>
        <v>2019 Qershor</v>
      </c>
      <c r="C183" s="174">
        <f t="shared" si="84"/>
        <v>143583.14107999968</v>
      </c>
      <c r="D183" s="174">
        <f>E183+S183+Z183</f>
        <v>126304.8585999997</v>
      </c>
      <c r="E183" s="174">
        <f>F183+K183+R183</f>
        <v>114155.63851</v>
      </c>
      <c r="F183" s="174">
        <f>SUM(G183:J183)</f>
        <v>14496.069390000001</v>
      </c>
      <c r="G183" s="174">
        <v>887.76755000000003</v>
      </c>
      <c r="H183" s="174">
        <v>10676.115890000001</v>
      </c>
      <c r="I183" s="174">
        <v>2717.1750400000001</v>
      </c>
      <c r="J183" s="174">
        <v>215.01090999999997</v>
      </c>
      <c r="K183" s="175">
        <f>L183+O183+P183+Q183</f>
        <v>102933.26981</v>
      </c>
      <c r="L183" s="174">
        <f>M183+N183</f>
        <v>61083.916699999994</v>
      </c>
      <c r="M183" s="174">
        <v>14502.079449999999</v>
      </c>
      <c r="N183" s="174">
        <v>46581.837249999997</v>
      </c>
      <c r="O183" s="174">
        <v>10305.982670000001</v>
      </c>
      <c r="P183" s="174">
        <v>31331.841339999999</v>
      </c>
      <c r="Q183" s="174">
        <v>211.5291</v>
      </c>
      <c r="R183" s="174">
        <v>-3273.7006900000001</v>
      </c>
      <c r="S183" s="174">
        <f>SUM(T183:Y183)</f>
        <v>12149.220089999699</v>
      </c>
      <c r="T183" s="174">
        <v>8311.0255699996997</v>
      </c>
      <c r="U183" s="174">
        <v>3556.2133699999999</v>
      </c>
      <c r="V183" s="174">
        <v>0</v>
      </c>
      <c r="W183" s="174">
        <v>281.98115000000001</v>
      </c>
      <c r="X183" s="174">
        <v>0</v>
      </c>
      <c r="Y183" s="174">
        <v>0</v>
      </c>
      <c r="Z183" s="174">
        <v>0</v>
      </c>
      <c r="AA183" s="174"/>
      <c r="AB183" s="174">
        <f t="shared" ref="AB183:AB187" si="91">AC183+AH183</f>
        <v>17064.594229999962</v>
      </c>
      <c r="AC183" s="174">
        <f>SUM(AD183:AG183)</f>
        <v>383.58267000000001</v>
      </c>
      <c r="AD183" s="174">
        <v>383.58267000000001</v>
      </c>
      <c r="AE183" s="174">
        <v>0</v>
      </c>
      <c r="AF183" s="174">
        <v>0</v>
      </c>
      <c r="AG183" s="174">
        <v>0</v>
      </c>
      <c r="AH183" s="174">
        <f>SUM(AI183:AJ183)</f>
        <v>16681.011559999963</v>
      </c>
      <c r="AI183" s="179">
        <v>1334.9324000000013</v>
      </c>
      <c r="AJ183" s="174">
        <v>15346.079159999963</v>
      </c>
      <c r="AK183" s="179">
        <v>213.68825000000001</v>
      </c>
      <c r="AL183" s="194"/>
      <c r="AM183" s="194"/>
      <c r="AN183" s="194"/>
      <c r="AO183" s="182"/>
      <c r="AP183" s="194"/>
      <c r="AQ183" s="194"/>
    </row>
    <row r="184" spans="1:44" s="1" customFormat="1">
      <c r="A184" s="312"/>
      <c r="B184" s="2" t="str">
        <f>IF(L!$A$1=1,L!B185,IF(L!$A$1=2,L!C185,L!D185))</f>
        <v>2019 Korrik</v>
      </c>
      <c r="C184" s="174">
        <f t="shared" si="84"/>
        <v>242048.3349299999</v>
      </c>
      <c r="D184" s="174">
        <f>E184+S184+Z184</f>
        <v>205007.98104999997</v>
      </c>
      <c r="E184" s="174">
        <f t="shared" ref="E184:E187" si="92">F184+K184+R184</f>
        <v>178500.88943999997</v>
      </c>
      <c r="F184" s="174">
        <f>SUM(G184:J184)</f>
        <v>41123.182870000004</v>
      </c>
      <c r="G184" s="174">
        <v>19546.397239999998</v>
      </c>
      <c r="H184" s="174">
        <v>18302.99869</v>
      </c>
      <c r="I184" s="174">
        <v>2964.2481600000001</v>
      </c>
      <c r="J184" s="174">
        <v>309.53877999999997</v>
      </c>
      <c r="K184" s="175">
        <f t="shared" si="77"/>
        <v>141603.32538999998</v>
      </c>
      <c r="L184" s="174">
        <f>M184+N184</f>
        <v>82701.084279999995</v>
      </c>
      <c r="M184" s="174">
        <v>20299.435860000001</v>
      </c>
      <c r="N184" s="174">
        <v>62401.648419999998</v>
      </c>
      <c r="O184" s="174">
        <v>13583.15013</v>
      </c>
      <c r="P184" s="174">
        <v>45046.804559999997</v>
      </c>
      <c r="Q184" s="174">
        <v>272.28642000000002</v>
      </c>
      <c r="R184" s="174">
        <v>-4225.6188199999997</v>
      </c>
      <c r="S184" s="174">
        <f>SUM(T184:Y184)</f>
        <v>26507.091610000003</v>
      </c>
      <c r="T184" s="174">
        <v>11133.90387</v>
      </c>
      <c r="U184" s="174">
        <v>5243.1665000000003</v>
      </c>
      <c r="V184" s="174">
        <v>4085.19724</v>
      </c>
      <c r="W184" s="174">
        <v>6044.8239999999996</v>
      </c>
      <c r="X184" s="174">
        <v>0</v>
      </c>
      <c r="Y184" s="174">
        <v>0</v>
      </c>
      <c r="Z184" s="174">
        <v>0</v>
      </c>
      <c r="AA184" s="174"/>
      <c r="AB184" s="178">
        <f t="shared" si="91"/>
        <v>36801.010479999895</v>
      </c>
      <c r="AC184" s="178">
        <f t="shared" si="90"/>
        <v>345.39139</v>
      </c>
      <c r="AD184" s="174">
        <v>345.39139</v>
      </c>
      <c r="AE184" s="174">
        <v>0</v>
      </c>
      <c r="AF184" s="174">
        <v>0</v>
      </c>
      <c r="AG184" s="174">
        <v>0</v>
      </c>
      <c r="AH184" s="174">
        <f t="shared" si="83"/>
        <v>36455.619089999898</v>
      </c>
      <c r="AI184" s="179">
        <v>1502.54555</v>
      </c>
      <c r="AJ184" s="174">
        <v>34953.073539999896</v>
      </c>
      <c r="AK184" s="179">
        <v>239.34340000000003</v>
      </c>
      <c r="AL184" s="194"/>
      <c r="AM184" s="194"/>
      <c r="AN184" s="194"/>
      <c r="AO184" s="182"/>
      <c r="AP184" s="194"/>
      <c r="AQ184" s="194"/>
    </row>
    <row r="185" spans="1:44" s="1" customFormat="1">
      <c r="A185" s="312"/>
      <c r="B185" s="2" t="str">
        <f>IF(L!$A$1=1,L!B186,IF(L!$A$1=2,L!C186,L!D186))</f>
        <v>2019 Gusht</v>
      </c>
      <c r="C185" s="174">
        <f t="shared" si="84"/>
        <v>182638.84136000081</v>
      </c>
      <c r="D185" s="174">
        <f t="shared" ref="D185:D187" si="93">E185+S185+Z185</f>
        <v>165322.8150300007</v>
      </c>
      <c r="E185" s="174">
        <f t="shared" si="92"/>
        <v>149509.34510000001</v>
      </c>
      <c r="F185" s="174">
        <f t="shared" ref="F185:F186" si="94">SUM(G185:J185)</f>
        <v>16341.005530000002</v>
      </c>
      <c r="G185" s="174">
        <v>2092.2210300000002</v>
      </c>
      <c r="H185" s="174">
        <v>11471.314640000001</v>
      </c>
      <c r="I185" s="174">
        <v>2520.6074900000003</v>
      </c>
      <c r="J185" s="174">
        <v>256.86237</v>
      </c>
      <c r="K185" s="175">
        <f t="shared" ref="K185" si="95">L185+O185+P185+Q185</f>
        <v>138332.97005</v>
      </c>
      <c r="L185" s="174">
        <v>79859.774320000011</v>
      </c>
      <c r="M185" s="174">
        <v>24524.274550000002</v>
      </c>
      <c r="N185" s="174">
        <v>55335.499770000002</v>
      </c>
      <c r="O185" s="174">
        <v>11741.22876</v>
      </c>
      <c r="P185" s="174">
        <v>46441.456100000003</v>
      </c>
      <c r="Q185" s="174">
        <v>290.51086999999995</v>
      </c>
      <c r="R185" s="174">
        <v>-5164.6304799999998</v>
      </c>
      <c r="S185" s="174">
        <f t="shared" ref="S185" si="96">SUM(T185:Y185)</f>
        <v>15813.4699300007</v>
      </c>
      <c r="T185" s="174">
        <v>10983.8919900007</v>
      </c>
      <c r="U185" s="174">
        <v>4362.0738099999999</v>
      </c>
      <c r="V185" s="174">
        <v>0</v>
      </c>
      <c r="W185" s="174">
        <v>456.25412999999998</v>
      </c>
      <c r="X185" s="174">
        <v>11.25</v>
      </c>
      <c r="Y185" s="174">
        <v>0</v>
      </c>
      <c r="Z185" s="174">
        <v>0</v>
      </c>
      <c r="AA185" s="174"/>
      <c r="AB185" s="174">
        <f t="shared" si="91"/>
        <v>16922.4258900001</v>
      </c>
      <c r="AC185" s="178">
        <f t="shared" si="90"/>
        <v>375.2912</v>
      </c>
      <c r="AD185" s="174">
        <v>375.2912</v>
      </c>
      <c r="AE185" s="174">
        <v>0</v>
      </c>
      <c r="AF185" s="174">
        <v>0</v>
      </c>
      <c r="AG185" s="174">
        <v>0</v>
      </c>
      <c r="AH185" s="174">
        <f>SUM(AI185:AJ185)</f>
        <v>16547.134690000101</v>
      </c>
      <c r="AI185" s="179">
        <v>1461.4486400000001</v>
      </c>
      <c r="AJ185" s="174">
        <v>15085.6860500001</v>
      </c>
      <c r="AK185" s="179">
        <v>393.60043999999999</v>
      </c>
      <c r="AL185" s="205"/>
      <c r="AM185" s="205"/>
      <c r="AN185" s="194"/>
      <c r="AO185" s="182"/>
      <c r="AP185" s="197"/>
      <c r="AQ185" s="194"/>
    </row>
    <row r="186" spans="1:44" s="1" customFormat="1">
      <c r="A186" s="312"/>
      <c r="B186" s="2" t="str">
        <f>IF(L!$A$1=1,L!B187,IF(L!$A$1=2,L!C187,L!D187))</f>
        <v>2019 Shtator</v>
      </c>
      <c r="C186" s="174">
        <f t="shared" si="84"/>
        <v>176035.93599000067</v>
      </c>
      <c r="D186" s="174">
        <f t="shared" si="93"/>
        <v>155504.92391000068</v>
      </c>
      <c r="E186" s="174">
        <f t="shared" si="92"/>
        <v>138911.96049999999</v>
      </c>
      <c r="F186" s="174">
        <f t="shared" si="94"/>
        <v>15678.193620000002</v>
      </c>
      <c r="G186" s="174">
        <v>1855.8973700000001</v>
      </c>
      <c r="H186" s="174">
        <v>10791.65057</v>
      </c>
      <c r="I186" s="174">
        <v>2649.2886900000003</v>
      </c>
      <c r="J186" s="174">
        <v>381.35699</v>
      </c>
      <c r="K186" s="175">
        <f t="shared" ref="K186:K191" si="97">L186+O186+P186+Q186</f>
        <v>125899.23254999999</v>
      </c>
      <c r="L186" s="174">
        <f t="shared" ref="L186:L188" si="98">M186+N186</f>
        <v>76086.645599999989</v>
      </c>
      <c r="M186" s="174">
        <v>23867.75259</v>
      </c>
      <c r="N186" s="174">
        <v>52218.893009999993</v>
      </c>
      <c r="O186" s="174">
        <v>11175.750700000001</v>
      </c>
      <c r="P186" s="174">
        <v>38185.061179999997</v>
      </c>
      <c r="Q186" s="174">
        <v>451.77507000000003</v>
      </c>
      <c r="R186" s="174">
        <v>-2665.4656699999996</v>
      </c>
      <c r="S186" s="174">
        <f>SUM(T186:Y186)</f>
        <v>16592.963410000699</v>
      </c>
      <c r="T186" s="174">
        <v>12278.7259600007</v>
      </c>
      <c r="U186" s="174">
        <v>3917.8083199999996</v>
      </c>
      <c r="V186" s="174">
        <v>0</v>
      </c>
      <c r="W186" s="174">
        <v>396.42913000000004</v>
      </c>
      <c r="X186" s="174">
        <v>0</v>
      </c>
      <c r="Y186" s="174">
        <v>0</v>
      </c>
      <c r="Z186" s="174">
        <v>0</v>
      </c>
      <c r="AA186" s="174"/>
      <c r="AB186" s="174">
        <f t="shared" si="91"/>
        <v>19732.981719999974</v>
      </c>
      <c r="AC186" s="174">
        <f t="shared" si="90"/>
        <v>1119.4696900000001</v>
      </c>
      <c r="AD186" s="174">
        <v>1119.4696900000001</v>
      </c>
      <c r="AE186" s="174">
        <v>0</v>
      </c>
      <c r="AF186" s="174">
        <v>0</v>
      </c>
      <c r="AG186" s="174">
        <v>0</v>
      </c>
      <c r="AH186" s="174">
        <f t="shared" ref="AH186" si="99">SUM(AI186:AJ186)</f>
        <v>18613.512029999973</v>
      </c>
      <c r="AI186" s="179">
        <v>3671.3200400000014</v>
      </c>
      <c r="AJ186" s="174">
        <v>14942.19198999997</v>
      </c>
      <c r="AK186" s="179">
        <v>798.03035999999997</v>
      </c>
      <c r="AL186" s="205"/>
      <c r="AM186" s="205"/>
      <c r="AN186" s="194"/>
      <c r="AO186" s="182"/>
      <c r="AP186" s="197"/>
      <c r="AQ186" s="194"/>
    </row>
    <row r="187" spans="1:44" s="1" customFormat="1">
      <c r="A187" s="312"/>
      <c r="B187" s="2" t="str">
        <f>IF(L!$A$1=1,L!B188,IF(L!$A$1=2,L!C188,L!D188))</f>
        <v>2019 Tetor</v>
      </c>
      <c r="C187" s="174">
        <f t="shared" si="84"/>
        <v>197990.38918999999</v>
      </c>
      <c r="D187" s="174">
        <f t="shared" si="93"/>
        <v>191045.84232999998</v>
      </c>
      <c r="E187" s="174">
        <f t="shared" si="92"/>
        <v>163728.28896999999</v>
      </c>
      <c r="F187" s="174">
        <f t="shared" ref="F187:F190" si="100">SUM(G187:J187)</f>
        <v>39310.962290000003</v>
      </c>
      <c r="G187" s="174">
        <v>18508.999260000004</v>
      </c>
      <c r="H187" s="174">
        <v>18021.570729999999</v>
      </c>
      <c r="I187" s="174">
        <v>2450.3466499999995</v>
      </c>
      <c r="J187" s="174">
        <v>330.04564999999997</v>
      </c>
      <c r="K187" s="175">
        <f t="shared" si="97"/>
        <v>127970.90286</v>
      </c>
      <c r="L187" s="174">
        <f t="shared" si="98"/>
        <v>77757.405230000004</v>
      </c>
      <c r="M187" s="174">
        <v>23091.532870000003</v>
      </c>
      <c r="N187" s="174">
        <v>54665.872360000001</v>
      </c>
      <c r="O187" s="174">
        <v>11483.34706</v>
      </c>
      <c r="P187" s="174">
        <v>38427.783549999993</v>
      </c>
      <c r="Q187" s="174">
        <v>302.36701999999997</v>
      </c>
      <c r="R187" s="174">
        <v>-3553.5761800000005</v>
      </c>
      <c r="S187" s="174">
        <f t="shared" ref="S187" si="101">SUM(T187:Y187)</f>
        <v>27317.553359999998</v>
      </c>
      <c r="T187" s="174">
        <v>11522.42303</v>
      </c>
      <c r="U187" s="174">
        <v>5319.9912699999995</v>
      </c>
      <c r="V187" s="174">
        <v>2651.2963</v>
      </c>
      <c r="W187" s="174">
        <v>6414.1987399999998</v>
      </c>
      <c r="X187" s="174">
        <v>1409.6440200000002</v>
      </c>
      <c r="Y187" s="174">
        <v>0</v>
      </c>
      <c r="Z187" s="174">
        <v>0</v>
      </c>
      <c r="AA187" s="174"/>
      <c r="AB187" s="174">
        <f t="shared" si="91"/>
        <v>6151.0040800000006</v>
      </c>
      <c r="AC187" s="174">
        <f>SUM(AD187:AG187)</f>
        <v>5984.5574699999997</v>
      </c>
      <c r="AD187" s="174">
        <v>546.61892</v>
      </c>
      <c r="AE187" s="174">
        <v>0</v>
      </c>
      <c r="AF187" s="174">
        <v>0</v>
      </c>
      <c r="AG187" s="174">
        <v>5437.9385499999999</v>
      </c>
      <c r="AH187" s="174">
        <f>SUM(AI187:AJ187)</f>
        <v>166.44661000000099</v>
      </c>
      <c r="AI187" s="179">
        <v>166.44661000000099</v>
      </c>
      <c r="AJ187" s="174">
        <v>0</v>
      </c>
      <c r="AK187" s="178">
        <v>793.54277999999999</v>
      </c>
      <c r="AL187" s="205"/>
      <c r="AM187" s="205"/>
      <c r="AN187" s="194"/>
      <c r="AO187" s="182"/>
      <c r="AP187" s="197"/>
      <c r="AQ187" s="194"/>
    </row>
    <row r="188" spans="1:44" s="1" customFormat="1">
      <c r="A188" s="312"/>
      <c r="B188" s="2" t="str">
        <f>IF(L!$A$1=1,L!B189,IF(L!$A$1=2,L!C189,L!D189))</f>
        <v xml:space="preserve">2019 Nëntor </v>
      </c>
      <c r="C188" s="174">
        <f t="shared" si="84"/>
        <v>162229.04776999992</v>
      </c>
      <c r="D188" s="174">
        <f>E188+S188+Z188</f>
        <v>133224.76255000001</v>
      </c>
      <c r="E188" s="174">
        <f>F188+K188+R188</f>
        <v>120921.64746000001</v>
      </c>
      <c r="F188" s="174">
        <f t="shared" si="100"/>
        <v>13934.775600000001</v>
      </c>
      <c r="G188" s="174">
        <v>870.94645000000003</v>
      </c>
      <c r="H188" s="174">
        <v>11317.665680000002</v>
      </c>
      <c r="I188" s="174">
        <v>1400.5620200000001</v>
      </c>
      <c r="J188" s="174">
        <v>345.60145</v>
      </c>
      <c r="K188" s="175">
        <f t="shared" si="97"/>
        <v>111712.37019000002</v>
      </c>
      <c r="L188" s="174">
        <f t="shared" si="98"/>
        <v>69544.227810000011</v>
      </c>
      <c r="M188" s="174">
        <v>20738.146720000001</v>
      </c>
      <c r="N188" s="174">
        <v>48806.081090000007</v>
      </c>
      <c r="O188" s="174">
        <v>10242.707830000001</v>
      </c>
      <c r="P188" s="174">
        <v>31686.85944</v>
      </c>
      <c r="Q188" s="174">
        <v>238.57511000000002</v>
      </c>
      <c r="R188" s="174">
        <v>-4725.4983300000004</v>
      </c>
      <c r="S188" s="174">
        <f t="shared" ref="S188:S193" si="102">SUM(T188:Y188)</f>
        <v>12303.115089999999</v>
      </c>
      <c r="T188" s="174">
        <v>8175.1851000000006</v>
      </c>
      <c r="U188" s="174">
        <v>3577.3498199999999</v>
      </c>
      <c r="V188" s="174">
        <v>0</v>
      </c>
      <c r="W188" s="174">
        <v>539.33017000000007</v>
      </c>
      <c r="X188" s="174">
        <v>11.249999999999982</v>
      </c>
      <c r="Y188" s="174">
        <v>0</v>
      </c>
      <c r="Z188" s="174">
        <v>0</v>
      </c>
      <c r="AA188" s="174"/>
      <c r="AB188" s="174">
        <f>AC188+AH188</f>
        <v>28521.532519999888</v>
      </c>
      <c r="AC188" s="174">
        <f>SUM(AD188:AG188)</f>
        <v>949.03329000000008</v>
      </c>
      <c r="AD188" s="174">
        <v>949.03329000000008</v>
      </c>
      <c r="AE188" s="174">
        <v>0</v>
      </c>
      <c r="AF188" s="174">
        <v>0</v>
      </c>
      <c r="AG188" s="174">
        <v>0</v>
      </c>
      <c r="AH188" s="174">
        <f>SUM(AI188:AJ188)</f>
        <v>27572.499229999888</v>
      </c>
      <c r="AI188" s="179">
        <v>7614.9783900000011</v>
      </c>
      <c r="AJ188" s="174">
        <v>19957.520839999888</v>
      </c>
      <c r="AK188" s="179">
        <v>482.7527</v>
      </c>
      <c r="AL188" s="205"/>
      <c r="AM188" s="205"/>
      <c r="AN188" s="194"/>
      <c r="AO188" s="182"/>
      <c r="AP188" s="197"/>
      <c r="AQ188" s="194"/>
    </row>
    <row r="189" spans="1:44" s="1" customFormat="1">
      <c r="A189" s="312"/>
      <c r="B189" s="2" t="str">
        <f>IF(L!$A$1=1,L!B190,IF(L!$A$1=2,L!C190,L!D190))</f>
        <v>2019 Dhjetor</v>
      </c>
      <c r="C189" s="174">
        <f t="shared" si="84"/>
        <v>184437.81516999926</v>
      </c>
      <c r="D189" s="174">
        <f>E189+S189+Z189</f>
        <v>184543.13646999904</v>
      </c>
      <c r="E189" s="174">
        <f>F189+K189+R189</f>
        <v>155355.40246000019</v>
      </c>
      <c r="F189" s="174">
        <f t="shared" si="100"/>
        <v>19106.688309999976</v>
      </c>
      <c r="G189" s="174">
        <v>2502.75045</v>
      </c>
      <c r="H189" s="174">
        <v>13549.306289999979</v>
      </c>
      <c r="I189" s="174">
        <v>2286.94634</v>
      </c>
      <c r="J189" s="174">
        <v>767.68523000000005</v>
      </c>
      <c r="K189" s="175">
        <f t="shared" si="97"/>
        <v>140882.26381000021</v>
      </c>
      <c r="L189" s="174">
        <f>M189+N189</f>
        <v>83812.427300000127</v>
      </c>
      <c r="M189" s="174">
        <v>21907.6525</v>
      </c>
      <c r="N189" s="174">
        <v>61904.77480000013</v>
      </c>
      <c r="O189" s="174">
        <v>13435.355220000012</v>
      </c>
      <c r="P189" s="174">
        <v>43010.668830000097</v>
      </c>
      <c r="Q189" s="174">
        <v>623.81245999999965</v>
      </c>
      <c r="R189" s="174">
        <v>-4633.5496599999897</v>
      </c>
      <c r="S189" s="174">
        <f t="shared" si="102"/>
        <v>17687.734009998858</v>
      </c>
      <c r="T189" s="174">
        <v>12222.739339998865</v>
      </c>
      <c r="U189" s="174">
        <v>5049.0831499999986</v>
      </c>
      <c r="V189" s="174">
        <v>0</v>
      </c>
      <c r="W189" s="174">
        <v>415.9115199999942</v>
      </c>
      <c r="X189" s="178">
        <v>0</v>
      </c>
      <c r="Y189" s="174">
        <v>0</v>
      </c>
      <c r="Z189" s="174">
        <v>11500</v>
      </c>
      <c r="AA189" s="174"/>
      <c r="AB189" s="174">
        <f>AC189+AH189</f>
        <v>-2064.7570799997693</v>
      </c>
      <c r="AC189" s="174">
        <f>SUM(AD189:AG189)</f>
        <v>318.48916000000185</v>
      </c>
      <c r="AD189" s="174">
        <v>316.52465999999998</v>
      </c>
      <c r="AE189" s="174">
        <v>1.96450000000186</v>
      </c>
      <c r="AF189" s="174">
        <v>0</v>
      </c>
      <c r="AG189" s="178">
        <v>0</v>
      </c>
      <c r="AH189" s="174">
        <f>SUM(AI189:AJ189)</f>
        <v>-2383.2462399997712</v>
      </c>
      <c r="AI189" s="179">
        <v>12564.41058</v>
      </c>
      <c r="AJ189" s="174">
        <v>-14947.656819999771</v>
      </c>
      <c r="AK189" s="179">
        <v>1959.4357799999998</v>
      </c>
      <c r="AL189" s="205"/>
      <c r="AM189" s="205"/>
      <c r="AN189" s="194"/>
      <c r="AO189" s="182"/>
      <c r="AP189" s="197"/>
      <c r="AQ189" s="194"/>
    </row>
    <row r="190" spans="1:44" s="1" customFormat="1">
      <c r="A190" s="312"/>
      <c r="B190" s="3" t="str">
        <f>IF(L!$A$1=1,L!B191,IF(L!$A$1=2,L!C191,L!D191))</f>
        <v>Gjithsej 2019</v>
      </c>
      <c r="C190" s="176">
        <f>D190+AB190+AK190</f>
        <v>2220987.1424600002</v>
      </c>
      <c r="D190" s="176">
        <f>E190+S190+Z190</f>
        <v>1888157.2131700001</v>
      </c>
      <c r="E190" s="176">
        <f>F190+K190+R190</f>
        <v>1662043.1563200001</v>
      </c>
      <c r="F190" s="176">
        <f t="shared" si="100"/>
        <v>292258.83130000002</v>
      </c>
      <c r="G190" s="177">
        <f>SUM(G178:G189)</f>
        <v>94593.444960000023</v>
      </c>
      <c r="H190" s="177">
        <f>SUM(H178:H189)</f>
        <v>165616.14734</v>
      </c>
      <c r="I190" s="177">
        <f>SUM(I178:I189)</f>
        <v>27276.710870000003</v>
      </c>
      <c r="J190" s="177">
        <f>SUM(J178:J189)</f>
        <v>4772.5281299999997</v>
      </c>
      <c r="K190" s="177">
        <f t="shared" si="97"/>
        <v>1415290.9806000001</v>
      </c>
      <c r="L190" s="177">
        <f>SUM(L178:L189)</f>
        <v>845647.12712000008</v>
      </c>
      <c r="M190" s="177">
        <f>L190-N190</f>
        <v>239240.40153999999</v>
      </c>
      <c r="N190" s="177">
        <f>SUM(N178:N189)</f>
        <v>606406.72558000009</v>
      </c>
      <c r="O190" s="177">
        <f>SUM(O178:O189)</f>
        <v>130325.41774</v>
      </c>
      <c r="P190" s="177">
        <f>SUM(P178:P189)</f>
        <v>435496.19487000012</v>
      </c>
      <c r="Q190" s="177">
        <f>SUM(Q178:Q189)</f>
        <v>3822.2408700000001</v>
      </c>
      <c r="R190" s="177">
        <f>SUM(R178:R189)</f>
        <v>-45506.655579999999</v>
      </c>
      <c r="S190" s="177">
        <f t="shared" si="102"/>
        <v>214614.05684999999</v>
      </c>
      <c r="T190" s="177">
        <f t="shared" ref="T190:AD190" si="103">SUM(T178:T189)</f>
        <v>121404.46441999999</v>
      </c>
      <c r="U190" s="177">
        <f t="shared" si="103"/>
        <v>50049.842819999998</v>
      </c>
      <c r="V190" s="177">
        <f t="shared" ref="V190:AB190" si="104">SUM(V178:V189)</f>
        <v>11083.152179999999</v>
      </c>
      <c r="W190" s="177">
        <f>SUM(W178:W189)</f>
        <v>29385.154219999997</v>
      </c>
      <c r="X190" s="177">
        <f t="shared" si="104"/>
        <v>2691.4432100000004</v>
      </c>
      <c r="Y190" s="177">
        <f t="shared" si="104"/>
        <v>0</v>
      </c>
      <c r="Z190" s="177">
        <f t="shared" si="104"/>
        <v>11500</v>
      </c>
      <c r="AA190" s="177"/>
      <c r="AB190" s="177">
        <f t="shared" si="104"/>
        <v>324696.55024000007</v>
      </c>
      <c r="AC190" s="177">
        <f t="shared" si="103"/>
        <v>166432.89680000002</v>
      </c>
      <c r="AD190" s="177">
        <f t="shared" si="103"/>
        <v>5555.0493600000009</v>
      </c>
      <c r="AE190" s="177">
        <f>SUM(AE178:AE189)</f>
        <v>150001.97034</v>
      </c>
      <c r="AF190" s="177">
        <f t="shared" ref="AF190" si="105">SUM(AF178:AF189)</f>
        <v>0</v>
      </c>
      <c r="AG190" s="177">
        <f>SUM(AG178:AG189)</f>
        <v>10875.8771</v>
      </c>
      <c r="AH190" s="177">
        <f>SUM(AH178:AH189)</f>
        <v>158263.65344000008</v>
      </c>
      <c r="AI190" s="177">
        <f>SUM(AI178:AI189)</f>
        <v>42941.32634</v>
      </c>
      <c r="AJ190" s="177">
        <f>SUM(AJ178:AJ189)</f>
        <v>115322.32710000005</v>
      </c>
      <c r="AK190" s="177">
        <f>SUM(AK178:AK189)</f>
        <v>8133.3790499999996</v>
      </c>
      <c r="AL190" s="205"/>
      <c r="AM190" s="205"/>
      <c r="AN190" s="205"/>
      <c r="AO190" s="205"/>
      <c r="AP190" s="232"/>
      <c r="AQ190" s="182"/>
    </row>
    <row r="191" spans="1:44" s="1" customFormat="1">
      <c r="A191" s="312">
        <v>2020</v>
      </c>
      <c r="B191" s="183" t="str">
        <f>IF(L!$A$1=1,L!B192,IF(L!$A$1=2,L!C192,L!D192))</f>
        <v>2020 Janar</v>
      </c>
      <c r="C191" s="174">
        <f>D191+AB191+AK191</f>
        <v>137578.56147999997</v>
      </c>
      <c r="D191" s="195">
        <f>E191+S191+Z191</f>
        <v>160887.89674999999</v>
      </c>
      <c r="E191" s="174">
        <f>F191+K191+R191</f>
        <v>139145.45901999998</v>
      </c>
      <c r="F191" s="174">
        <f t="shared" ref="F191:F195" si="106">SUM(G191:J191)</f>
        <v>38708.108939999998</v>
      </c>
      <c r="G191" s="195">
        <v>18297.223740000001</v>
      </c>
      <c r="H191" s="195">
        <v>18346.80746</v>
      </c>
      <c r="I191" s="195">
        <v>1905.9785900000002</v>
      </c>
      <c r="J191" s="195">
        <v>158.09914999999998</v>
      </c>
      <c r="K191" s="196">
        <f t="shared" si="97"/>
        <v>103179.81728</v>
      </c>
      <c r="L191" s="174">
        <f>M191+N191</f>
        <v>66789.773409999994</v>
      </c>
      <c r="M191" s="195">
        <v>30259.356299999999</v>
      </c>
      <c r="N191" s="195">
        <v>36530.417110000002</v>
      </c>
      <c r="O191" s="195">
        <v>7011.1861799999997</v>
      </c>
      <c r="P191" s="195">
        <v>29047.628649999999</v>
      </c>
      <c r="Q191" s="195">
        <v>331.22904</v>
      </c>
      <c r="R191" s="195">
        <v>-2742.4672</v>
      </c>
      <c r="S191" s="195">
        <f t="shared" si="102"/>
        <v>21742.437730000001</v>
      </c>
      <c r="T191" s="185">
        <v>7804.1658900000002</v>
      </c>
      <c r="U191" s="185">
        <v>3893.4370400000003</v>
      </c>
      <c r="V191" s="185">
        <v>2651.2963</v>
      </c>
      <c r="W191" s="185">
        <v>7393.5384999999997</v>
      </c>
      <c r="X191" s="195"/>
      <c r="Y191" s="195">
        <v>0</v>
      </c>
      <c r="Z191" s="195">
        <v>0</v>
      </c>
      <c r="AA191" s="195"/>
      <c r="AB191" s="179">
        <f>AC191+AH191</f>
        <v>-23527.770160000004</v>
      </c>
      <c r="AC191" s="179">
        <f>SUM(AD191:AG191)</f>
        <v>271.51490000000001</v>
      </c>
      <c r="AD191" s="195">
        <v>271.51490000000001</v>
      </c>
      <c r="AE191" s="195">
        <v>0</v>
      </c>
      <c r="AF191" s="195">
        <v>0</v>
      </c>
      <c r="AG191" s="195">
        <v>0</v>
      </c>
      <c r="AH191" s="195">
        <f>SUM(AI191:AJ191)</f>
        <v>-23799.285060000002</v>
      </c>
      <c r="AI191" s="179">
        <v>1184.9661900000001</v>
      </c>
      <c r="AJ191" s="179">
        <v>-24984.251250000001</v>
      </c>
      <c r="AK191" s="179">
        <v>218.43489000000002</v>
      </c>
      <c r="AL191" s="205"/>
      <c r="AM191" s="205"/>
      <c r="AN191" s="205"/>
      <c r="AO191" s="205"/>
      <c r="AR191" s="182"/>
    </row>
    <row r="192" spans="1:44" s="1" customFormat="1">
      <c r="A192" s="312"/>
      <c r="B192" s="183" t="str">
        <f>IF(L!$A$1=1,L!B193,IF(L!$A$1=2,L!C193,L!D193))</f>
        <v>2020 Shkurt</v>
      </c>
      <c r="C192" s="174">
        <f t="shared" ref="C192:C202" si="107">D192+AB192+AK192</f>
        <v>149244.65306000001</v>
      </c>
      <c r="D192" s="195">
        <f t="shared" ref="D192" si="108">E192+S192+Z192</f>
        <v>123084.72736</v>
      </c>
      <c r="E192" s="174">
        <f t="shared" ref="E192:E199" si="109">F192+K192+R192</f>
        <v>108476.26526</v>
      </c>
      <c r="F192" s="174">
        <f t="shared" si="106"/>
        <v>14290.008169999999</v>
      </c>
      <c r="G192" s="195">
        <v>1439.5425600000001</v>
      </c>
      <c r="H192" s="195">
        <v>10844.393759999999</v>
      </c>
      <c r="I192" s="195">
        <v>1856.6030600000001</v>
      </c>
      <c r="J192" s="195">
        <v>149.46879000000001</v>
      </c>
      <c r="K192" s="196">
        <f t="shared" ref="K192" si="110">L192+O192+P192+Q192</f>
        <v>96671.18952</v>
      </c>
      <c r="L192" s="174">
        <f t="shared" ref="L192:L194" si="111">M192+N192</f>
        <v>59765.195290000003</v>
      </c>
      <c r="M192" s="195">
        <v>18352.267510000001</v>
      </c>
      <c r="N192" s="195">
        <v>41412.927779999998</v>
      </c>
      <c r="O192" s="195">
        <v>8553.70795</v>
      </c>
      <c r="P192" s="195">
        <v>28155.904649999997</v>
      </c>
      <c r="Q192" s="195">
        <v>196.38163</v>
      </c>
      <c r="R192" s="195">
        <v>-2484.9324300000003</v>
      </c>
      <c r="S192" s="195">
        <f t="shared" si="102"/>
        <v>14608.462099999999</v>
      </c>
      <c r="T192" s="185">
        <v>9599.7987799999992</v>
      </c>
      <c r="U192" s="195">
        <v>4654.5488499999992</v>
      </c>
      <c r="V192" s="195"/>
      <c r="W192" s="195">
        <v>354.11446999999998</v>
      </c>
      <c r="X192" s="195"/>
      <c r="Y192" s="195">
        <v>0</v>
      </c>
      <c r="Z192" s="195">
        <v>0</v>
      </c>
      <c r="AA192" s="195"/>
      <c r="AB192" s="179">
        <f>AC192+AH192</f>
        <v>25534.493810000004</v>
      </c>
      <c r="AC192" s="179">
        <f>SUM(AD192:AG192)</f>
        <v>332.31693999999999</v>
      </c>
      <c r="AD192" s="195">
        <v>332.31693999999999</v>
      </c>
      <c r="AE192" s="195">
        <v>0</v>
      </c>
      <c r="AF192" s="179">
        <v>0</v>
      </c>
      <c r="AG192" s="195">
        <v>0</v>
      </c>
      <c r="AH192" s="195">
        <f>SUM(AI192:AJ192)</f>
        <v>25202.176870000003</v>
      </c>
      <c r="AI192" s="195">
        <v>300.15014000000002</v>
      </c>
      <c r="AJ192" s="195">
        <v>24902.026730000001</v>
      </c>
      <c r="AK192" s="195">
        <v>625.43188999999995</v>
      </c>
      <c r="AL192" s="205"/>
      <c r="AM192" s="205"/>
      <c r="AN192" s="205"/>
      <c r="AO192" s="205"/>
    </row>
    <row r="193" spans="1:46" s="1" customFormat="1">
      <c r="A193" s="312"/>
      <c r="B193" s="2" t="str">
        <f>IF(L!$A$1=1,L!B194,IF(L!$A$1=2,L!C194,L!D194))</f>
        <v xml:space="preserve">2020 Mars </v>
      </c>
      <c r="C193" s="174">
        <f t="shared" si="107"/>
        <v>115595.51557999954</v>
      </c>
      <c r="D193" s="174">
        <f t="shared" ref="D193:D198" si="112">E193+S193+Z193</f>
        <v>113288.26318999955</v>
      </c>
      <c r="E193" s="174">
        <f>F193+K193+R193</f>
        <v>104824.72519</v>
      </c>
      <c r="F193" s="174">
        <f t="shared" si="106"/>
        <v>12877.361280000001</v>
      </c>
      <c r="G193" s="174">
        <v>1100.4172100000001</v>
      </c>
      <c r="H193" s="174">
        <v>10412.778020000002</v>
      </c>
      <c r="I193" s="174">
        <v>1246.8932400000001</v>
      </c>
      <c r="J193" s="174">
        <v>117.27280999999999</v>
      </c>
      <c r="K193" s="175">
        <f t="shared" ref="K193:K198" si="113">L193+O193+P193+Q193</f>
        <v>94256.424050000001</v>
      </c>
      <c r="L193" s="174">
        <f t="shared" si="111"/>
        <v>52132.657269999996</v>
      </c>
      <c r="M193" s="174">
        <v>8980.1176400000004</v>
      </c>
      <c r="N193" s="174">
        <v>43152.539629999999</v>
      </c>
      <c r="O193" s="174">
        <v>8335.1060500000003</v>
      </c>
      <c r="P193" s="174">
        <v>33511.901530000003</v>
      </c>
      <c r="Q193" s="174">
        <v>276.75920000000002</v>
      </c>
      <c r="R193" s="174">
        <v>-2309.0601400000005</v>
      </c>
      <c r="S193" s="174">
        <f t="shared" si="102"/>
        <v>8463.5379999995475</v>
      </c>
      <c r="T193" s="174">
        <v>5554.7205699995475</v>
      </c>
      <c r="U193" s="174">
        <v>2861.4695500000007</v>
      </c>
      <c r="V193" s="174">
        <v>0</v>
      </c>
      <c r="W193" s="174">
        <v>47.347880000000004</v>
      </c>
      <c r="X193" s="174">
        <v>0</v>
      </c>
      <c r="Y193" s="174">
        <v>0</v>
      </c>
      <c r="Z193" s="174">
        <v>0</v>
      </c>
      <c r="AA193" s="174"/>
      <c r="AB193" s="174">
        <f>AC193+AH193</f>
        <v>1376.9112700000003</v>
      </c>
      <c r="AC193" s="174">
        <f>SUM(AD193:AG193)</f>
        <v>0</v>
      </c>
      <c r="AD193" s="174">
        <v>0</v>
      </c>
      <c r="AE193" s="174">
        <v>0</v>
      </c>
      <c r="AF193" s="174">
        <v>0</v>
      </c>
      <c r="AG193" s="174">
        <v>0</v>
      </c>
      <c r="AH193" s="195">
        <f t="shared" ref="AH193:AH194" si="114">SUM(AI193:AJ193)</f>
        <v>1376.9112700000003</v>
      </c>
      <c r="AI193" s="179">
        <v>1261.4089500000002</v>
      </c>
      <c r="AJ193" s="179">
        <v>115.50232000000001</v>
      </c>
      <c r="AK193" s="179">
        <f>(0.83984112+0.0905)*1000</f>
        <v>930.34112000000005</v>
      </c>
      <c r="AL193" s="205"/>
      <c r="AM193" s="205"/>
      <c r="AN193" s="205"/>
      <c r="AO193" s="205"/>
    </row>
    <row r="194" spans="1:46" s="1" customFormat="1">
      <c r="A194" s="312"/>
      <c r="B194" s="2" t="str">
        <f>IF(L!$A$1=1,L!B195,IF(L!$A$1=2,L!C195,L!D195))</f>
        <v>2020 Prill</v>
      </c>
      <c r="C194" s="174">
        <f t="shared" si="107"/>
        <v>263452.84519000037</v>
      </c>
      <c r="D194" s="174">
        <f t="shared" si="112"/>
        <v>101945.05587000035</v>
      </c>
      <c r="E194" s="174">
        <f t="shared" si="109"/>
        <v>90637.34874999999</v>
      </c>
      <c r="F194" s="174">
        <f t="shared" si="106"/>
        <v>21235.762149999999</v>
      </c>
      <c r="G194" s="174">
        <v>10054.306490000001</v>
      </c>
      <c r="H194" s="174">
        <v>10735.279860000001</v>
      </c>
      <c r="I194" s="174">
        <v>427.56066999999996</v>
      </c>
      <c r="J194" s="174">
        <v>18.615130000000001</v>
      </c>
      <c r="K194" s="175">
        <f t="shared" si="113"/>
        <v>69892.780759999994</v>
      </c>
      <c r="L194" s="174">
        <f t="shared" si="111"/>
        <v>37510.00202</v>
      </c>
      <c r="M194" s="174">
        <v>7473.1470499999996</v>
      </c>
      <c r="N194" s="174">
        <v>30036.85497</v>
      </c>
      <c r="O194" s="174">
        <v>5003.6941699999998</v>
      </c>
      <c r="P194" s="174">
        <v>27346.442469999998</v>
      </c>
      <c r="Q194" s="174">
        <v>32.642099999999999</v>
      </c>
      <c r="R194" s="174">
        <v>-491.19416000000007</v>
      </c>
      <c r="S194" s="174">
        <f t="shared" ref="S194:S195" si="115">SUM(T194:Y194)</f>
        <v>11307.707120000352</v>
      </c>
      <c r="T194" s="174">
        <v>1765.7909000003515</v>
      </c>
      <c r="U194" s="174">
        <v>982.44481000000007</v>
      </c>
      <c r="V194" s="174">
        <v>0</v>
      </c>
      <c r="W194" s="174">
        <v>7066.8087100000002</v>
      </c>
      <c r="X194" s="174">
        <v>1492.6626999999999</v>
      </c>
      <c r="Y194" s="174">
        <v>0</v>
      </c>
      <c r="Z194" s="174">
        <v>0</v>
      </c>
      <c r="AA194" s="174"/>
      <c r="AB194" s="174">
        <f t="shared" ref="AB194:AB199" si="116">AC194+AH194</f>
        <v>160670.44625000001</v>
      </c>
      <c r="AC194" s="178">
        <f>SUM(AD194:AG194)</f>
        <v>6421.2970699999996</v>
      </c>
      <c r="AD194" s="174">
        <v>727.70802000000003</v>
      </c>
      <c r="AE194" s="174">
        <v>0</v>
      </c>
      <c r="AF194" s="174">
        <v>0</v>
      </c>
      <c r="AG194" s="174">
        <v>5693.5890499999996</v>
      </c>
      <c r="AH194" s="174">
        <f t="shared" si="114"/>
        <v>154249.14918000001</v>
      </c>
      <c r="AI194" s="179">
        <v>55199.84792</v>
      </c>
      <c r="AJ194" s="179">
        <v>99049.301259999993</v>
      </c>
      <c r="AK194" s="179">
        <f>(837343.07/1000000)*1000</f>
        <v>837.34307000000001</v>
      </c>
      <c r="AL194" s="205"/>
      <c r="AM194" s="205"/>
      <c r="AN194" s="205"/>
      <c r="AO194" s="205"/>
    </row>
    <row r="195" spans="1:46" s="1" customFormat="1">
      <c r="A195" s="312"/>
      <c r="B195" s="198" t="str">
        <f>IF(L!$A$1=1,L!B196,IF(L!$A$1=2,L!C196,L!D196))</f>
        <v>2020 Maj</v>
      </c>
      <c r="C195" s="174">
        <f t="shared" si="107"/>
        <v>125870.42712000009</v>
      </c>
      <c r="D195" s="178">
        <f t="shared" si="112"/>
        <v>122171.57599000013</v>
      </c>
      <c r="E195" s="178">
        <f>F195+K195+R195</f>
        <v>116110.16671</v>
      </c>
      <c r="F195" s="178">
        <f t="shared" si="106"/>
        <v>22032.450089999998</v>
      </c>
      <c r="G195" s="178">
        <v>7468.1929900000005</v>
      </c>
      <c r="H195" s="178">
        <v>13437.173859999999</v>
      </c>
      <c r="I195" s="178">
        <v>1077.7550700000004</v>
      </c>
      <c r="J195" s="178">
        <v>49.328170000000007</v>
      </c>
      <c r="K195" s="199">
        <f t="shared" si="113"/>
        <v>96309.520850000001</v>
      </c>
      <c r="L195" s="178">
        <f>M195+N195</f>
        <v>57213.375809999998</v>
      </c>
      <c r="M195" s="178">
        <v>18396.557089999998</v>
      </c>
      <c r="N195" s="178">
        <v>38816.818720000003</v>
      </c>
      <c r="O195" s="178">
        <v>6911.7331900000008</v>
      </c>
      <c r="P195" s="178">
        <v>32143.57647</v>
      </c>
      <c r="Q195" s="178">
        <v>40.835380000000001</v>
      </c>
      <c r="R195" s="178">
        <v>-2231.8042299999997</v>
      </c>
      <c r="S195" s="178">
        <f t="shared" si="115"/>
        <v>6061.4092800001199</v>
      </c>
      <c r="T195" s="178">
        <v>4240.8958700001203</v>
      </c>
      <c r="U195" s="178">
        <v>1678.2311099999999</v>
      </c>
      <c r="V195" s="178">
        <v>0</v>
      </c>
      <c r="W195" s="178">
        <v>131.03229999999999</v>
      </c>
      <c r="X195" s="178">
        <v>11.249999999999982</v>
      </c>
      <c r="Y195" s="178">
        <v>0</v>
      </c>
      <c r="Z195" s="178">
        <v>0</v>
      </c>
      <c r="AA195" s="178"/>
      <c r="AB195" s="178">
        <f t="shared" si="116"/>
        <v>1072.2274399999706</v>
      </c>
      <c r="AC195" s="178">
        <f t="shared" ref="AC195" si="117">SUM(AD195:AG195)</f>
        <v>0</v>
      </c>
      <c r="AD195" s="178">
        <v>0</v>
      </c>
      <c r="AE195" s="178">
        <v>0</v>
      </c>
      <c r="AF195" s="178">
        <v>0</v>
      </c>
      <c r="AG195" s="178">
        <v>0</v>
      </c>
      <c r="AH195" s="178">
        <v>1072.2274399999706</v>
      </c>
      <c r="AI195" s="178">
        <v>7655.5034699999924</v>
      </c>
      <c r="AJ195" s="178">
        <v>-6583.2760300000218</v>
      </c>
      <c r="AK195" s="178">
        <v>2626.6236900000004</v>
      </c>
      <c r="AL195" s="205"/>
      <c r="AM195" s="205"/>
      <c r="AN195" s="205"/>
      <c r="AO195" s="205"/>
    </row>
    <row r="196" spans="1:46" s="1" customFormat="1">
      <c r="A196" s="312"/>
      <c r="B196" s="2" t="str">
        <f>IF(L!$A$1=1,L!B197,IF(L!$A$1=2,L!C197,L!D197))</f>
        <v>2020 Qershor</v>
      </c>
      <c r="C196" s="174">
        <f t="shared" si="107"/>
        <v>197929.57370000004</v>
      </c>
      <c r="D196" s="174">
        <f t="shared" si="112"/>
        <v>138968.46664999999</v>
      </c>
      <c r="E196" s="174">
        <f t="shared" si="109"/>
        <v>124734.38337000001</v>
      </c>
      <c r="F196" s="178">
        <f>SUM(G196:J196)</f>
        <v>16958.584449999998</v>
      </c>
      <c r="G196" s="174">
        <v>3543.3186499999997</v>
      </c>
      <c r="H196" s="174">
        <v>10984.674059999999</v>
      </c>
      <c r="I196" s="174">
        <v>2347.4567199999992</v>
      </c>
      <c r="J196" s="174">
        <v>83.135019999999983</v>
      </c>
      <c r="K196" s="175">
        <f t="shared" si="113"/>
        <v>108819.25210000001</v>
      </c>
      <c r="L196" s="174">
        <f>M196+N196</f>
        <v>65788.173250000007</v>
      </c>
      <c r="M196" s="174">
        <v>15269.28457</v>
      </c>
      <c r="N196" s="174">
        <v>50518.888680000004</v>
      </c>
      <c r="O196" s="174">
        <v>9490.8987000000016</v>
      </c>
      <c r="P196" s="174">
        <v>33476.412629999999</v>
      </c>
      <c r="Q196" s="174">
        <v>63.767519999999998</v>
      </c>
      <c r="R196" s="174">
        <v>-1043.45318</v>
      </c>
      <c r="S196" s="174">
        <f>SUM(T196:Y196)</f>
        <v>14234.083279999979</v>
      </c>
      <c r="T196" s="174">
        <v>9831.5387699999774</v>
      </c>
      <c r="U196" s="174">
        <v>4222.4864100000004</v>
      </c>
      <c r="V196" s="174">
        <v>0</v>
      </c>
      <c r="W196" s="174">
        <v>180.05810000000011</v>
      </c>
      <c r="X196" s="174">
        <v>0</v>
      </c>
      <c r="Y196" s="174">
        <v>0</v>
      </c>
      <c r="Z196" s="174">
        <v>0</v>
      </c>
      <c r="AA196" s="174"/>
      <c r="AB196" s="174">
        <f t="shared" si="116"/>
        <v>58531.297230000055</v>
      </c>
      <c r="AC196" s="174">
        <f>SUM(AD196:AG196)</f>
        <v>55110.725030000001</v>
      </c>
      <c r="AD196" s="174">
        <v>62.293029999999973</v>
      </c>
      <c r="AE196" s="174">
        <v>55048.432000000001</v>
      </c>
      <c r="AF196" s="174">
        <v>0</v>
      </c>
      <c r="AG196" s="174">
        <v>0</v>
      </c>
      <c r="AH196" s="174">
        <f>SUM(AI196:AJ196)</f>
        <v>3420.5722000000519</v>
      </c>
      <c r="AI196" s="179">
        <v>3350.347940000006</v>
      </c>
      <c r="AJ196" s="179">
        <v>70.224260000046002</v>
      </c>
      <c r="AK196" s="179">
        <v>429.80982</v>
      </c>
      <c r="AL196" s="197"/>
      <c r="AM196" s="205"/>
      <c r="AN196" s="205"/>
      <c r="AO196" s="205"/>
    </row>
    <row r="197" spans="1:46" s="1" customFormat="1">
      <c r="A197" s="312"/>
      <c r="B197" s="2" t="str">
        <f>IF(L!$A$1=1,L!B198,IF(L!$A$1=2,L!C198,L!D198))</f>
        <v>2020 Korrik</v>
      </c>
      <c r="C197" s="174">
        <f>D197+AB197+AK197</f>
        <v>206026.48326999988</v>
      </c>
      <c r="D197" s="174">
        <f t="shared" si="112"/>
        <v>177421.63131999987</v>
      </c>
      <c r="E197" s="174">
        <f t="shared" si="109"/>
        <v>148592.11556000001</v>
      </c>
      <c r="F197" s="178">
        <f>SUM(G197:J197)</f>
        <v>39326.761299999991</v>
      </c>
      <c r="G197" s="174">
        <v>20256.29279</v>
      </c>
      <c r="H197" s="174">
        <v>16407.351309999995</v>
      </c>
      <c r="I197" s="174">
        <v>2557.8854700000002</v>
      </c>
      <c r="J197" s="174">
        <v>105.23173</v>
      </c>
      <c r="K197" s="175">
        <f t="shared" si="113"/>
        <v>111545.96347</v>
      </c>
      <c r="L197" s="174">
        <f>M197+N197</f>
        <v>68613.768609999999</v>
      </c>
      <c r="M197" s="174">
        <v>17536.167729999997</v>
      </c>
      <c r="N197" s="174">
        <v>51077.600879999998</v>
      </c>
      <c r="O197" s="174">
        <v>9354.6773200000007</v>
      </c>
      <c r="P197" s="174">
        <v>33545.911040000006</v>
      </c>
      <c r="Q197" s="174">
        <v>31.606500000000004</v>
      </c>
      <c r="R197" s="174">
        <v>-2280.6092099999996</v>
      </c>
      <c r="S197" s="174">
        <f>SUM(T197:Y197)</f>
        <v>18844.515759999875</v>
      </c>
      <c r="T197" s="174">
        <v>8423.8923999998751</v>
      </c>
      <c r="U197" s="174">
        <v>3876.5341900000003</v>
      </c>
      <c r="V197" s="174">
        <v>0</v>
      </c>
      <c r="W197" s="174">
        <v>6544.0891700000002</v>
      </c>
      <c r="X197" s="174">
        <v>0</v>
      </c>
      <c r="Y197" s="174">
        <v>0</v>
      </c>
      <c r="Z197" s="174">
        <v>9985</v>
      </c>
      <c r="AA197" s="174"/>
      <c r="AB197" s="178">
        <f t="shared" si="116"/>
        <v>28292.192370000001</v>
      </c>
      <c r="AC197" s="178">
        <f t="shared" ref="AC197:AC198" si="118">SUM(AD197:AG197)</f>
        <v>0</v>
      </c>
      <c r="AD197" s="174">
        <v>0</v>
      </c>
      <c r="AE197" s="174">
        <v>0</v>
      </c>
      <c r="AF197" s="174">
        <v>0</v>
      </c>
      <c r="AG197" s="174">
        <v>0</v>
      </c>
      <c r="AH197" s="174">
        <f t="shared" ref="AH197" si="119">SUM(AI197:AJ197)</f>
        <v>28292.192370000001</v>
      </c>
      <c r="AI197" s="179">
        <v>3297.54639</v>
      </c>
      <c r="AJ197" s="179">
        <v>24994.645980000001</v>
      </c>
      <c r="AK197" s="179">
        <v>312.65958000000001</v>
      </c>
      <c r="AL197" s="197"/>
      <c r="AM197" s="205"/>
      <c r="AN197" s="205"/>
      <c r="AO197" s="205"/>
    </row>
    <row r="198" spans="1:46" s="1" customFormat="1">
      <c r="A198" s="312"/>
      <c r="B198" s="2" t="str">
        <f>IF(L!$A$1=1,L!B199,IF(L!$A$1=2,L!C199,L!D199))</f>
        <v>2020 Gusht</v>
      </c>
      <c r="C198" s="174">
        <f t="shared" si="107"/>
        <v>134619.88384999987</v>
      </c>
      <c r="D198" s="174">
        <f t="shared" si="112"/>
        <v>133245.41060999979</v>
      </c>
      <c r="E198" s="174">
        <f>F198+K198+R198</f>
        <v>118995.71858000002</v>
      </c>
      <c r="F198" s="178">
        <f>SUM(G198:J198)</f>
        <v>14244.99941</v>
      </c>
      <c r="G198" s="174">
        <v>1327.54071</v>
      </c>
      <c r="H198" s="174">
        <v>10989.63183</v>
      </c>
      <c r="I198" s="174">
        <v>1849.6452300000003</v>
      </c>
      <c r="J198" s="174">
        <v>78.181640000000016</v>
      </c>
      <c r="K198" s="175">
        <f t="shared" si="113"/>
        <v>108607.83245000002</v>
      </c>
      <c r="L198" s="174">
        <f>M198+N198</f>
        <v>65497.881040000007</v>
      </c>
      <c r="M198" s="174">
        <v>19635.371190000002</v>
      </c>
      <c r="N198" s="174">
        <v>45862.509850000002</v>
      </c>
      <c r="O198" s="174">
        <v>8596.0211500000005</v>
      </c>
      <c r="P198" s="174">
        <v>34394.053070000002</v>
      </c>
      <c r="Q198" s="174">
        <v>119.87718999999998</v>
      </c>
      <c r="R198" s="174">
        <v>-3857.1132800000005</v>
      </c>
      <c r="S198" s="174">
        <v>14249.69202999976</v>
      </c>
      <c r="T198" s="174">
        <v>9872.4916799997591</v>
      </c>
      <c r="U198" s="174">
        <v>4160.3569200000002</v>
      </c>
      <c r="V198" s="174">
        <v>0</v>
      </c>
      <c r="W198" s="174">
        <v>216.84342999999998</v>
      </c>
      <c r="X198" s="174">
        <v>0</v>
      </c>
      <c r="Y198" s="174">
        <v>0</v>
      </c>
      <c r="Z198" s="174">
        <v>0</v>
      </c>
      <c r="AA198" s="174"/>
      <c r="AB198" s="174">
        <f>AC198+AH198</f>
        <v>1116.3554200000763</v>
      </c>
      <c r="AC198" s="178">
        <f t="shared" si="118"/>
        <v>0</v>
      </c>
      <c r="AD198" s="174">
        <v>0</v>
      </c>
      <c r="AE198" s="174">
        <v>0</v>
      </c>
      <c r="AF198" s="174">
        <v>0</v>
      </c>
      <c r="AG198" s="174">
        <v>0</v>
      </c>
      <c r="AH198" s="174">
        <f>SUM(AI198:AJ198)</f>
        <v>1116.3554200000763</v>
      </c>
      <c r="AI198" s="179">
        <v>1098.3505</v>
      </c>
      <c r="AJ198" s="179">
        <v>18.004920000076293</v>
      </c>
      <c r="AK198" s="179">
        <v>258.11781999999999</v>
      </c>
      <c r="AL198" s="182"/>
      <c r="AM198" s="205"/>
      <c r="AN198" s="205"/>
      <c r="AO198" s="205"/>
    </row>
    <row r="199" spans="1:46" s="1" customFormat="1">
      <c r="A199" s="312"/>
      <c r="B199" s="2" t="str">
        <f>IF(L!$A$1=1,L!B200,IF(L!$A$1=2,L!C200,L!D200))</f>
        <v>2020 Shtator</v>
      </c>
      <c r="C199" s="174">
        <f t="shared" si="107"/>
        <v>171927.2069299999</v>
      </c>
      <c r="D199" s="174">
        <f t="shared" ref="D199" si="120">E199+S199+Z199</f>
        <v>144197.26715</v>
      </c>
      <c r="E199" s="174">
        <f t="shared" si="109"/>
        <v>127364.68792</v>
      </c>
      <c r="F199" s="178">
        <f>SUM(G199:J199)</f>
        <v>14940.422140000001</v>
      </c>
      <c r="G199" s="174">
        <v>1318.2159099999999</v>
      </c>
      <c r="H199" s="174">
        <v>11677.34597</v>
      </c>
      <c r="I199" s="174">
        <v>1828.5848399999995</v>
      </c>
      <c r="J199" s="174">
        <v>116.27542</v>
      </c>
      <c r="K199" s="175">
        <f t="shared" ref="K199:K204" si="121">L199+O199+P199+Q199</f>
        <v>115320.30805000001</v>
      </c>
      <c r="L199" s="174">
        <f t="shared" ref="L199" si="122">M199+N199</f>
        <v>68992.446840000004</v>
      </c>
      <c r="M199" s="174">
        <v>20744.9863</v>
      </c>
      <c r="N199" s="174">
        <v>48247.46054</v>
      </c>
      <c r="O199" s="174">
        <v>8904.1583300000002</v>
      </c>
      <c r="P199" s="174">
        <v>36803.731069999994</v>
      </c>
      <c r="Q199" s="174">
        <v>619.97181</v>
      </c>
      <c r="R199" s="174">
        <v>-2896.0422699999995</v>
      </c>
      <c r="S199" s="174">
        <f>SUM(T199:Y199)</f>
        <v>16832.579229999999</v>
      </c>
      <c r="T199" s="174">
        <v>11709.10233</v>
      </c>
      <c r="U199" s="174">
        <v>4851.2461799999992</v>
      </c>
      <c r="V199" s="174">
        <v>0</v>
      </c>
      <c r="W199" s="174">
        <v>272.23071999999996</v>
      </c>
      <c r="X199" s="174"/>
      <c r="Y199" s="174">
        <v>0</v>
      </c>
      <c r="Z199" s="174">
        <v>0</v>
      </c>
      <c r="AA199" s="174"/>
      <c r="AB199" s="174">
        <f t="shared" si="116"/>
        <v>27333.298859999901</v>
      </c>
      <c r="AC199" s="174">
        <f>SUM(AD199:AG199)</f>
        <v>231.57861</v>
      </c>
      <c r="AD199" s="174">
        <v>231.57861</v>
      </c>
      <c r="AE199" s="174">
        <v>0</v>
      </c>
      <c r="AF199" s="174">
        <v>0</v>
      </c>
      <c r="AG199" s="174"/>
      <c r="AH199" s="174">
        <f t="shared" ref="AH199" si="123">SUM(AI199:AJ199)</f>
        <v>27101.7202499999</v>
      </c>
      <c r="AI199" s="179">
        <v>2159.1110399999998</v>
      </c>
      <c r="AJ199" s="179">
        <v>24942.6092099999</v>
      </c>
      <c r="AK199" s="179">
        <v>396.64091999999999</v>
      </c>
      <c r="AM199" s="205"/>
      <c r="AN199" s="205"/>
      <c r="AO199" s="205"/>
    </row>
    <row r="200" spans="1:46" s="1" customFormat="1">
      <c r="A200" s="312"/>
      <c r="B200" s="2" t="str">
        <f>IF(L!$A$1=1,L!B201,IF(L!$A$1=2,L!C201,L!D201))</f>
        <v>2020 Tetor</v>
      </c>
      <c r="C200" s="174">
        <f t="shared" si="107"/>
        <v>255167.28408000001</v>
      </c>
      <c r="D200" s="174">
        <f t="shared" ref="D200:D204" si="124">E200+S200+Z200</f>
        <v>172081.57639000003</v>
      </c>
      <c r="E200" s="174">
        <f t="shared" ref="E200:E204" si="125">F200+K200+R200</f>
        <v>148806.40573000003</v>
      </c>
      <c r="F200" s="178">
        <f>SUM(G200:J200)</f>
        <v>36332.610540000001</v>
      </c>
      <c r="G200" s="174">
        <v>16719.443470000002</v>
      </c>
      <c r="H200" s="174">
        <v>16885.074119999997</v>
      </c>
      <c r="I200" s="174">
        <v>2602.77187</v>
      </c>
      <c r="J200" s="174">
        <v>125.32107999999999</v>
      </c>
      <c r="K200" s="175">
        <f t="shared" si="121"/>
        <v>117181.03967000001</v>
      </c>
      <c r="L200" s="174">
        <f>M200+N200</f>
        <v>72176.16635</v>
      </c>
      <c r="M200" s="174">
        <v>20544.415369999999</v>
      </c>
      <c r="N200" s="174">
        <v>51631.750979999997</v>
      </c>
      <c r="O200" s="174">
        <v>9512.2804800000013</v>
      </c>
      <c r="P200" s="174">
        <v>35313.456490000004</v>
      </c>
      <c r="Q200" s="174">
        <v>179.13634999999999</v>
      </c>
      <c r="R200" s="174">
        <v>-4707.2444799999994</v>
      </c>
      <c r="S200" s="174">
        <f>SUM(T200:Y200)</f>
        <v>23275.170660000003</v>
      </c>
      <c r="T200" s="174">
        <v>11629.676820000001</v>
      </c>
      <c r="U200" s="174">
        <v>3887.4024800000002</v>
      </c>
      <c r="V200" s="174">
        <v>0</v>
      </c>
      <c r="W200" s="174">
        <v>6287.1067000000003</v>
      </c>
      <c r="X200" s="174">
        <v>1470.9846600000001</v>
      </c>
      <c r="Y200" s="174">
        <v>0</v>
      </c>
      <c r="Z200" s="174">
        <v>0</v>
      </c>
      <c r="AA200" s="174"/>
      <c r="AB200" s="174">
        <f>AC200+AH200</f>
        <v>82611.456909999979</v>
      </c>
      <c r="AC200" s="174">
        <f>SUM(AD200:AG200)</f>
        <v>22430.815329999994</v>
      </c>
      <c r="AD200" s="174">
        <v>309.47543000000002</v>
      </c>
      <c r="AE200" s="174">
        <v>16427.750849999997</v>
      </c>
      <c r="AF200" s="174">
        <v>0</v>
      </c>
      <c r="AG200" s="174">
        <v>5693.5890499999996</v>
      </c>
      <c r="AH200" s="174">
        <f>SUM(AI200:AJ200)</f>
        <v>60180.641579999989</v>
      </c>
      <c r="AI200" s="179">
        <v>55207.589180000017</v>
      </c>
      <c r="AJ200" s="179">
        <v>4973.0523999999696</v>
      </c>
      <c r="AK200" s="179">
        <v>474.25077999999996</v>
      </c>
      <c r="AM200" s="205"/>
      <c r="AN200" s="205"/>
      <c r="AO200" s="205"/>
    </row>
    <row r="201" spans="1:46" s="1" customFormat="1">
      <c r="A201" s="312"/>
      <c r="B201" s="2" t="str">
        <f>IF(L!$A$1=1,L!B202,IF(L!$A$1=2,L!C202,L!D202))</f>
        <v xml:space="preserve">2020 Nëntor </v>
      </c>
      <c r="C201" s="174">
        <f t="shared" si="107"/>
        <v>148506.86315000078</v>
      </c>
      <c r="D201" s="174">
        <f t="shared" si="124"/>
        <v>140326.43757000082</v>
      </c>
      <c r="E201" s="174">
        <f t="shared" si="125"/>
        <v>127844.3245</v>
      </c>
      <c r="F201" s="178">
        <f t="shared" ref="F201" si="126">SUM(G201:J201)</f>
        <v>16005.051749999999</v>
      </c>
      <c r="G201" s="174">
        <v>1475.65481</v>
      </c>
      <c r="H201" s="174">
        <v>12818.99876</v>
      </c>
      <c r="I201" s="174">
        <v>1565.8391899999995</v>
      </c>
      <c r="J201" s="174">
        <v>144.55898999999999</v>
      </c>
      <c r="K201" s="175">
        <v>114898.01819</v>
      </c>
      <c r="L201" s="174">
        <f>M201+N201</f>
        <v>72589.58455</v>
      </c>
      <c r="M201" s="174">
        <v>21810.941420000003</v>
      </c>
      <c r="N201" s="174">
        <v>50778.643130000004</v>
      </c>
      <c r="O201" s="174">
        <v>8862.8251700000001</v>
      </c>
      <c r="P201" s="174">
        <v>33426.039190000003</v>
      </c>
      <c r="Q201" s="174">
        <v>19.569279999999999</v>
      </c>
      <c r="R201" s="174">
        <v>-3058.7454400000001</v>
      </c>
      <c r="S201" s="174">
        <v>12482.113070000833</v>
      </c>
      <c r="T201" s="174">
        <v>8975.8418800008312</v>
      </c>
      <c r="U201" s="174">
        <v>2963.46765</v>
      </c>
      <c r="V201" s="174">
        <v>0</v>
      </c>
      <c r="W201" s="174">
        <v>531.55354</v>
      </c>
      <c r="X201" s="174">
        <v>11.249999999999982</v>
      </c>
      <c r="Y201" s="174">
        <v>0</v>
      </c>
      <c r="Z201" s="174">
        <v>0</v>
      </c>
      <c r="AA201" s="174"/>
      <c r="AB201" s="174">
        <v>7245.6238899999698</v>
      </c>
      <c r="AC201" s="174">
        <v>235.63538</v>
      </c>
      <c r="AD201" s="174">
        <v>235.63538</v>
      </c>
      <c r="AE201" s="174">
        <v>0</v>
      </c>
      <c r="AF201" s="174">
        <v>0</v>
      </c>
      <c r="AG201" s="178">
        <v>0</v>
      </c>
      <c r="AH201" s="174">
        <f>SUM(AI201:AJ201)</f>
        <v>7009.9885099999701</v>
      </c>
      <c r="AI201" s="179">
        <v>4522.6245999999992</v>
      </c>
      <c r="AJ201" s="179">
        <v>2487.3639099999709</v>
      </c>
      <c r="AK201" s="179">
        <v>934.80168999999989</v>
      </c>
      <c r="AL201" s="182"/>
      <c r="AM201" s="205"/>
      <c r="AN201" s="205"/>
      <c r="AO201" s="205"/>
    </row>
    <row r="202" spans="1:46" s="1" customFormat="1">
      <c r="A202" s="312"/>
      <c r="B202" s="2" t="str">
        <f>IF(L!$A$1=1,L!B203,IF(L!$A$1=2,L!C203,L!D203))</f>
        <v>2020 Dhjetor</v>
      </c>
      <c r="C202" s="174">
        <f t="shared" si="107"/>
        <v>299709.73362999962</v>
      </c>
      <c r="D202" s="174">
        <f t="shared" si="124"/>
        <v>194595.15658999956</v>
      </c>
      <c r="E202" s="174">
        <f t="shared" si="125"/>
        <v>151450.58232000005</v>
      </c>
      <c r="F202" s="178">
        <f>SUM(G202:J202)</f>
        <v>20294.654880000013</v>
      </c>
      <c r="G202" s="174">
        <v>2279.2358299999905</v>
      </c>
      <c r="H202" s="174">
        <v>14426.344380000024</v>
      </c>
      <c r="I202" s="174">
        <v>3440.5206499999986</v>
      </c>
      <c r="J202" s="174">
        <v>148.55401999999981</v>
      </c>
      <c r="K202" s="175">
        <f>L202+O202+P202+Q202</f>
        <v>136052.68646000003</v>
      </c>
      <c r="L202" s="174">
        <f>M202+N202</f>
        <v>83075.662350000115</v>
      </c>
      <c r="M202" s="174">
        <v>23378.876069999998</v>
      </c>
      <c r="N202" s="174">
        <v>59696.786280000117</v>
      </c>
      <c r="O202" s="174">
        <v>11081.97083999998</v>
      </c>
      <c r="P202" s="174">
        <v>40907.092589999957</v>
      </c>
      <c r="Q202" s="174">
        <v>987.96068000000014</v>
      </c>
      <c r="R202" s="174">
        <v>-4896.759020000005</v>
      </c>
      <c r="S202" s="174">
        <f>SUM(T202:Y202)</f>
        <v>19099.574269999521</v>
      </c>
      <c r="T202" s="174">
        <v>14077.891309999526</v>
      </c>
      <c r="U202" s="174">
        <v>4684.1183299999975</v>
      </c>
      <c r="V202" s="174">
        <v>0</v>
      </c>
      <c r="W202" s="174">
        <v>337.56462999999712</v>
      </c>
      <c r="X202" s="178">
        <v>0</v>
      </c>
      <c r="Y202" s="174">
        <v>0</v>
      </c>
      <c r="Z202" s="174">
        <v>24045</v>
      </c>
      <c r="AA202" s="174"/>
      <c r="AB202" s="174">
        <f>AC202+AH202</f>
        <v>104111.10913000006</v>
      </c>
      <c r="AC202" s="174">
        <f>SUM(AD202:AG202)</f>
        <v>302.45722999999953</v>
      </c>
      <c r="AD202" s="174">
        <v>302.45722999999953</v>
      </c>
      <c r="AE202" s="174">
        <v>0</v>
      </c>
      <c r="AF202" s="174">
        <v>0</v>
      </c>
      <c r="AG202" s="178">
        <v>0</v>
      </c>
      <c r="AH202" s="174">
        <f>SUM(AI202:AJ202)</f>
        <v>103808.65190000006</v>
      </c>
      <c r="AI202" s="179">
        <v>83839.159749999963</v>
      </c>
      <c r="AJ202" s="179">
        <v>19969.492150000093</v>
      </c>
      <c r="AK202" s="179">
        <v>1003.4679099999985</v>
      </c>
      <c r="AM202" s="205"/>
      <c r="AN202" s="205"/>
      <c r="AO202" s="205"/>
    </row>
    <row r="203" spans="1:46" s="1" customFormat="1">
      <c r="A203" s="312"/>
      <c r="B203" s="3" t="str">
        <f>IF(L!$A$1=1,L!B204,IF(L!$A$1=2,L!C204,L!D204))</f>
        <v>Gjithsej 2020</v>
      </c>
      <c r="C203" s="176">
        <f>D203+AB203+AK203</f>
        <v>2205629.0310399998</v>
      </c>
      <c r="D203" s="176">
        <f t="shared" si="124"/>
        <v>1722213.4654399999</v>
      </c>
      <c r="E203" s="176">
        <f t="shared" si="125"/>
        <v>1506982.18291</v>
      </c>
      <c r="F203" s="176">
        <f>SUM(G203:J203)</f>
        <v>267246.77509999997</v>
      </c>
      <c r="G203" s="177">
        <f>SUM(G191:G202)</f>
        <v>85279.385160000005</v>
      </c>
      <c r="H203" s="177">
        <f>SUM(H191:H202)</f>
        <v>157965.85339</v>
      </c>
      <c r="I203" s="177">
        <f>SUM(I191:I202)</f>
        <v>22707.494599999995</v>
      </c>
      <c r="J203" s="177">
        <f>SUM(J191:J202)</f>
        <v>1294.0419499999998</v>
      </c>
      <c r="K203" s="177">
        <f t="shared" si="121"/>
        <v>1272734.8328500001</v>
      </c>
      <c r="L203" s="177">
        <f>SUM(L191:L202)</f>
        <v>770144.68679000007</v>
      </c>
      <c r="M203" s="177">
        <f>L203-N203</f>
        <v>222381.48823999998</v>
      </c>
      <c r="N203" s="177">
        <f>SUM(N191:N202)</f>
        <v>547763.19855000009</v>
      </c>
      <c r="O203" s="177">
        <f>SUM(O191:O202)</f>
        <v>101618.25953</v>
      </c>
      <c r="P203" s="177">
        <f>SUM(P191:P202)</f>
        <v>398072.14984999993</v>
      </c>
      <c r="Q203" s="177">
        <f>SUM(Q191:Q202)</f>
        <v>2899.73668</v>
      </c>
      <c r="R203" s="177">
        <f>SUM(R191:R202)</f>
        <v>-32999.425040000002</v>
      </c>
      <c r="S203" s="177">
        <f>SUM(T203:Y203)</f>
        <v>181201.28253</v>
      </c>
      <c r="T203" s="177">
        <f t="shared" ref="T203:U203" si="127">SUM(T191:T202)</f>
        <v>103485.8072</v>
      </c>
      <c r="U203" s="177">
        <f t="shared" si="127"/>
        <v>42715.743519999996</v>
      </c>
      <c r="V203" s="177">
        <f>SUM(V191:V202)</f>
        <v>2651.2963</v>
      </c>
      <c r="W203" s="177">
        <f>SUM(W191:W202)</f>
        <v>29362.28815</v>
      </c>
      <c r="X203" s="177">
        <f>SUM(X191:X202)</f>
        <v>2986.1473599999999</v>
      </c>
      <c r="Y203" s="177">
        <f t="shared" ref="Y203:AD203" si="128">SUM(Y191:Y202)</f>
        <v>0</v>
      </c>
      <c r="Z203" s="177">
        <f t="shared" si="128"/>
        <v>34030</v>
      </c>
      <c r="AA203" s="177"/>
      <c r="AB203" s="177">
        <f t="shared" si="128"/>
        <v>474367.64242000005</v>
      </c>
      <c r="AC203" s="177">
        <f t="shared" si="128"/>
        <v>85336.340490000002</v>
      </c>
      <c r="AD203" s="177">
        <f t="shared" si="128"/>
        <v>2472.9795399999998</v>
      </c>
      <c r="AE203" s="177">
        <f>SUM(AE191:AE202)</f>
        <v>71476.182849999997</v>
      </c>
      <c r="AF203" s="177">
        <f t="shared" ref="AF203" si="129">SUM(AF191:AF202)</f>
        <v>0</v>
      </c>
      <c r="AG203" s="177">
        <f>SUM(AG191:AG202)</f>
        <v>11387.178099999999</v>
      </c>
      <c r="AH203" s="177">
        <f>SUM(AH191:AH202)</f>
        <v>389031.30193000002</v>
      </c>
      <c r="AI203" s="177">
        <f>SUM(AI191:AI202)</f>
        <v>219076.60607000001</v>
      </c>
      <c r="AJ203" s="177">
        <f>SUM(AJ191:AJ202)</f>
        <v>169954.69586000001</v>
      </c>
      <c r="AK203" s="177">
        <f>SUM(AK191:AK202)</f>
        <v>9047.9231799999998</v>
      </c>
      <c r="AP203" s="232"/>
      <c r="AQ203" s="182"/>
      <c r="AS203" s="207"/>
      <c r="AT203" s="182"/>
    </row>
    <row r="204" spans="1:46" s="1" customFormat="1">
      <c r="A204" s="312">
        <v>2021</v>
      </c>
      <c r="B204" s="183" t="str">
        <f>IF(L!$A$1=1,L!B205,IF(L!$A$1=2,L!C205,L!D205))</f>
        <v>2021 Janar</v>
      </c>
      <c r="C204" s="174">
        <f>D204+AB204+AK204</f>
        <v>174616.80043000003</v>
      </c>
      <c r="D204" s="195">
        <f t="shared" si="124"/>
        <v>162969.11032000001</v>
      </c>
      <c r="E204" s="174">
        <f t="shared" si="125"/>
        <v>138482.61576000002</v>
      </c>
      <c r="F204" s="174">
        <f t="shared" ref="F204" si="130">SUM(G204:J204)</f>
        <v>38032.95336</v>
      </c>
      <c r="G204" s="195">
        <v>16763.640479999998</v>
      </c>
      <c r="H204" s="195">
        <v>18558.391459999999</v>
      </c>
      <c r="I204" s="195">
        <v>2584.7944700000003</v>
      </c>
      <c r="J204" s="195">
        <v>126.12695000000002</v>
      </c>
      <c r="K204" s="196">
        <f t="shared" si="121"/>
        <v>101845.0279</v>
      </c>
      <c r="L204" s="174">
        <f>M204+N204</f>
        <v>64449.672919999997</v>
      </c>
      <c r="M204" s="195">
        <v>28598.195600000003</v>
      </c>
      <c r="N204" s="195">
        <v>35851.477319999998</v>
      </c>
      <c r="O204" s="195">
        <v>6400.4827699999996</v>
      </c>
      <c r="P204" s="195">
        <v>30981.220809999999</v>
      </c>
      <c r="Q204" s="195">
        <v>13.651399999999999</v>
      </c>
      <c r="R204" s="195">
        <v>-1395.3654999999999</v>
      </c>
      <c r="S204" s="195">
        <f t="shared" ref="S204" si="131">SUM(T204:Y204)</f>
        <v>24486.494559999999</v>
      </c>
      <c r="T204" s="185">
        <v>7363.5825599999989</v>
      </c>
      <c r="U204" s="185">
        <v>3440.46767</v>
      </c>
      <c r="V204" s="185">
        <v>5845.19121</v>
      </c>
      <c r="W204" s="185">
        <v>7837.2531199999994</v>
      </c>
      <c r="X204" s="195">
        <v>0</v>
      </c>
      <c r="Y204" s="195">
        <v>0</v>
      </c>
      <c r="Z204" s="195">
        <f>0</f>
        <v>0</v>
      </c>
      <c r="AA204" s="195"/>
      <c r="AB204" s="179">
        <f>AC204+AH204</f>
        <v>11558.396410000012</v>
      </c>
      <c r="AC204" s="174">
        <f t="shared" ref="AC204:AC208" si="132">SUM(AD204:AG204)</f>
        <v>200.54383999999999</v>
      </c>
      <c r="AD204" s="195">
        <v>200.54383999999999</v>
      </c>
      <c r="AE204" s="195">
        <v>0</v>
      </c>
      <c r="AF204" s="195">
        <v>0</v>
      </c>
      <c r="AG204" s="195">
        <v>0</v>
      </c>
      <c r="AH204" s="195">
        <f>SUM(AI204:AJ204)</f>
        <v>11357.852570000012</v>
      </c>
      <c r="AI204" s="179">
        <v>1381.9599599999999</v>
      </c>
      <c r="AJ204" s="179">
        <v>9975.8926100000117</v>
      </c>
      <c r="AK204" s="179">
        <v>89.293700000000001</v>
      </c>
      <c r="AP204" s="182"/>
      <c r="AQ204" s="242"/>
    </row>
    <row r="205" spans="1:46" s="1" customFormat="1">
      <c r="A205" s="312"/>
      <c r="B205" s="183" t="str">
        <f>IF(L!$A$1=1,L!B206,IF(L!$A$1=2,L!C206,L!D206))</f>
        <v>2021 Shkurt</v>
      </c>
      <c r="C205" s="174">
        <f t="shared" ref="C205:C214" si="133">D205+AB205+AK205</f>
        <v>150298.50140000012</v>
      </c>
      <c r="D205" s="195">
        <f>E205+S205+Z205</f>
        <v>127918.49831000002</v>
      </c>
      <c r="E205" s="174">
        <f>F205+K205+R205</f>
        <v>115056.45776000002</v>
      </c>
      <c r="F205" s="174">
        <f>SUM(G205:J205)</f>
        <v>12260.680390000001</v>
      </c>
      <c r="G205" s="195">
        <v>1058.85699</v>
      </c>
      <c r="H205" s="195">
        <v>8778.5340400000023</v>
      </c>
      <c r="I205" s="195">
        <v>2365.7523799999985</v>
      </c>
      <c r="J205" s="195">
        <v>57.53698</v>
      </c>
      <c r="K205" s="196">
        <f>L205+O205+P205+Q205</f>
        <v>106367.33065</v>
      </c>
      <c r="L205" s="174">
        <f>M205+N205</f>
        <v>67116.889609999998</v>
      </c>
      <c r="M205" s="195">
        <v>20983.480960000001</v>
      </c>
      <c r="N205" s="195">
        <v>46133.408649999998</v>
      </c>
      <c r="O205" s="195">
        <v>7964.6256299999995</v>
      </c>
      <c r="P205" s="195">
        <v>31276.839640000002</v>
      </c>
      <c r="Q205" s="195">
        <v>8.9757699999999989</v>
      </c>
      <c r="R205" s="195">
        <v>-3571.5532799999996</v>
      </c>
      <c r="S205" s="195">
        <f>SUM(T205:Y205)</f>
        <v>12862.04055</v>
      </c>
      <c r="T205" s="185">
        <v>9161.0309799999995</v>
      </c>
      <c r="U205" s="195">
        <v>3328.2978899999998</v>
      </c>
      <c r="V205" s="195">
        <v>0</v>
      </c>
      <c r="W205" s="195">
        <v>372.71168</v>
      </c>
      <c r="X205" s="195">
        <f>0</f>
        <v>0</v>
      </c>
      <c r="Y205" s="195">
        <v>0</v>
      </c>
      <c r="Z205" s="195">
        <v>0</v>
      </c>
      <c r="AA205" s="195"/>
      <c r="AB205" s="179">
        <f>AC205+AH205</f>
        <v>22255.173260000094</v>
      </c>
      <c r="AC205" s="174">
        <f t="shared" si="132"/>
        <v>522.86473000000001</v>
      </c>
      <c r="AD205" s="195">
        <v>522.86473000000001</v>
      </c>
      <c r="AE205" s="195">
        <v>0</v>
      </c>
      <c r="AF205" s="179">
        <v>0</v>
      </c>
      <c r="AG205" s="195">
        <v>0</v>
      </c>
      <c r="AH205" s="195">
        <f>SUM(AI205:AJ205)</f>
        <v>21732.308530000093</v>
      </c>
      <c r="AI205" s="195">
        <v>1791.7862499999999</v>
      </c>
      <c r="AJ205" s="195">
        <v>19940.522280000092</v>
      </c>
      <c r="AK205" s="195">
        <v>124.82983</v>
      </c>
      <c r="AL205" s="182"/>
      <c r="AM205" s="182"/>
      <c r="AN205" s="182"/>
      <c r="AO205" s="182"/>
    </row>
    <row r="206" spans="1:46" s="1" customFormat="1">
      <c r="A206" s="312"/>
      <c r="B206" s="2" t="str">
        <f>IF(L!$A$1=1,L!B207,IF(L!$A$1=2,L!C207,L!D207))</f>
        <v xml:space="preserve">2021 Mars </v>
      </c>
      <c r="C206" s="174">
        <f t="shared" si="133"/>
        <v>199022.88677000001</v>
      </c>
      <c r="D206" s="195">
        <f t="shared" ref="D206:D214" si="134">E206+S206+Z206</f>
        <v>164023.16613</v>
      </c>
      <c r="E206" s="174">
        <f t="shared" ref="E206:E214" si="135">F206+K206+R206</f>
        <v>148233.77957000001</v>
      </c>
      <c r="F206" s="174">
        <f>SUM(G206:J206)</f>
        <v>25488.997639999998</v>
      </c>
      <c r="G206" s="174">
        <v>4744.6182500000004</v>
      </c>
      <c r="H206" s="174">
        <v>17358.536990000001</v>
      </c>
      <c r="I206" s="174">
        <v>3247.1950499999994</v>
      </c>
      <c r="J206" s="174">
        <v>138.64734999999999</v>
      </c>
      <c r="K206" s="196">
        <f>L206+O206+P206+Q206</f>
        <v>128085.94828</v>
      </c>
      <c r="L206" s="174">
        <f>M206+N206</f>
        <v>80053.493430000002</v>
      </c>
      <c r="M206" s="174">
        <v>17576.64143</v>
      </c>
      <c r="N206" s="174">
        <v>62476.851999999999</v>
      </c>
      <c r="O206" s="174">
        <v>10039.274969999999</v>
      </c>
      <c r="P206" s="174">
        <v>37984.270200000006</v>
      </c>
      <c r="Q206" s="174">
        <v>8.9096800000000016</v>
      </c>
      <c r="R206" s="174">
        <v>-5341.1663499999995</v>
      </c>
      <c r="S206" s="195">
        <f>SUM(T206:Y206)</f>
        <v>15789.368569999999</v>
      </c>
      <c r="T206" s="174">
        <v>10248.15179</v>
      </c>
      <c r="U206" s="174">
        <v>5066.2109299999993</v>
      </c>
      <c r="V206" s="174">
        <v>0</v>
      </c>
      <c r="W206" s="174">
        <v>475.00584999999995</v>
      </c>
      <c r="X206" s="174">
        <v>0</v>
      </c>
      <c r="Y206" s="174">
        <v>0</v>
      </c>
      <c r="Z206" s="174">
        <v>1.7989999999999999E-2</v>
      </c>
      <c r="AA206" s="174"/>
      <c r="AB206" s="179">
        <f>AC206+AH206</f>
        <v>25908.797849999999</v>
      </c>
      <c r="AC206" s="174">
        <f t="shared" si="132"/>
        <v>49.86103</v>
      </c>
      <c r="AD206" s="174">
        <v>49.86103</v>
      </c>
      <c r="AE206" s="174">
        <v>0</v>
      </c>
      <c r="AF206" s="174">
        <v>0</v>
      </c>
      <c r="AG206" s="174">
        <v>0</v>
      </c>
      <c r="AH206" s="195">
        <f>SUM(AI206:AJ206)</f>
        <v>25858.936819999999</v>
      </c>
      <c r="AI206" s="179">
        <v>5951.4120499999999</v>
      </c>
      <c r="AJ206" s="179">
        <v>19907.52477</v>
      </c>
      <c r="AK206" s="179">
        <f>(9.08944529+0.0014775)*1000</f>
        <v>9090.9227900000005</v>
      </c>
    </row>
    <row r="207" spans="1:46" s="1" customFormat="1">
      <c r="A207" s="312"/>
      <c r="B207" s="2" t="str">
        <f>IF(L!$A$1=1,L!B208,IF(L!$A$1=2,L!C208,L!D208))</f>
        <v>2021 Prill</v>
      </c>
      <c r="C207" s="174">
        <f t="shared" si="133"/>
        <v>204071.4394499998</v>
      </c>
      <c r="D207" s="195">
        <f t="shared" si="134"/>
        <v>184741.70837999997</v>
      </c>
      <c r="E207" s="174">
        <f t="shared" si="135"/>
        <v>168578.96308999998</v>
      </c>
      <c r="F207" s="174">
        <f t="shared" ref="F207:F214" si="136">SUM(G207:J207)</f>
        <v>49719.322030000003</v>
      </c>
      <c r="G207" s="174">
        <v>26559.644940000002</v>
      </c>
      <c r="H207" s="174">
        <v>18589.088520000001</v>
      </c>
      <c r="I207" s="174">
        <v>4400.4332100000011</v>
      </c>
      <c r="J207" s="174">
        <v>170.15536</v>
      </c>
      <c r="K207" s="196">
        <f t="shared" ref="K207:K214" si="137">L207+O207+P207+Q207</f>
        <v>125519.02162999999</v>
      </c>
      <c r="L207" s="174">
        <f>M207+N207</f>
        <v>79440.286869999996</v>
      </c>
      <c r="M207" s="174">
        <v>20908.308730000001</v>
      </c>
      <c r="N207" s="174">
        <v>58531.978139999999</v>
      </c>
      <c r="O207" s="174">
        <v>9274.7842400000009</v>
      </c>
      <c r="P207" s="174">
        <v>36797.868280000002</v>
      </c>
      <c r="Q207" s="174">
        <v>6.0822399999999996</v>
      </c>
      <c r="R207" s="174">
        <v>-6659.3805699999994</v>
      </c>
      <c r="S207" s="195">
        <f t="shared" ref="S207:S214" si="138">SUM(T207:Y207)</f>
        <v>16162.745289999999</v>
      </c>
      <c r="T207" s="174">
        <v>8426.1660799999991</v>
      </c>
      <c r="U207" s="174">
        <v>4351.9040699999996</v>
      </c>
      <c r="V207" s="174">
        <v>1500</v>
      </c>
      <c r="W207" s="174">
        <v>311.34138000000002</v>
      </c>
      <c r="X207" s="174">
        <v>1573.33376</v>
      </c>
      <c r="Y207" s="174">
        <v>0</v>
      </c>
      <c r="Z207" s="174">
        <v>0</v>
      </c>
      <c r="AA207" s="174"/>
      <c r="AB207" s="179">
        <f t="shared" ref="AB207:AB212" si="139">AC207+AH207</f>
        <v>19050.926219999848</v>
      </c>
      <c r="AC207" s="174">
        <f t="shared" si="132"/>
        <v>6188.0356999999995</v>
      </c>
      <c r="AD207" s="174">
        <v>494.44664999999998</v>
      </c>
      <c r="AE207" s="174">
        <v>0</v>
      </c>
      <c r="AF207" s="174">
        <v>0</v>
      </c>
      <c r="AG207" s="174">
        <v>5693.5890499999996</v>
      </c>
      <c r="AH207" s="195">
        <f>SUM(AI207:AJ207)</f>
        <v>12862.89051999985</v>
      </c>
      <c r="AI207" s="179">
        <v>17925.48401</v>
      </c>
      <c r="AJ207" s="179">
        <v>-5062.5934900001503</v>
      </c>
      <c r="AK207" s="179">
        <v>278.80484999999999</v>
      </c>
    </row>
    <row r="208" spans="1:46" s="1" customFormat="1">
      <c r="A208" s="312"/>
      <c r="B208" s="198" t="str">
        <f>IF(L!$A$1=1,L!B209,IF(L!$A$1=2,L!C209,L!D209))</f>
        <v>2021 Maj</v>
      </c>
      <c r="C208" s="174">
        <f t="shared" si="133"/>
        <v>184470.41380999997</v>
      </c>
      <c r="D208" s="195">
        <f t="shared" si="134"/>
        <v>162406.27898999999</v>
      </c>
      <c r="E208" s="174">
        <f t="shared" si="135"/>
        <v>149073.91699</v>
      </c>
      <c r="F208" s="174">
        <f t="shared" si="136"/>
        <v>25170.314320000001</v>
      </c>
      <c r="G208" s="178">
        <v>7002.4714399999993</v>
      </c>
      <c r="H208" s="178">
        <v>14362.509120000001</v>
      </c>
      <c r="I208" s="178">
        <v>3643.2535599999992</v>
      </c>
      <c r="J208" s="178">
        <v>162.08019999999999</v>
      </c>
      <c r="K208" s="196">
        <f t="shared" si="137"/>
        <v>126476.30112999999</v>
      </c>
      <c r="L208" s="174">
        <f t="shared" ref="L208:L214" si="140">M208+N208</f>
        <v>78258.236909999992</v>
      </c>
      <c r="M208" s="178">
        <v>20075.885180000001</v>
      </c>
      <c r="N208" s="178">
        <v>58182.351729999995</v>
      </c>
      <c r="O208" s="178">
        <v>9128.7684499999996</v>
      </c>
      <c r="P208" s="178">
        <v>39081.190130000003</v>
      </c>
      <c r="Q208" s="178">
        <v>8.1056400000000011</v>
      </c>
      <c r="R208" s="178">
        <v>-2572.6984599999996</v>
      </c>
      <c r="S208" s="195">
        <f t="shared" si="138"/>
        <v>13332.361999999999</v>
      </c>
      <c r="T208" s="178">
        <v>8757.4728299999988</v>
      </c>
      <c r="U208" s="178">
        <v>4340.4282500000008</v>
      </c>
      <c r="V208" s="178">
        <v>0</v>
      </c>
      <c r="W208" s="178">
        <v>223.21092000000002</v>
      </c>
      <c r="X208" s="178">
        <v>11.25</v>
      </c>
      <c r="Y208" s="178">
        <v>0</v>
      </c>
      <c r="Z208" s="178">
        <v>0</v>
      </c>
      <c r="AA208" s="178"/>
      <c r="AB208" s="179">
        <f>AC208+AH208</f>
        <v>19013.472929999996</v>
      </c>
      <c r="AC208" s="174">
        <f t="shared" si="132"/>
        <v>213.06595999999999</v>
      </c>
      <c r="AD208" s="178">
        <v>213.06595999999999</v>
      </c>
      <c r="AE208" s="178">
        <v>0</v>
      </c>
      <c r="AF208" s="178">
        <v>0</v>
      </c>
      <c r="AG208" s="178">
        <v>0</v>
      </c>
      <c r="AH208" s="195">
        <f t="shared" ref="AH208:AH214" si="141">SUM(AI208:AJ208)</f>
        <v>18800.406969999996</v>
      </c>
      <c r="AI208" s="178">
        <v>3903.5785899999951</v>
      </c>
      <c r="AJ208" s="178">
        <v>14896.828380000003</v>
      </c>
      <c r="AK208" s="178">
        <v>3050.6618900000003</v>
      </c>
      <c r="AL208" s="197"/>
      <c r="AM208" s="197"/>
      <c r="AN208" s="197"/>
      <c r="AO208" s="197"/>
    </row>
    <row r="209" spans="1:43" s="1" customFormat="1">
      <c r="A209" s="312"/>
      <c r="B209" s="2" t="str">
        <f>IF(L!$A$1=1,L!B210,IF(L!$A$1=2,L!C210,L!D210))</f>
        <v>2021 Qershor</v>
      </c>
      <c r="C209" s="174">
        <f t="shared" si="133"/>
        <v>272925.17189000006</v>
      </c>
      <c r="D209" s="195">
        <f>E209+S209+Z209</f>
        <v>180459.74976000004</v>
      </c>
      <c r="E209" s="174">
        <f>F209+K209+R209</f>
        <v>163630.13978000003</v>
      </c>
      <c r="F209" s="174">
        <f>SUM(G209:J209)</f>
        <v>23265.985710000001</v>
      </c>
      <c r="G209" s="174">
        <v>4536.8294900000001</v>
      </c>
      <c r="H209" s="174">
        <v>15310.058620000002</v>
      </c>
      <c r="I209" s="174">
        <v>3075.1500100000007</v>
      </c>
      <c r="J209" s="174">
        <v>343.94759000000005</v>
      </c>
      <c r="K209" s="196">
        <f>L209+O209+P209+Q209</f>
        <v>143948.07708000002</v>
      </c>
      <c r="L209" s="174">
        <f>M209+N209</f>
        <v>90959.542690000002</v>
      </c>
      <c r="M209" s="174">
        <v>26426.860410000001</v>
      </c>
      <c r="N209" s="174">
        <v>64532.682280000001</v>
      </c>
      <c r="O209" s="174">
        <v>10873.467480000001</v>
      </c>
      <c r="P209" s="174">
        <v>42059.728409999996</v>
      </c>
      <c r="Q209" s="174">
        <v>55.338500000000003</v>
      </c>
      <c r="R209" s="174">
        <v>-3583.92301</v>
      </c>
      <c r="S209" s="195">
        <f t="shared" si="138"/>
        <v>16829.609980000001</v>
      </c>
      <c r="T209" s="174">
        <v>12058.257640000002</v>
      </c>
      <c r="U209" s="174">
        <v>4604.4533799999999</v>
      </c>
      <c r="V209" s="174">
        <v>0</v>
      </c>
      <c r="W209" s="174">
        <v>166.89895999999999</v>
      </c>
      <c r="X209" s="174">
        <v>0</v>
      </c>
      <c r="Y209" s="174">
        <v>0</v>
      </c>
      <c r="Z209" s="174">
        <v>0</v>
      </c>
      <c r="AA209" s="174"/>
      <c r="AB209" s="179">
        <f>AC209+AH209</f>
        <v>92089.253230000017</v>
      </c>
      <c r="AC209" s="174">
        <f>SUM(AD209:AG209)</f>
        <v>184.49366000000001</v>
      </c>
      <c r="AD209" s="174">
        <v>184.49366000000001</v>
      </c>
      <c r="AE209" s="174">
        <v>0</v>
      </c>
      <c r="AF209" s="174">
        <v>0</v>
      </c>
      <c r="AG209" s="174">
        <v>0</v>
      </c>
      <c r="AH209" s="195">
        <f>SUM(AI209:AJ209)</f>
        <v>91904.759570000024</v>
      </c>
      <c r="AI209" s="179">
        <v>51970.435010000016</v>
      </c>
      <c r="AJ209" s="179">
        <v>39934.324560000001</v>
      </c>
      <c r="AK209" s="179">
        <v>376.16889999999995</v>
      </c>
      <c r="AL209" s="197"/>
      <c r="AM209" s="197"/>
      <c r="AN209" s="197"/>
      <c r="AO209" s="197"/>
    </row>
    <row r="210" spans="1:43" s="1" customFormat="1">
      <c r="A210" s="312"/>
      <c r="B210" s="2" t="str">
        <f>IF(L!$A$1=1,L!B211,IF(L!$A$1=2,L!C211,L!D211))</f>
        <v>2021 Korrik</v>
      </c>
      <c r="C210" s="174">
        <f t="shared" si="133"/>
        <v>219945.80660999997</v>
      </c>
      <c r="D210" s="195">
        <f t="shared" si="134"/>
        <v>214704.11070999998</v>
      </c>
      <c r="E210" s="174">
        <f>F210+K210+R210</f>
        <v>192558.07361999998</v>
      </c>
      <c r="F210" s="174">
        <f>SUM(G210:J210)</f>
        <v>44993.251579999996</v>
      </c>
      <c r="G210" s="174">
        <v>22670.609600000003</v>
      </c>
      <c r="H210" s="174">
        <v>19004.322249999997</v>
      </c>
      <c r="I210" s="174">
        <v>3100.3315599999996</v>
      </c>
      <c r="J210" s="174">
        <v>217.98816999999997</v>
      </c>
      <c r="K210" s="196">
        <f>L210+O210+P210+Q210</f>
        <v>154070.90628999998</v>
      </c>
      <c r="L210" s="174">
        <f t="shared" si="140"/>
        <v>92880.198749999981</v>
      </c>
      <c r="M210" s="174">
        <v>24504.308859999997</v>
      </c>
      <c r="N210" s="174">
        <v>68375.889889999991</v>
      </c>
      <c r="O210" s="174">
        <v>11273.901320000001</v>
      </c>
      <c r="P210" s="174">
        <v>49911.109659999995</v>
      </c>
      <c r="Q210" s="174">
        <v>5.6965599999999998</v>
      </c>
      <c r="R210" s="174">
        <v>-6506.0842499999999</v>
      </c>
      <c r="S210" s="195">
        <f>SUM(T210:Y210)</f>
        <v>22145.99338</v>
      </c>
      <c r="T210" s="174">
        <f>13474.5827</f>
        <v>13474.582700000001</v>
      </c>
      <c r="U210" s="174">
        <v>5051.3637399999998</v>
      </c>
      <c r="V210" s="174">
        <v>1211.1058</v>
      </c>
      <c r="W210" s="174">
        <v>2408.9411399999999</v>
      </c>
      <c r="X210" s="174">
        <v>0</v>
      </c>
      <c r="Y210" s="174">
        <v>0</v>
      </c>
      <c r="Z210" s="174">
        <v>4.3709999999999999E-2</v>
      </c>
      <c r="AA210" s="174"/>
      <c r="AB210" s="179">
        <f>AC210+AH210</f>
        <v>4487.767709999971</v>
      </c>
      <c r="AC210" s="174">
        <f>SUM(AD210:AG210)</f>
        <v>275.58449000000002</v>
      </c>
      <c r="AD210" s="174">
        <v>275.58449000000002</v>
      </c>
      <c r="AE210" s="174">
        <v>0</v>
      </c>
      <c r="AF210" s="174">
        <v>0</v>
      </c>
      <c r="AG210" s="174">
        <v>0</v>
      </c>
      <c r="AH210" s="195">
        <f t="shared" si="141"/>
        <v>4212.1832199999708</v>
      </c>
      <c r="AI210" s="179">
        <v>6259.8319200000096</v>
      </c>
      <c r="AJ210" s="179">
        <v>-2047.6487000000388</v>
      </c>
      <c r="AK210" s="179">
        <v>753.92818999999997</v>
      </c>
      <c r="AL210" s="197"/>
      <c r="AM210" s="197"/>
      <c r="AN210" s="197"/>
      <c r="AO210" s="197"/>
    </row>
    <row r="211" spans="1:43" s="1" customFormat="1">
      <c r="A211" s="312"/>
      <c r="B211" s="2" t="str">
        <f>IF(L!$A$1=1,L!B212,IF(L!$A$1=2,L!C212,L!D212))</f>
        <v>2021 Gusht</v>
      </c>
      <c r="C211" s="174">
        <f t="shared" si="133"/>
        <v>237748.27998999995</v>
      </c>
      <c r="D211" s="195">
        <f t="shared" si="134"/>
        <v>212455.46391999998</v>
      </c>
      <c r="E211" s="174">
        <f t="shared" si="135"/>
        <v>190602.32913999999</v>
      </c>
      <c r="F211" s="174">
        <f>SUM(G211:J211)</f>
        <v>19315.399710000002</v>
      </c>
      <c r="G211" s="174">
        <v>1385.7283400000001</v>
      </c>
      <c r="H211" s="174">
        <v>13442.038790000002</v>
      </c>
      <c r="I211" s="174">
        <v>4056.0519300000005</v>
      </c>
      <c r="J211" s="174">
        <v>431.58064999999999</v>
      </c>
      <c r="K211" s="196">
        <f t="shared" si="137"/>
        <v>173703.55378999998</v>
      </c>
      <c r="L211" s="174">
        <f t="shared" si="140"/>
        <v>103013.83690999998</v>
      </c>
      <c r="M211" s="174">
        <v>27833.886340000001</v>
      </c>
      <c r="N211" s="174">
        <v>75179.950569999986</v>
      </c>
      <c r="O211" s="174">
        <v>13498.757269999998</v>
      </c>
      <c r="P211" s="174">
        <v>57142.625289999996</v>
      </c>
      <c r="Q211" s="174">
        <v>48.334319999999998</v>
      </c>
      <c r="R211" s="174">
        <v>-2416.6243599999998</v>
      </c>
      <c r="S211" s="195">
        <f t="shared" si="138"/>
        <v>21853.13478</v>
      </c>
      <c r="T211" s="174">
        <v>14724.02547</v>
      </c>
      <c r="U211" s="174">
        <v>5608.4419600000001</v>
      </c>
      <c r="V211" s="174">
        <v>1000</v>
      </c>
      <c r="W211" s="174">
        <v>520.66734999999994</v>
      </c>
      <c r="X211" s="174">
        <v>0</v>
      </c>
      <c r="Y211" s="174">
        <v>0</v>
      </c>
      <c r="Z211" s="174">
        <v>0</v>
      </c>
      <c r="AA211" s="174"/>
      <c r="AB211" s="179">
        <f>AC211+AH211</f>
        <v>25219.374689999964</v>
      </c>
      <c r="AC211" s="174">
        <f t="shared" ref="AC211:AC214" si="142">SUM(AD211:AG211)</f>
        <v>359.69164000000001</v>
      </c>
      <c r="AD211" s="174">
        <v>359.69164000000001</v>
      </c>
      <c r="AE211" s="174">
        <v>0</v>
      </c>
      <c r="AF211" s="174">
        <v>0</v>
      </c>
      <c r="AG211" s="174">
        <v>0</v>
      </c>
      <c r="AH211" s="195">
        <f t="shared" si="141"/>
        <v>24859.683049999963</v>
      </c>
      <c r="AI211" s="179">
        <v>11584.517899999995</v>
      </c>
      <c r="AJ211" s="179">
        <v>13275.16514999997</v>
      </c>
      <c r="AK211" s="179">
        <v>73.441379999999995</v>
      </c>
      <c r="AL211" s="182"/>
      <c r="AM211" s="182"/>
      <c r="AN211" s="182"/>
      <c r="AO211" s="182"/>
    </row>
    <row r="212" spans="1:43" s="1" customFormat="1">
      <c r="A212" s="312"/>
      <c r="B212" s="2" t="str">
        <f>IF(L!$A$1=1,L!B213,IF(L!$A$1=2,L!C213,L!D213))</f>
        <v>2021 Shtator</v>
      </c>
      <c r="C212" s="174">
        <f t="shared" si="133"/>
        <v>216160.81917</v>
      </c>
      <c r="D212" s="195">
        <f t="shared" si="134"/>
        <v>201523.2151</v>
      </c>
      <c r="E212" s="174">
        <f t="shared" si="135"/>
        <v>173171.12192000001</v>
      </c>
      <c r="F212" s="174">
        <f t="shared" si="136"/>
        <v>19806.766359999998</v>
      </c>
      <c r="G212" s="174">
        <v>1956.8749299999999</v>
      </c>
      <c r="H212" s="174">
        <v>14629.82957</v>
      </c>
      <c r="I212" s="174">
        <v>3263.4928799999998</v>
      </c>
      <c r="J212" s="174">
        <v>-43.431020000000039</v>
      </c>
      <c r="K212" s="196">
        <f t="shared" si="137"/>
        <v>156991.98775999999</v>
      </c>
      <c r="L212" s="174">
        <f t="shared" si="140"/>
        <v>98583.706829999996</v>
      </c>
      <c r="M212" s="174">
        <v>31792.455149999998</v>
      </c>
      <c r="N212" s="174">
        <v>66791.251680000001</v>
      </c>
      <c r="O212" s="174">
        <v>11390.36479</v>
      </c>
      <c r="P212" s="174">
        <v>47011.205900000001</v>
      </c>
      <c r="Q212" s="174">
        <v>6.7102399999999989</v>
      </c>
      <c r="R212" s="174">
        <v>-3627.6322</v>
      </c>
      <c r="S212" s="195">
        <f t="shared" si="138"/>
        <v>28352.09318</v>
      </c>
      <c r="T212" s="174">
        <v>11072.05654</v>
      </c>
      <c r="U212" s="174">
        <v>5553.3090499999998</v>
      </c>
      <c r="V212" s="174">
        <v>1521.69073</v>
      </c>
      <c r="W212" s="174">
        <v>205.03685999999999</v>
      </c>
      <c r="X212" s="174">
        <v>0</v>
      </c>
      <c r="Y212" s="174">
        <v>10000</v>
      </c>
      <c r="Z212" s="174">
        <v>0</v>
      </c>
      <c r="AA212" s="174"/>
      <c r="AB212" s="179">
        <f t="shared" si="139"/>
        <v>14369.247289999994</v>
      </c>
      <c r="AC212" s="174">
        <f t="shared" si="142"/>
        <v>731.73120000000006</v>
      </c>
      <c r="AD212" s="174">
        <v>731.73120000000006</v>
      </c>
      <c r="AE212" s="174">
        <v>0</v>
      </c>
      <c r="AF212" s="174">
        <v>0</v>
      </c>
      <c r="AG212" s="174">
        <v>0</v>
      </c>
      <c r="AH212" s="195">
        <f>SUM(AI212:AJ212)</f>
        <v>13637.516089999994</v>
      </c>
      <c r="AI212" s="179">
        <v>716.73104999999305</v>
      </c>
      <c r="AJ212" s="179">
        <v>12920.785040000001</v>
      </c>
      <c r="AK212" s="179">
        <v>268.35678000000001</v>
      </c>
    </row>
    <row r="213" spans="1:43" s="1" customFormat="1">
      <c r="A213" s="312"/>
      <c r="B213" s="2" t="str">
        <f>IF(L!$A$1=1,L!B214,IF(L!$A$1=2,L!C214,L!D214))</f>
        <v>2021 Tetor</v>
      </c>
      <c r="C213" s="174">
        <f t="shared" si="133"/>
        <v>241084.48295999999</v>
      </c>
      <c r="D213" s="195">
        <f t="shared" si="134"/>
        <v>220944.40753999999</v>
      </c>
      <c r="E213" s="174">
        <f t="shared" si="135"/>
        <v>175582.93054999999</v>
      </c>
      <c r="F213" s="174">
        <f t="shared" si="136"/>
        <v>46247.192640000001</v>
      </c>
      <c r="G213" s="174">
        <v>23576.106670000001</v>
      </c>
      <c r="H213" s="174">
        <v>19997.946199999998</v>
      </c>
      <c r="I213" s="174">
        <v>2467.0145100000004</v>
      </c>
      <c r="J213" s="174">
        <v>206.12526000000003</v>
      </c>
      <c r="K213" s="196">
        <f t="shared" si="137"/>
        <v>135225.36335</v>
      </c>
      <c r="L213" s="174">
        <f t="shared" si="140"/>
        <v>86885.696370000005</v>
      </c>
      <c r="M213" s="174">
        <v>21741.717410000001</v>
      </c>
      <c r="N213" s="174">
        <v>65143.97896</v>
      </c>
      <c r="O213" s="174">
        <v>10860.31842</v>
      </c>
      <c r="P213" s="174">
        <v>37414.662490000002</v>
      </c>
      <c r="Q213" s="174">
        <v>64.686070000000001</v>
      </c>
      <c r="R213" s="174">
        <v>-5889.6254400000007</v>
      </c>
      <c r="S213" s="195">
        <f t="shared" si="138"/>
        <v>45361.476989999996</v>
      </c>
      <c r="T213" s="174">
        <v>10594.143759999999</v>
      </c>
      <c r="U213" s="174">
        <v>4469.4887500000004</v>
      </c>
      <c r="V213" s="174">
        <v>2699.7239199999999</v>
      </c>
      <c r="W213" s="174">
        <v>6119.6464500000002</v>
      </c>
      <c r="X213" s="174">
        <v>1478.4741100000001</v>
      </c>
      <c r="Y213" s="174">
        <v>20000</v>
      </c>
      <c r="Z213" s="174">
        <v>0</v>
      </c>
      <c r="AA213" s="174"/>
      <c r="AB213" s="179">
        <f>AC213+AH213</f>
        <v>19482.703760000011</v>
      </c>
      <c r="AC213" s="174">
        <f t="shared" si="142"/>
        <v>6491.5566999999992</v>
      </c>
      <c r="AD213" s="174">
        <v>797.96765000000005</v>
      </c>
      <c r="AE213" s="174">
        <v>0</v>
      </c>
      <c r="AF213" s="174">
        <v>0</v>
      </c>
      <c r="AG213" s="174">
        <v>5693.5890499999996</v>
      </c>
      <c r="AH213" s="195">
        <f t="shared" si="141"/>
        <v>12991.14706000001</v>
      </c>
      <c r="AI213" s="179">
        <v>3007.7009800000096</v>
      </c>
      <c r="AJ213" s="179">
        <v>9983.4460799999997</v>
      </c>
      <c r="AK213" s="195">
        <v>657.37166000000002</v>
      </c>
    </row>
    <row r="214" spans="1:43" s="1" customFormat="1">
      <c r="A214" s="312"/>
      <c r="B214" s="2" t="str">
        <f>IF(L!$A$1=1,L!B215,IF(L!$A$1=2,L!C215,L!D215))</f>
        <v xml:space="preserve">2021 Nëntor </v>
      </c>
      <c r="C214" s="174">
        <f t="shared" si="133"/>
        <v>200439.68492999999</v>
      </c>
      <c r="D214" s="195">
        <f t="shared" si="134"/>
        <v>179961.71093999999</v>
      </c>
      <c r="E214" s="174">
        <f t="shared" si="135"/>
        <v>163362.42048</v>
      </c>
      <c r="F214" s="174">
        <f t="shared" si="136"/>
        <v>17042.9107</v>
      </c>
      <c r="G214" s="174">
        <v>1505.4024299999999</v>
      </c>
      <c r="H214" s="174">
        <v>13652.489120000002</v>
      </c>
      <c r="I214" s="174">
        <v>1571.6543300000003</v>
      </c>
      <c r="J214" s="174">
        <v>313.36482000000001</v>
      </c>
      <c r="K214" s="196">
        <f t="shared" si="137"/>
        <v>149223.54892</v>
      </c>
      <c r="L214" s="174">
        <f t="shared" si="140"/>
        <v>95005.825420000008</v>
      </c>
      <c r="M214" s="174">
        <v>24416.602800000001</v>
      </c>
      <c r="N214" s="174">
        <v>70589.22262</v>
      </c>
      <c r="O214" s="174">
        <v>11022.717059999999</v>
      </c>
      <c r="P214" s="174">
        <v>43177.59923</v>
      </c>
      <c r="Q214" s="174">
        <v>17.407209999999999</v>
      </c>
      <c r="R214" s="174">
        <v>-2904.0391399999999</v>
      </c>
      <c r="S214" s="195">
        <f t="shared" si="138"/>
        <v>16599.29046</v>
      </c>
      <c r="T214" s="174">
        <v>10446.251560000001</v>
      </c>
      <c r="U214" s="174">
        <v>5740.0854099999997</v>
      </c>
      <c r="V214" s="174">
        <v>0</v>
      </c>
      <c r="W214" s="174">
        <v>412.95348999999999</v>
      </c>
      <c r="X214" s="174"/>
      <c r="Y214" s="174"/>
      <c r="Z214" s="174"/>
      <c r="AA214" s="174"/>
      <c r="AB214" s="179">
        <f>AC214+AH214</f>
        <v>20129.976030000002</v>
      </c>
      <c r="AC214" s="174">
        <f t="shared" si="142"/>
        <v>416.55877000000004</v>
      </c>
      <c r="AD214" s="174">
        <v>416.55877000000004</v>
      </c>
      <c r="AE214" s="174">
        <v>0</v>
      </c>
      <c r="AF214" s="174">
        <v>0</v>
      </c>
      <c r="AG214" s="174"/>
      <c r="AH214" s="195">
        <f t="shared" si="141"/>
        <v>19713.417260000002</v>
      </c>
      <c r="AI214" s="179">
        <v>9190.6259000000009</v>
      </c>
      <c r="AJ214" s="179">
        <v>10522.791359999999</v>
      </c>
      <c r="AK214" s="179">
        <v>347.99795999999998</v>
      </c>
    </row>
    <row r="215" spans="1:43" s="1" customFormat="1">
      <c r="A215" s="312"/>
      <c r="B215" s="2" t="str">
        <f>IF(L!$A$1=1,L!B216,IF(L!$A$1=2,L!C216,L!D216))</f>
        <v>2021 Dhjetor</v>
      </c>
      <c r="C215" s="174">
        <f>D215+AB215+AK215</f>
        <v>185726.80649000002</v>
      </c>
      <c r="D215" s="195">
        <f>E215+S215+Z215</f>
        <v>171946.47302000003</v>
      </c>
      <c r="E215" s="174">
        <f>F215+K215+R215</f>
        <v>169604.88782</v>
      </c>
      <c r="F215" s="174">
        <f>SUM(G215:J215)</f>
        <v>20821.229469999991</v>
      </c>
      <c r="G215" s="174">
        <v>2184.8060100000002</v>
      </c>
      <c r="H215" s="174">
        <v>15837.321459999977</v>
      </c>
      <c r="I215" s="174">
        <v>2483.0066200000147</v>
      </c>
      <c r="J215" s="174">
        <v>316.0953800000002</v>
      </c>
      <c r="K215" s="196">
        <v>163227.46697000001</v>
      </c>
      <c r="L215" s="174">
        <f>M215+N215</f>
        <v>101570.31736000004</v>
      </c>
      <c r="M215" s="194">
        <v>26810.981540000008</v>
      </c>
      <c r="N215" s="174">
        <v>74759.335820000037</v>
      </c>
      <c r="O215" s="174">
        <v>12878.992600000012</v>
      </c>
      <c r="P215" s="174">
        <v>48456.756269999954</v>
      </c>
      <c r="Q215" s="174">
        <v>321.40073999999998</v>
      </c>
      <c r="R215" s="174">
        <v>-14443.808619999996</v>
      </c>
      <c r="S215" s="195">
        <f>SUM(T215:Y215)</f>
        <v>2341.4431300000397</v>
      </c>
      <c r="T215" s="174">
        <v>13237.770370000027</v>
      </c>
      <c r="U215" s="174">
        <v>5717.0177700000131</v>
      </c>
      <c r="V215" s="174">
        <v>3193.8949099999991</v>
      </c>
      <c r="W215" s="174">
        <v>181.51008000000002</v>
      </c>
      <c r="X215" s="178">
        <v>11.25</v>
      </c>
      <c r="Y215" s="174">
        <v>-20000</v>
      </c>
      <c r="Z215" s="174">
        <v>0.14207</v>
      </c>
      <c r="AA215" s="174"/>
      <c r="AB215" s="179">
        <f>AC215+AH215</f>
        <v>12091.669519999999</v>
      </c>
      <c r="AC215" s="174">
        <f>SUM(AD215:AG215)</f>
        <v>436.97768000000053</v>
      </c>
      <c r="AD215" s="174">
        <v>398.42225000000053</v>
      </c>
      <c r="AE215" s="174">
        <v>38.555430000000001</v>
      </c>
      <c r="AF215" s="174">
        <v>0</v>
      </c>
      <c r="AG215" s="178">
        <v>0</v>
      </c>
      <c r="AH215" s="195">
        <f>SUM(AI215:AJ215)</f>
        <v>11654.69184</v>
      </c>
      <c r="AI215" s="179">
        <v>11654.69184</v>
      </c>
      <c r="AJ215" s="179">
        <v>0</v>
      </c>
      <c r="AK215" s="179">
        <v>1688.6639499999947</v>
      </c>
    </row>
    <row r="216" spans="1:43" s="1" customFormat="1">
      <c r="A216" s="312"/>
      <c r="B216" s="3" t="str">
        <f>IF(L!$A$1=1,L!B217,IF(L!$A$1=2,L!C217,L!D217))</f>
        <v>Gjithsej 2021</v>
      </c>
      <c r="C216" s="176">
        <f>D216+AB216+AK216</f>
        <v>2486511.0938999997</v>
      </c>
      <c r="D216" s="176">
        <f t="shared" ref="D216:Q216" si="143">SUM(D204:D215)</f>
        <v>2184053.8931200001</v>
      </c>
      <c r="E216" s="176">
        <f>SUM(E204:E215)</f>
        <v>1947937.6364800003</v>
      </c>
      <c r="F216" s="176">
        <f t="shared" si="143"/>
        <v>342165.00390999997</v>
      </c>
      <c r="G216" s="176">
        <f t="shared" si="143"/>
        <v>113945.58957</v>
      </c>
      <c r="H216" s="176">
        <f t="shared" si="143"/>
        <v>189521.06614000001</v>
      </c>
      <c r="I216" s="176">
        <f t="shared" si="143"/>
        <v>36258.13051000001</v>
      </c>
      <c r="J216" s="176">
        <f t="shared" si="143"/>
        <v>2440.2176899999999</v>
      </c>
      <c r="K216" s="176">
        <f>SUM(K204:K215)</f>
        <v>1664684.5337499997</v>
      </c>
      <c r="L216" s="176">
        <f t="shared" si="143"/>
        <v>1038217.70407</v>
      </c>
      <c r="M216" s="176">
        <f t="shared" si="143"/>
        <v>291669.32441</v>
      </c>
      <c r="N216" s="176">
        <f t="shared" si="143"/>
        <v>746548.37965999998</v>
      </c>
      <c r="O216" s="176">
        <f t="shared" si="143"/>
        <v>124606.455</v>
      </c>
      <c r="P216" s="176">
        <f t="shared" si="143"/>
        <v>501295.07630999997</v>
      </c>
      <c r="Q216" s="176">
        <f t="shared" si="143"/>
        <v>565.29836999999998</v>
      </c>
      <c r="R216" s="176">
        <f t="shared" ref="R216:AF216" si="144">SUM(R204:R215)</f>
        <v>-58911.901180000001</v>
      </c>
      <c r="S216" s="176">
        <f t="shared" si="144"/>
        <v>236116.05286999998</v>
      </c>
      <c r="T216" s="176">
        <f t="shared" si="144"/>
        <v>129563.49228000002</v>
      </c>
      <c r="U216" s="176">
        <f t="shared" si="144"/>
        <v>57271.468870000019</v>
      </c>
      <c r="V216" s="176">
        <f t="shared" si="144"/>
        <v>16971.60657</v>
      </c>
      <c r="W216" s="176">
        <f t="shared" si="144"/>
        <v>19235.17728</v>
      </c>
      <c r="X216" s="176">
        <f t="shared" si="144"/>
        <v>3074.3078700000001</v>
      </c>
      <c r="Y216" s="176">
        <f t="shared" si="144"/>
        <v>10000</v>
      </c>
      <c r="Z216" s="176">
        <f t="shared" si="144"/>
        <v>0.20377000000000001</v>
      </c>
      <c r="AA216" s="176">
        <f t="shared" si="144"/>
        <v>0</v>
      </c>
      <c r="AB216" s="176">
        <f t="shared" si="144"/>
        <v>285656.7588999999</v>
      </c>
      <c r="AC216" s="176">
        <f t="shared" si="144"/>
        <v>16070.965399999999</v>
      </c>
      <c r="AD216" s="176">
        <f>SUM(AD204:AD215)</f>
        <v>4645.2318700000005</v>
      </c>
      <c r="AE216" s="176">
        <f t="shared" si="144"/>
        <v>38.555430000000001</v>
      </c>
      <c r="AF216" s="176">
        <f t="shared" si="144"/>
        <v>0</v>
      </c>
      <c r="AG216" s="176">
        <f>SUM(AG204:AG215)</f>
        <v>11387.178099999999</v>
      </c>
      <c r="AH216" s="176">
        <f>SUM(AH204:AH215)</f>
        <v>269585.79349999991</v>
      </c>
      <c r="AI216" s="176">
        <f>SUM(AI204:AI215)</f>
        <v>125338.75546000001</v>
      </c>
      <c r="AJ216" s="176">
        <f>SUM(AJ204:AJ215)</f>
        <v>144247.0380399999</v>
      </c>
      <c r="AK216" s="176">
        <f>SUM(AK204:AK215)</f>
        <v>16800.441879999998</v>
      </c>
    </row>
    <row r="217" spans="1:43" s="1" customFormat="1">
      <c r="A217" s="312">
        <v>2022</v>
      </c>
      <c r="B217" s="183" t="str">
        <f>IF(L!$A$1=1,L!B218,IF(L!$A$1=2,L!C218,L!D218))</f>
        <v>2022 Janar</v>
      </c>
      <c r="C217" s="174">
        <f>D217+AB217+AK217</f>
        <v>196057.73936000004</v>
      </c>
      <c r="D217" s="195">
        <f t="shared" ref="D217:D222" si="145">E217+S217+Z217</f>
        <v>195705.00895000002</v>
      </c>
      <c r="E217" s="174">
        <f>F217+K217+R217</f>
        <v>164791.85178000003</v>
      </c>
      <c r="F217" s="174">
        <f>SUM(G217:J217)</f>
        <v>45891.699890000004</v>
      </c>
      <c r="G217" s="195">
        <v>23991.21242</v>
      </c>
      <c r="H217" s="195">
        <v>20140.519680000001</v>
      </c>
      <c r="I217" s="195">
        <v>1553.1664800000001</v>
      </c>
      <c r="J217" s="195">
        <v>206.80131000000003</v>
      </c>
      <c r="K217" s="196">
        <f>L217+O217+P217+Q217</f>
        <v>121803.28792000002</v>
      </c>
      <c r="L217" s="174">
        <f>M217+N217</f>
        <v>81500.032910000009</v>
      </c>
      <c r="M217" s="195">
        <v>36833.770340000003</v>
      </c>
      <c r="N217" s="195">
        <v>44666.262569999999</v>
      </c>
      <c r="O217" s="195">
        <v>6962.8061399999997</v>
      </c>
      <c r="P217" s="195">
        <v>33291.564160000002</v>
      </c>
      <c r="Q217" s="195">
        <v>48.884710000000005</v>
      </c>
      <c r="R217" s="195">
        <v>-2903.1360299999997</v>
      </c>
      <c r="S217" s="195">
        <f>SUM(T217:Y217)</f>
        <v>30913.157169999999</v>
      </c>
      <c r="T217" s="185">
        <v>18366.405309999998</v>
      </c>
      <c r="U217" s="185">
        <v>3105.98785</v>
      </c>
      <c r="V217" s="185">
        <v>1899.7239199999999</v>
      </c>
      <c r="W217" s="185">
        <v>7541.0400900000004</v>
      </c>
      <c r="X217" s="195">
        <v>0</v>
      </c>
      <c r="Y217" s="195">
        <v>0</v>
      </c>
      <c r="Z217" s="195">
        <v>0</v>
      </c>
      <c r="AA217" s="195"/>
      <c r="AB217" s="179">
        <f>AC217+AH217</f>
        <v>290.04799999999994</v>
      </c>
      <c r="AC217" s="174">
        <f>SUM(AD217:AG217)</f>
        <v>290.04799999999994</v>
      </c>
      <c r="AD217" s="195">
        <v>290.04799999999994</v>
      </c>
      <c r="AE217" s="195">
        <v>0</v>
      </c>
      <c r="AF217" s="195">
        <v>0</v>
      </c>
      <c r="AG217" s="195">
        <v>0</v>
      </c>
      <c r="AH217" s="195">
        <f>SUM(AI217:AJ217)</f>
        <v>0</v>
      </c>
      <c r="AI217" s="178">
        <v>0</v>
      </c>
      <c r="AJ217" s="178">
        <v>0</v>
      </c>
      <c r="AK217" s="179">
        <v>62.682410000000004</v>
      </c>
      <c r="AM217" s="194"/>
      <c r="AP217" s="182"/>
      <c r="AQ217" s="242"/>
    </row>
    <row r="218" spans="1:43" s="1" customFormat="1">
      <c r="A218" s="312"/>
      <c r="B218" s="183" t="str">
        <f>IF(L!$A$1=1,L!B219,IF(L!$A$1=2,L!C219,L!D219))</f>
        <v>2022 Shkurt</v>
      </c>
      <c r="C218" s="174">
        <f>D218+AB218+AK218</f>
        <v>168254.09699000005</v>
      </c>
      <c r="D218" s="195">
        <f t="shared" si="145"/>
        <v>155924.30127</v>
      </c>
      <c r="E218" s="174">
        <f>F218+K218+R218</f>
        <v>142997.09722</v>
      </c>
      <c r="F218" s="174">
        <f>SUM(G218:J218)</f>
        <v>19543.603479999998</v>
      </c>
      <c r="G218" s="195">
        <v>2830.4822199999999</v>
      </c>
      <c r="H218" s="195">
        <v>14302.353059999999</v>
      </c>
      <c r="I218" s="195">
        <v>2076.6248400000004</v>
      </c>
      <c r="J218" s="195">
        <v>334.14335999999997</v>
      </c>
      <c r="K218" s="196">
        <f>L218+O218+P218+Q218</f>
        <v>125785.64066</v>
      </c>
      <c r="L218" s="174">
        <f>M218+N218</f>
        <v>83580.71974</v>
      </c>
      <c r="M218" s="195">
        <v>26251.570399999997</v>
      </c>
      <c r="N218" s="195">
        <v>57329.149340000004</v>
      </c>
      <c r="O218" s="195">
        <v>8665.3565199999994</v>
      </c>
      <c r="P218" s="195">
        <v>33519.439890000001</v>
      </c>
      <c r="Q218" s="195">
        <v>20.124509999999997</v>
      </c>
      <c r="R218" s="195">
        <v>-2332.1469200000001</v>
      </c>
      <c r="S218" s="195">
        <f>SUM(T218:Y218)</f>
        <v>12927.204049999998</v>
      </c>
      <c r="T218" s="185">
        <v>9698.9042799999988</v>
      </c>
      <c r="U218" s="195">
        <v>2998.05134</v>
      </c>
      <c r="V218" s="195">
        <v>0</v>
      </c>
      <c r="W218" s="195">
        <v>230.24843000000001</v>
      </c>
      <c r="X218" s="195">
        <v>0</v>
      </c>
      <c r="Y218" s="195">
        <v>0</v>
      </c>
      <c r="Z218" s="195">
        <v>0</v>
      </c>
      <c r="AA218" s="195"/>
      <c r="AB218" s="179">
        <f>AC218+AH218</f>
        <v>11363.489880000056</v>
      </c>
      <c r="AC218" s="174">
        <f t="shared" ref="AC218" si="146">SUM(AD218:AG218)</f>
        <v>581.82431999999994</v>
      </c>
      <c r="AD218" s="195">
        <v>581.82431999999994</v>
      </c>
      <c r="AE218" s="195">
        <v>0</v>
      </c>
      <c r="AF218" s="179">
        <v>0</v>
      </c>
      <c r="AG218" s="195">
        <v>0</v>
      </c>
      <c r="AH218" s="195">
        <f>SUM(AI218:AJ218)</f>
        <v>10781.665560000056</v>
      </c>
      <c r="AI218" s="195">
        <v>865.76536999999996</v>
      </c>
      <c r="AJ218" s="195">
        <v>9915.9001900000567</v>
      </c>
      <c r="AK218" s="195">
        <v>966.30583999999999</v>
      </c>
      <c r="AL218" s="182"/>
      <c r="AM218" s="194"/>
      <c r="AN218" s="182"/>
      <c r="AO218" s="182"/>
    </row>
    <row r="219" spans="1:43" s="1" customFormat="1">
      <c r="A219" s="312"/>
      <c r="B219" s="2" t="str">
        <f>IF(L!$A$1=1,L!B220,IF(L!$A$1=2,L!C220,L!D220))</f>
        <v xml:space="preserve">2022 Mars </v>
      </c>
      <c r="C219" s="174">
        <f>D219+AB219+AK219</f>
        <v>193715.57670999982</v>
      </c>
      <c r="D219" s="195">
        <f t="shared" si="145"/>
        <v>190921.38008999999</v>
      </c>
      <c r="E219" s="174">
        <f>F219+K219+R219</f>
        <v>174458.73861</v>
      </c>
      <c r="F219" s="174">
        <f>SUM(G219:J219)</f>
        <v>34534.348710000006</v>
      </c>
      <c r="G219" s="174">
        <v>13898.65388</v>
      </c>
      <c r="H219" s="174">
        <v>16534.748660000001</v>
      </c>
      <c r="I219" s="174">
        <v>3577.3980300000007</v>
      </c>
      <c r="J219" s="174">
        <v>523.54813999999999</v>
      </c>
      <c r="K219" s="196">
        <f t="shared" ref="K219:K220" si="147">L219+O219+P219+Q219</f>
        <v>145389.84901000001</v>
      </c>
      <c r="L219" s="174">
        <f>M219+N219</f>
        <v>95202.964779999995</v>
      </c>
      <c r="M219" s="174">
        <v>21801.914939999999</v>
      </c>
      <c r="N219" s="174">
        <v>73401.049839999992</v>
      </c>
      <c r="O219" s="174">
        <v>11078.097460000001</v>
      </c>
      <c r="P219" s="174">
        <v>39047.921670000003</v>
      </c>
      <c r="Q219" s="174">
        <v>60.865100000000005</v>
      </c>
      <c r="R219" s="174">
        <v>-5465.4591100000007</v>
      </c>
      <c r="S219" s="195">
        <f>SUM(T219:Y219)</f>
        <v>16462.641480000002</v>
      </c>
      <c r="T219" s="174">
        <v>11326.680550000001</v>
      </c>
      <c r="U219" s="174">
        <v>4916.5572300000003</v>
      </c>
      <c r="V219" s="174">
        <v>0</v>
      </c>
      <c r="W219" s="174">
        <v>219.40370000000001</v>
      </c>
      <c r="X219" s="174">
        <v>0</v>
      </c>
      <c r="Y219" s="174">
        <v>0</v>
      </c>
      <c r="Z219" s="174">
        <v>0</v>
      </c>
      <c r="AA219" s="174"/>
      <c r="AB219" s="179">
        <f>AC219+AH219</f>
        <v>1797.7268199998296</v>
      </c>
      <c r="AC219" s="174">
        <f>SUM(AD219:AG219)</f>
        <v>427.74657000000002</v>
      </c>
      <c r="AD219" s="174">
        <v>427.74657000000002</v>
      </c>
      <c r="AE219" s="174">
        <v>0</v>
      </c>
      <c r="AF219" s="174">
        <v>0</v>
      </c>
      <c r="AG219" s="174">
        <v>0</v>
      </c>
      <c r="AH219" s="195">
        <f>SUM(AI219:AJ219)</f>
        <v>1369.9802499998295</v>
      </c>
      <c r="AI219" s="179">
        <v>1582.4573200000004</v>
      </c>
      <c r="AJ219" s="179">
        <v>-212.47707000017078</v>
      </c>
      <c r="AK219" s="179">
        <v>996.46980000000008</v>
      </c>
      <c r="AM219" s="194"/>
    </row>
    <row r="220" spans="1:43" s="1" customFormat="1">
      <c r="A220" s="312"/>
      <c r="B220" s="2" t="str">
        <f>IF(L!$A$1=1,L!B221,IF(L!$A$1=2,L!C221,L!D221))</f>
        <v>2022 Prill</v>
      </c>
      <c r="C220" s="174">
        <f t="shared" ref="C220:C227" si="148">D220+AB220+AK220</f>
        <v>226720.62025999994</v>
      </c>
      <c r="D220" s="195">
        <f t="shared" si="145"/>
        <v>220380.86249999996</v>
      </c>
      <c r="E220" s="174">
        <f t="shared" ref="E220" si="149">F220+K220+R220</f>
        <v>202230.99590000001</v>
      </c>
      <c r="F220" s="174">
        <f t="shared" ref="F220:F221" si="150">SUM(G220:J220)</f>
        <v>73587.663410000008</v>
      </c>
      <c r="G220" s="286">
        <v>45829.263520000008</v>
      </c>
      <c r="H220" s="174">
        <v>22744.704080000003</v>
      </c>
      <c r="I220" s="174">
        <v>4674.6077000000014</v>
      </c>
      <c r="J220" s="174">
        <v>339.08810999999997</v>
      </c>
      <c r="K220" s="196">
        <f t="shared" si="147"/>
        <v>135431.21823</v>
      </c>
      <c r="L220" s="174">
        <f>M220+N220</f>
        <v>89607.41145</v>
      </c>
      <c r="M220" s="174">
        <v>22889.119760000001</v>
      </c>
      <c r="N220" s="174">
        <v>66718.291689999998</v>
      </c>
      <c r="O220" s="174">
        <v>9870.1462699999993</v>
      </c>
      <c r="P220" s="174">
        <v>35934.084570000006</v>
      </c>
      <c r="Q220" s="174">
        <v>19.575939999999999</v>
      </c>
      <c r="R220" s="174">
        <v>-6787.8857399999997</v>
      </c>
      <c r="S220" s="195">
        <f t="shared" ref="S220:S222" si="151">SUM(T220:Y220)</f>
        <v>18149.866599999939</v>
      </c>
      <c r="T220" s="174">
        <v>9557.8063099999399</v>
      </c>
      <c r="U220" s="174">
        <v>4948.3825500000003</v>
      </c>
      <c r="V220" s="174">
        <v>1899.7239199999999</v>
      </c>
      <c r="W220" s="174">
        <v>255.98186000000001</v>
      </c>
      <c r="X220" s="174">
        <v>1487.9719599999999</v>
      </c>
      <c r="Y220" s="174">
        <v>0</v>
      </c>
      <c r="Z220" s="174">
        <v>0</v>
      </c>
      <c r="AA220" s="174"/>
      <c r="AB220" s="179">
        <f t="shared" ref="AB220" si="152">AC220+AH220</f>
        <v>6025.2223799999992</v>
      </c>
      <c r="AC220" s="174">
        <f>SUM(AD220:AG220)</f>
        <v>5984.3343999999997</v>
      </c>
      <c r="AD220" s="174">
        <v>290.74534999999997</v>
      </c>
      <c r="AE220" s="174">
        <v>0</v>
      </c>
      <c r="AF220" s="174">
        <v>0</v>
      </c>
      <c r="AG220" s="174">
        <v>5693.5890499999996</v>
      </c>
      <c r="AH220" s="195">
        <f>SUM(AI220:AJ220)</f>
        <v>40.887979999999935</v>
      </c>
      <c r="AI220" s="179">
        <v>40.887979999999935</v>
      </c>
      <c r="AJ220" s="179">
        <v>0</v>
      </c>
      <c r="AK220" s="179">
        <v>314.53537999999998</v>
      </c>
      <c r="AM220" s="194"/>
    </row>
    <row r="221" spans="1:43" s="1" customFormat="1">
      <c r="A221" s="312"/>
      <c r="B221" s="198" t="str">
        <f>IF(L!$A$1=1,L!B222,IF(L!$A$1=2,L!C222,L!D222))</f>
        <v>2022 Maj</v>
      </c>
      <c r="C221" s="174">
        <f>D221+AB221+AK221</f>
        <v>194044.89908000015</v>
      </c>
      <c r="D221" s="195">
        <f t="shared" si="145"/>
        <v>185351.51900999996</v>
      </c>
      <c r="E221" s="174">
        <f>F221+K221+R221</f>
        <v>162148.71272999997</v>
      </c>
      <c r="F221" s="174">
        <f t="shared" si="150"/>
        <v>21627.367660000004</v>
      </c>
      <c r="G221" s="178">
        <v>3217.7426799999998</v>
      </c>
      <c r="H221" s="178">
        <v>15125.30191</v>
      </c>
      <c r="I221" s="178">
        <v>3028.3121600000004</v>
      </c>
      <c r="J221" s="178">
        <v>256.01091000000002</v>
      </c>
      <c r="K221" s="196">
        <f>L221+O221+P221+Q221</f>
        <v>149261.19521999999</v>
      </c>
      <c r="L221" s="174">
        <f t="shared" ref="L221" si="153">M221+N221</f>
        <v>98623.57097999999</v>
      </c>
      <c r="M221" s="178">
        <v>24672.197069999998</v>
      </c>
      <c r="N221" s="178">
        <v>73951.373909999995</v>
      </c>
      <c r="O221" s="178">
        <v>10786.518910000001</v>
      </c>
      <c r="P221" s="178">
        <v>39768.248569999996</v>
      </c>
      <c r="Q221" s="178">
        <v>82.856760000000008</v>
      </c>
      <c r="R221" s="178">
        <v>-8739.8501499999984</v>
      </c>
      <c r="S221" s="195">
        <f t="shared" si="151"/>
        <v>23202.806280000001</v>
      </c>
      <c r="T221" s="178">
        <v>11472.027480000001</v>
      </c>
      <c r="U221" s="178">
        <v>4541.7846600000003</v>
      </c>
      <c r="V221" s="178">
        <v>0</v>
      </c>
      <c r="W221" s="178">
        <v>7177.7441399999998</v>
      </c>
      <c r="X221" s="178">
        <v>11.25</v>
      </c>
      <c r="Y221" s="174">
        <v>0</v>
      </c>
      <c r="Z221" s="174">
        <v>0</v>
      </c>
      <c r="AA221" s="174"/>
      <c r="AB221" s="179">
        <f>AC221+AH221</f>
        <v>8414.2875400001885</v>
      </c>
      <c r="AC221" s="174">
        <f t="shared" ref="AC221:AC222" si="154">SUM(AD221:AG221)</f>
        <v>370.78955999999999</v>
      </c>
      <c r="AD221" s="178">
        <v>370.78955999999999</v>
      </c>
      <c r="AE221" s="178">
        <v>0</v>
      </c>
      <c r="AF221" s="178">
        <v>0</v>
      </c>
      <c r="AG221" s="178">
        <v>0</v>
      </c>
      <c r="AH221" s="195">
        <f t="shared" ref="AH221" si="155">SUM(AI221:AJ221)</f>
        <v>8043.4979800001893</v>
      </c>
      <c r="AI221" s="178">
        <v>4019.0571799999989</v>
      </c>
      <c r="AJ221" s="178">
        <v>4024.4408000001908</v>
      </c>
      <c r="AK221" s="178">
        <v>279.09253000000001</v>
      </c>
      <c r="AL221" s="197"/>
      <c r="AM221" s="194"/>
      <c r="AN221" s="197"/>
      <c r="AO221" s="197"/>
    </row>
    <row r="222" spans="1:43" s="1" customFormat="1">
      <c r="A222" s="312"/>
      <c r="B222" s="2" t="str">
        <f>IF(L!$A$1=1,L!B223,IF(L!$A$1=2,L!C223,L!D223))</f>
        <v>2022 Qershor</v>
      </c>
      <c r="C222" s="174">
        <f>D222+AB222+AK222</f>
        <v>214435.38764999999</v>
      </c>
      <c r="D222" s="195">
        <f t="shared" si="145"/>
        <v>181897.72491999998</v>
      </c>
      <c r="E222" s="174">
        <f>F222+K222+R222</f>
        <v>165651.93696999998</v>
      </c>
      <c r="F222" s="174">
        <f>SUM(G222:J222)</f>
        <v>20361.459290000003</v>
      </c>
      <c r="G222" s="174">
        <v>1853.8266100000001</v>
      </c>
      <c r="H222" s="174">
        <v>15461.809030000002</v>
      </c>
      <c r="I222" s="174">
        <v>2750.1174599999995</v>
      </c>
      <c r="J222" s="174">
        <v>295.70618999999999</v>
      </c>
      <c r="K222" s="196">
        <f t="shared" ref="K222" si="156">L222+O222+P222+Q222</f>
        <v>154983.76048</v>
      </c>
      <c r="L222" s="174">
        <f>M222+N222</f>
        <v>102821.45073</v>
      </c>
      <c r="M222" s="174">
        <v>25189.31623</v>
      </c>
      <c r="N222" s="174">
        <v>77632.1345</v>
      </c>
      <c r="O222" s="174">
        <v>11372.774710000002</v>
      </c>
      <c r="P222" s="174">
        <v>40756.299440000003</v>
      </c>
      <c r="Q222" s="174">
        <v>33.235600000000005</v>
      </c>
      <c r="R222" s="174">
        <v>-9693.2828000000027</v>
      </c>
      <c r="S222" s="195">
        <f t="shared" si="151"/>
        <v>16245.78795</v>
      </c>
      <c r="T222" s="174">
        <v>11173.337599999999</v>
      </c>
      <c r="U222" s="174">
        <v>4991.8137699999997</v>
      </c>
      <c r="V222" s="174">
        <v>0</v>
      </c>
      <c r="W222" s="174">
        <v>80.636579999999995</v>
      </c>
      <c r="X222" s="174">
        <v>0</v>
      </c>
      <c r="Y222" s="174">
        <v>0</v>
      </c>
      <c r="Z222" s="174">
        <v>0</v>
      </c>
      <c r="AA222" s="174"/>
      <c r="AB222" s="179">
        <f>AC222+AH222</f>
        <v>29662.766110000004</v>
      </c>
      <c r="AC222" s="174">
        <f t="shared" si="154"/>
        <v>525.95269999999994</v>
      </c>
      <c r="AD222" s="174">
        <v>525.95269999999994</v>
      </c>
      <c r="AE222" s="174">
        <v>0</v>
      </c>
      <c r="AF222" s="174">
        <v>0</v>
      </c>
      <c r="AG222" s="174"/>
      <c r="AH222" s="195">
        <f>SUM(AI222:AJ222)</f>
        <v>29136.813410000002</v>
      </c>
      <c r="AI222" s="179">
        <v>11492.337930000002</v>
      </c>
      <c r="AJ222" s="179">
        <v>17644.475480000001</v>
      </c>
      <c r="AK222" s="179">
        <v>2874.89662</v>
      </c>
      <c r="AL222" s="197"/>
      <c r="AM222" s="194"/>
      <c r="AN222" s="197"/>
      <c r="AO222" s="197"/>
    </row>
    <row r="223" spans="1:43" s="1" customFormat="1">
      <c r="A223" s="312"/>
      <c r="B223" s="2" t="str">
        <f>IF(L!$A$1=1,L!B224,IF(L!$A$1=2,L!C224,L!D224))</f>
        <v>2022 Korrik</v>
      </c>
      <c r="C223" s="174">
        <f>D223+AB223+AK223</f>
        <v>251802.13897999979</v>
      </c>
      <c r="D223" s="195">
        <f t="shared" ref="D223:D227" si="157">E223+S223+Z223</f>
        <v>265528.32777999999</v>
      </c>
      <c r="E223" s="174">
        <f>F223+K223+R223</f>
        <v>225474.87503999998</v>
      </c>
      <c r="F223" s="174">
        <f>SUM(G223:J223)</f>
        <v>55038.695220000001</v>
      </c>
      <c r="G223" s="174">
        <v>29405.57144</v>
      </c>
      <c r="H223" s="174">
        <v>22407.670420000002</v>
      </c>
      <c r="I223" s="174">
        <v>2996.3741000000009</v>
      </c>
      <c r="J223" s="174">
        <v>229.07925999999998</v>
      </c>
      <c r="K223" s="196">
        <f>L223+O223+P223+Q223</f>
        <v>173636.54316</v>
      </c>
      <c r="L223" s="174">
        <f>M223+N223</f>
        <v>109217.67078</v>
      </c>
      <c r="M223" s="174">
        <v>28323.899969999999</v>
      </c>
      <c r="N223" s="174">
        <v>80893.770810000002</v>
      </c>
      <c r="O223" s="174">
        <v>11907.83944</v>
      </c>
      <c r="P223" s="174">
        <v>52472.814740000002</v>
      </c>
      <c r="Q223" s="174">
        <v>38.218199999999996</v>
      </c>
      <c r="R223" s="174">
        <v>-3200.3633399999999</v>
      </c>
      <c r="S223" s="195">
        <f>SUM(T223:Y223)</f>
        <v>35053.452739999993</v>
      </c>
      <c r="T223" s="174">
        <v>13033.181429999999</v>
      </c>
      <c r="U223" s="174">
        <v>5269.5235899999998</v>
      </c>
      <c r="V223" s="174">
        <v>10543.520759999999</v>
      </c>
      <c r="W223" s="174">
        <v>6207.22696</v>
      </c>
      <c r="X223" s="174"/>
      <c r="Y223" s="174"/>
      <c r="Z223" s="174">
        <v>5000</v>
      </c>
      <c r="AA223" s="174"/>
      <c r="AB223" s="179">
        <f>AC223+AH223</f>
        <v>-14346.080590000203</v>
      </c>
      <c r="AC223" s="174">
        <f>SUM(AD223:AG223)</f>
        <v>494.12790000000001</v>
      </c>
      <c r="AD223" s="174">
        <v>494.12790000000001</v>
      </c>
      <c r="AE223" s="174">
        <v>0</v>
      </c>
      <c r="AF223" s="174">
        <v>0</v>
      </c>
      <c r="AG223" s="174"/>
      <c r="AH223" s="195">
        <f t="shared" ref="AH223:AH228" si="158">SUM(AI223:AJ223)</f>
        <v>-14840.208490000203</v>
      </c>
      <c r="AI223" s="179">
        <v>165.84430999999711</v>
      </c>
      <c r="AJ223" s="179">
        <v>-15006.0528000002</v>
      </c>
      <c r="AK223" s="179">
        <v>619.89179000000001</v>
      </c>
      <c r="AL223" s="197"/>
      <c r="AM223" s="197"/>
      <c r="AN223" s="197"/>
      <c r="AO223" s="197"/>
    </row>
    <row r="224" spans="1:43" s="1" customFormat="1">
      <c r="A224" s="312"/>
      <c r="B224" s="2" t="str">
        <f>IF(L!$A$1=1,L!B225,IF(L!$A$1=2,L!C225,L!D225))</f>
        <v>2022 Gusht</v>
      </c>
      <c r="C224" s="174">
        <f>D224+AB224+AK224</f>
        <v>252675.65653000009</v>
      </c>
      <c r="D224" s="195">
        <f>E224+S224+Z224</f>
        <v>231265.70482000001</v>
      </c>
      <c r="E224" s="174">
        <f>F224+K224+R224</f>
        <v>212356.31361000001</v>
      </c>
      <c r="F224" s="174">
        <f>SUM(G224:J224)</f>
        <v>21955.356170000003</v>
      </c>
      <c r="G224" s="174">
        <v>2527.9828899999998</v>
      </c>
      <c r="H224" s="174">
        <v>15057.691850000001</v>
      </c>
      <c r="I224" s="174">
        <v>3959.3754299999996</v>
      </c>
      <c r="J224" s="174">
        <v>410.30599999999998</v>
      </c>
      <c r="K224" s="196">
        <f t="shared" ref="K224:K226" si="159">L224+O224+P224+Q224</f>
        <v>195393.40594</v>
      </c>
      <c r="L224" s="174">
        <f t="shared" ref="L224:L228" si="160">M224+N224</f>
        <v>121967.25216999999</v>
      </c>
      <c r="M224" s="174">
        <v>33307.476329999998</v>
      </c>
      <c r="N224" s="174">
        <v>88659.775840000002</v>
      </c>
      <c r="O224" s="174">
        <v>12951.779330000001</v>
      </c>
      <c r="P224" s="174">
        <v>60451.545000000006</v>
      </c>
      <c r="Q224" s="174">
        <v>22.829439999999998</v>
      </c>
      <c r="R224" s="174">
        <v>-4992.4485000000004</v>
      </c>
      <c r="S224" s="195">
        <f>SUM(T224:Y224)</f>
        <v>18909.38121</v>
      </c>
      <c r="T224" s="174">
        <v>13456.554779999999</v>
      </c>
      <c r="U224" s="174">
        <v>5060.7191199999997</v>
      </c>
      <c r="V224" s="174">
        <v>0</v>
      </c>
      <c r="W224" s="174">
        <v>392.10730999999998</v>
      </c>
      <c r="X224" s="174">
        <v>0</v>
      </c>
      <c r="Y224" s="174">
        <v>0</v>
      </c>
      <c r="Z224" s="174">
        <v>0.01</v>
      </c>
      <c r="AA224" s="174"/>
      <c r="AB224" s="179">
        <f t="shared" ref="AB224:AB228" si="161">AC224+AH224</f>
        <v>20932.104140000076</v>
      </c>
      <c r="AC224" s="174">
        <f t="shared" ref="AC224:AC226" si="162">SUM(AD224:AG224)</f>
        <v>527.94293000000005</v>
      </c>
      <c r="AD224" s="174">
        <v>527.94293000000005</v>
      </c>
      <c r="AE224" s="174">
        <v>0</v>
      </c>
      <c r="AF224" s="174">
        <v>0</v>
      </c>
      <c r="AG224" s="174">
        <v>0</v>
      </c>
      <c r="AH224" s="195">
        <f t="shared" si="158"/>
        <v>20404.161210000075</v>
      </c>
      <c r="AI224" s="179">
        <v>492.36376000000348</v>
      </c>
      <c r="AJ224" s="179">
        <v>19911.797450000071</v>
      </c>
      <c r="AK224" s="179">
        <v>477.84757000000002</v>
      </c>
      <c r="AL224" s="182"/>
      <c r="AM224" s="182"/>
      <c r="AN224" s="182"/>
      <c r="AO224" s="182"/>
    </row>
    <row r="225" spans="1:37" s="1" customFormat="1">
      <c r="A225" s="312"/>
      <c r="B225" s="2" t="str">
        <f>IF(L!$A$1=1,L!B226,IF(L!$A$1=2,L!C226,L!D226))</f>
        <v>2022 Shtator</v>
      </c>
      <c r="C225" s="174">
        <f t="shared" si="148"/>
        <v>193134.64677000005</v>
      </c>
      <c r="D225" s="195">
        <f>E225+S225+Z225</f>
        <v>215874.80583999999</v>
      </c>
      <c r="E225" s="174">
        <f t="shared" ref="E225:E227" si="163">F225+K225+R225</f>
        <v>193058.32749999998</v>
      </c>
      <c r="F225" s="174">
        <f>SUM(G225:J225)</f>
        <v>21314.857289999996</v>
      </c>
      <c r="G225" s="174">
        <v>2099.3635400000003</v>
      </c>
      <c r="H225" s="174">
        <v>16774.78224</v>
      </c>
      <c r="I225" s="174">
        <v>2050.0555100000001</v>
      </c>
      <c r="J225" s="174">
        <v>390.65600000000001</v>
      </c>
      <c r="K225" s="196">
        <f t="shared" si="159"/>
        <v>175780.12898000001</v>
      </c>
      <c r="L225" s="174">
        <f t="shared" si="160"/>
        <v>113437.61347</v>
      </c>
      <c r="M225" s="174">
        <v>36308.886010000002</v>
      </c>
      <c r="N225" s="174">
        <v>77128.727459999995</v>
      </c>
      <c r="O225" s="174">
        <v>11817.422369999998</v>
      </c>
      <c r="P225" s="174">
        <v>50512.720700000005</v>
      </c>
      <c r="Q225" s="174">
        <v>12.372440000000001</v>
      </c>
      <c r="R225" s="174">
        <v>-4036.65877</v>
      </c>
      <c r="S225" s="195">
        <f t="shared" ref="S225:S226" si="164">SUM(T225:Y225)</f>
        <v>17566.478340000001</v>
      </c>
      <c r="T225" s="174">
        <v>14878.8361</v>
      </c>
      <c r="U225" s="174">
        <v>2536.0895399999999</v>
      </c>
      <c r="V225" s="174">
        <v>0</v>
      </c>
      <c r="W225" s="174">
        <v>151.55270000000002</v>
      </c>
      <c r="X225" s="174">
        <v>0</v>
      </c>
      <c r="Y225" s="174">
        <v>0</v>
      </c>
      <c r="Z225" s="174">
        <v>5250</v>
      </c>
      <c r="AA225" s="174"/>
      <c r="AB225" s="179">
        <f t="shared" si="161"/>
        <v>-23723.237049999923</v>
      </c>
      <c r="AC225" s="174">
        <f t="shared" si="162"/>
        <v>726.66741000000002</v>
      </c>
      <c r="AD225" s="174">
        <v>726.66741000000002</v>
      </c>
      <c r="AE225" s="174">
        <v>0</v>
      </c>
      <c r="AF225" s="174">
        <v>0</v>
      </c>
      <c r="AG225" s="174"/>
      <c r="AH225" s="195">
        <f t="shared" si="158"/>
        <v>-24449.904459999922</v>
      </c>
      <c r="AI225" s="179">
        <v>3489.9878799999938</v>
      </c>
      <c r="AJ225" s="179">
        <v>-27939.892339999915</v>
      </c>
      <c r="AK225" s="179">
        <v>983.07798000000003</v>
      </c>
    </row>
    <row r="226" spans="1:37" s="1" customFormat="1">
      <c r="A226" s="312"/>
      <c r="B226" s="2" t="str">
        <f>IF(L!$A$1=1,L!B227,IF(L!$A$1=2,L!C227,L!D227))</f>
        <v>2022 Tetor</v>
      </c>
      <c r="C226" s="174">
        <f t="shared" si="148"/>
        <v>260113.98048000011</v>
      </c>
      <c r="D226" s="195">
        <f t="shared" si="157"/>
        <v>232384.18085</v>
      </c>
      <c r="E226" s="174">
        <f>F226+K226+R226</f>
        <v>203666.24875999999</v>
      </c>
      <c r="F226" s="174">
        <f t="shared" ref="F226:F227" si="165">SUM(G226:J226)</f>
        <v>56552.275309999997</v>
      </c>
      <c r="G226" s="174">
        <v>30154.989939999999</v>
      </c>
      <c r="H226" s="174">
        <v>23086.806380000002</v>
      </c>
      <c r="I226" s="174">
        <v>3034.1199899999997</v>
      </c>
      <c r="J226" s="174">
        <v>276.35899999999998</v>
      </c>
      <c r="K226" s="196">
        <f t="shared" si="159"/>
        <v>153579.77698</v>
      </c>
      <c r="L226" s="174">
        <f t="shared" si="160"/>
        <v>103255.62375000001</v>
      </c>
      <c r="M226" s="174">
        <v>27321.18835</v>
      </c>
      <c r="N226" s="174">
        <v>75934.435400000017</v>
      </c>
      <c r="O226" s="174">
        <v>11939.819509999999</v>
      </c>
      <c r="P226" s="174">
        <v>38377.131379999999</v>
      </c>
      <c r="Q226" s="174">
        <v>7.2023399999999995</v>
      </c>
      <c r="R226" s="174">
        <v>-6465.8035299999992</v>
      </c>
      <c r="S226" s="195">
        <f t="shared" si="164"/>
        <v>28717.807099999998</v>
      </c>
      <c r="T226" s="174">
        <v>10903.435399999998</v>
      </c>
      <c r="U226" s="174">
        <v>5526.50954</v>
      </c>
      <c r="V226" s="174">
        <v>4060.6731299999997</v>
      </c>
      <c r="W226" s="174">
        <v>6759.4948700000004</v>
      </c>
      <c r="X226" s="174">
        <v>1467.69416</v>
      </c>
      <c r="Y226" s="174">
        <v>0</v>
      </c>
      <c r="Z226" s="174">
        <v>0.12499</v>
      </c>
      <c r="AA226" s="174"/>
      <c r="AB226" s="179">
        <f t="shared" si="161"/>
        <v>27341.943790000107</v>
      </c>
      <c r="AC226" s="174">
        <f t="shared" si="162"/>
        <v>6400.7085699999998</v>
      </c>
      <c r="AD226" s="174">
        <v>707.11951999999997</v>
      </c>
      <c r="AE226" s="174">
        <v>0</v>
      </c>
      <c r="AF226" s="174">
        <v>0</v>
      </c>
      <c r="AG226" s="174">
        <v>5693.5890499999996</v>
      </c>
      <c r="AH226" s="195">
        <f t="shared" si="158"/>
        <v>20941.235220000108</v>
      </c>
      <c r="AI226" s="179">
        <v>962.63099000000454</v>
      </c>
      <c r="AJ226" s="179">
        <v>19978.604230000103</v>
      </c>
      <c r="AK226" s="195">
        <v>387.85584</v>
      </c>
    </row>
    <row r="227" spans="1:37" s="1" customFormat="1">
      <c r="A227" s="312"/>
      <c r="B227" s="2" t="str">
        <f>IF(L!$A$1=1,L!B228,IF(L!$A$1=2,L!C228,L!D228))</f>
        <v xml:space="preserve">2022 Nëntor </v>
      </c>
      <c r="C227" s="174">
        <f t="shared" si="148"/>
        <v>185076.6125799999</v>
      </c>
      <c r="D227" s="195">
        <f t="shared" si="157"/>
        <v>189925.18203</v>
      </c>
      <c r="E227" s="174">
        <f t="shared" si="163"/>
        <v>173186.83914999999</v>
      </c>
      <c r="F227" s="174">
        <f t="shared" si="165"/>
        <v>20659.763640000001</v>
      </c>
      <c r="G227" s="174">
        <v>1998.14768</v>
      </c>
      <c r="H227" s="174">
        <v>16547.386689999999</v>
      </c>
      <c r="I227" s="174">
        <v>1871.4832700000002</v>
      </c>
      <c r="J227" s="174">
        <v>242.74599999999998</v>
      </c>
      <c r="K227" s="196">
        <f>L227+O227+P227+Q227</f>
        <v>159143.92809999999</v>
      </c>
      <c r="L227" s="174">
        <f>M227+N227</f>
        <v>106501.93239</v>
      </c>
      <c r="M227" s="174">
        <v>31163.059699999998</v>
      </c>
      <c r="N227" s="174">
        <v>75338.872690000004</v>
      </c>
      <c r="O227" s="174">
        <v>11447.19513</v>
      </c>
      <c r="P227" s="174">
        <v>41174.522559999998</v>
      </c>
      <c r="Q227" s="174">
        <v>20.278020000000001</v>
      </c>
      <c r="R227" s="174">
        <v>-6616.8525900000004</v>
      </c>
      <c r="S227" s="195">
        <f>SUM(T227:Y227)</f>
        <v>16738.34288</v>
      </c>
      <c r="T227" s="174">
        <v>10102.87578</v>
      </c>
      <c r="U227" s="174">
        <v>5930.7194499999996</v>
      </c>
      <c r="V227" s="174">
        <v>0</v>
      </c>
      <c r="W227" s="174">
        <v>628.01449000000002</v>
      </c>
      <c r="X227" s="174">
        <v>76.733159999999998</v>
      </c>
      <c r="Y227" s="174">
        <v>0</v>
      </c>
      <c r="Z227" s="174">
        <v>0</v>
      </c>
      <c r="AA227" s="174"/>
      <c r="AB227" s="179">
        <f t="shared" si="161"/>
        <v>-5117.9780200001078</v>
      </c>
      <c r="AC227" s="174">
        <f>SUM(AD227:AG227)</f>
        <v>502.66173000000003</v>
      </c>
      <c r="AD227" s="286">
        <v>502.66173000000003</v>
      </c>
      <c r="AE227" s="174">
        <v>0</v>
      </c>
      <c r="AF227" s="174">
        <v>0</v>
      </c>
      <c r="AG227" s="174">
        <v>0</v>
      </c>
      <c r="AH227" s="195">
        <f t="shared" si="158"/>
        <v>-5620.6397500001076</v>
      </c>
      <c r="AI227" s="179">
        <v>16842.013709999996</v>
      </c>
      <c r="AJ227" s="179">
        <v>-22462.653460000103</v>
      </c>
      <c r="AK227" s="179">
        <v>269.40857</v>
      </c>
    </row>
    <row r="228" spans="1:37" s="1" customFormat="1">
      <c r="A228" s="312"/>
      <c r="B228" s="2" t="str">
        <f>IF(L!$A$1=1,L!B229,IF(L!$A$1=2,L!C229,L!D229))</f>
        <v>2022 Dhjetor</v>
      </c>
      <c r="C228" s="174">
        <f>D228+AB228+AK228</f>
        <v>286973.03757996974</v>
      </c>
      <c r="D228" s="195">
        <f>E228+S228+Z228</f>
        <v>218631.54747000043</v>
      </c>
      <c r="E228" s="174">
        <f>F228+K228+R228</f>
        <v>196986.26682000034</v>
      </c>
      <c r="F228" s="174">
        <f>SUM(G228:J228)</f>
        <v>22762.347240000061</v>
      </c>
      <c r="G228" s="174">
        <v>2135.1333100000338</v>
      </c>
      <c r="H228" s="174">
        <v>17376.322370000034</v>
      </c>
      <c r="I228" s="174">
        <v>2982.4054699999951</v>
      </c>
      <c r="J228" s="174">
        <v>268.48609000000033</v>
      </c>
      <c r="K228" s="196">
        <f>L228+O228+P228+Q228</f>
        <v>180058.84056000027</v>
      </c>
      <c r="L228" s="174">
        <f t="shared" si="160"/>
        <v>114291.03810000021</v>
      </c>
      <c r="M228" s="194">
        <v>30561.846420000016</v>
      </c>
      <c r="N228" s="174">
        <v>83729.191680000193</v>
      </c>
      <c r="O228" s="174">
        <v>13863.499550000011</v>
      </c>
      <c r="P228" s="174">
        <v>51957.981180000068</v>
      </c>
      <c r="Q228" s="174">
        <v>-53.678270000000097</v>
      </c>
      <c r="R228" s="174">
        <v>-5834.9209800000044</v>
      </c>
      <c r="S228" s="195">
        <f>SUM(T228:Y228)</f>
        <v>21645.280650000088</v>
      </c>
      <c r="T228" s="174">
        <v>15340.566130000108</v>
      </c>
      <c r="U228" s="174">
        <v>5769.7332299999835</v>
      </c>
      <c r="V228" s="174">
        <v>0</v>
      </c>
      <c r="W228" s="174">
        <v>214.02681999999658</v>
      </c>
      <c r="X228" s="178">
        <v>320.95447000000019</v>
      </c>
      <c r="Y228" s="174">
        <v>0</v>
      </c>
      <c r="Z228" s="174">
        <v>0</v>
      </c>
      <c r="AA228" s="174"/>
      <c r="AB228" s="179">
        <f t="shared" si="161"/>
        <v>66835.866989969276</v>
      </c>
      <c r="AC228" s="174">
        <f>SUM(AD228:AG228)</f>
        <v>442.05095000000017</v>
      </c>
      <c r="AD228" s="174">
        <v>442.05095000000017</v>
      </c>
      <c r="AE228" s="174">
        <v>0</v>
      </c>
      <c r="AF228" s="174">
        <v>0</v>
      </c>
      <c r="AG228" s="178">
        <v>0</v>
      </c>
      <c r="AH228" s="195">
        <f t="shared" si="158"/>
        <v>66393.816039969272</v>
      </c>
      <c r="AI228" s="179">
        <v>66393.816040000005</v>
      </c>
      <c r="AJ228" s="179">
        <v>-3.0733644962310791E-8</v>
      </c>
      <c r="AK228" s="179">
        <v>1505.6231200000002</v>
      </c>
    </row>
    <row r="229" spans="1:37" s="1" customFormat="1">
      <c r="A229" s="312"/>
      <c r="B229" s="3" t="str">
        <f>IF(L!$A$1=1,L!B230,IF(L!$A$1=2,L!C230,L!D230))</f>
        <v>Gjithsej 2022</v>
      </c>
      <c r="C229" s="176">
        <f>D229+AB229+AK229</f>
        <v>2623004.3929699697</v>
      </c>
      <c r="D229" s="176">
        <f t="shared" ref="D229:R229" si="166">SUM(D217:D228)</f>
        <v>2483790.5455300002</v>
      </c>
      <c r="E229" s="176">
        <f t="shared" si="166"/>
        <v>2217008.2040900001</v>
      </c>
      <c r="F229" s="176">
        <f t="shared" si="166"/>
        <v>413829.43731000007</v>
      </c>
      <c r="G229" s="176">
        <f t="shared" si="166"/>
        <v>159942.37013000002</v>
      </c>
      <c r="H229" s="176">
        <f t="shared" si="166"/>
        <v>215560.09637000001</v>
      </c>
      <c r="I229" s="176">
        <f t="shared" si="166"/>
        <v>34554.040439999997</v>
      </c>
      <c r="J229" s="176">
        <f t="shared" si="166"/>
        <v>3772.93037</v>
      </c>
      <c r="K229" s="176">
        <f>SUM(K217:K228)</f>
        <v>1870247.5752400006</v>
      </c>
      <c r="L229" s="176">
        <f>SUM(L217:L228)</f>
        <v>1220007.2812500005</v>
      </c>
      <c r="M229" s="176">
        <f t="shared" si="166"/>
        <v>344624.24552</v>
      </c>
      <c r="N229" s="176">
        <f t="shared" si="166"/>
        <v>875383.03573</v>
      </c>
      <c r="O229" s="176">
        <f t="shared" si="166"/>
        <v>132663.25534</v>
      </c>
      <c r="P229" s="176">
        <f t="shared" si="166"/>
        <v>517264.27386000002</v>
      </c>
      <c r="Q229" s="176">
        <f>SUM(Q217:Q228)</f>
        <v>312.76478999999995</v>
      </c>
      <c r="R229" s="176">
        <f t="shared" si="166"/>
        <v>-67068.80846</v>
      </c>
      <c r="S229" s="176">
        <f t="shared" ref="S229:AC229" si="167">SUM(S217:S228)</f>
        <v>256532.20645000003</v>
      </c>
      <c r="T229" s="176">
        <f t="shared" ref="T229:AA229" si="168">SUM(T217:T228)</f>
        <v>149310.61115000004</v>
      </c>
      <c r="U229" s="176">
        <f t="shared" si="168"/>
        <v>55595.871869999981</v>
      </c>
      <c r="V229" s="176">
        <f t="shared" si="168"/>
        <v>18403.641729999999</v>
      </c>
      <c r="W229" s="176">
        <f t="shared" si="168"/>
        <v>29857.477949999997</v>
      </c>
      <c r="X229" s="176">
        <f>SUM(X217:X228)</f>
        <v>3364.6037499999998</v>
      </c>
      <c r="Y229" s="176">
        <f t="shared" si="168"/>
        <v>0</v>
      </c>
      <c r="Z229" s="176">
        <f t="shared" si="168"/>
        <v>10250.13499</v>
      </c>
      <c r="AA229" s="176">
        <f t="shared" si="168"/>
        <v>0</v>
      </c>
      <c r="AB229" s="176">
        <f>SUM(AB217:AB228)</f>
        <v>129476.1599899693</v>
      </c>
      <c r="AC229" s="176">
        <f t="shared" si="167"/>
        <v>17274.855039999999</v>
      </c>
      <c r="AD229" s="176">
        <f>SUM(AD217:AD228)</f>
        <v>5887.6769400000003</v>
      </c>
      <c r="AE229" s="176">
        <f t="shared" ref="AE229:AF229" si="169">SUM(AE217:AE228)</f>
        <v>0</v>
      </c>
      <c r="AF229" s="176">
        <f t="shared" si="169"/>
        <v>0</v>
      </c>
      <c r="AG229" s="176">
        <f>SUM(AG217:AG228)</f>
        <v>11387.178099999999</v>
      </c>
      <c r="AH229" s="176">
        <f>SUM(AH217:AH228)</f>
        <v>112201.3049499693</v>
      </c>
      <c r="AI229" s="176">
        <f>SUM(AI217:AI228)</f>
        <v>106347.16247</v>
      </c>
      <c r="AJ229" s="176">
        <f>SUM(AJ217:AJ228)</f>
        <v>5854.1424799692977</v>
      </c>
      <c r="AK229" s="176">
        <f>SUM(AK217:AK228)</f>
        <v>9737.6874499999994</v>
      </c>
    </row>
    <row r="230" spans="1:37" s="1" customFormat="1">
      <c r="A230" s="312">
        <v>2023</v>
      </c>
      <c r="B230" s="183" t="str">
        <f>IF(L!$A$1=1,L!B231,IF(L!$A$1=2,L!C231,L!D231))</f>
        <v>2023 Janar</v>
      </c>
      <c r="C230" s="174">
        <f>D230+AB230+AK230</f>
        <v>215565.73121</v>
      </c>
      <c r="D230" s="195">
        <f t="shared" ref="D230:D234" si="170">E230+S230+Z230</f>
        <v>211611.09666000001</v>
      </c>
      <c r="E230" s="174">
        <f>F230+K230+R230</f>
        <v>187135.68908000001</v>
      </c>
      <c r="F230" s="174">
        <f>SUM(G230:J230)</f>
        <v>57012.928620000006</v>
      </c>
      <c r="G230" s="195">
        <v>30254.771929999999</v>
      </c>
      <c r="H230" s="195">
        <v>24297.773209999999</v>
      </c>
      <c r="I230" s="195">
        <v>2304.6283799999997</v>
      </c>
      <c r="J230" s="195">
        <v>155.75509999999997</v>
      </c>
      <c r="K230" s="196">
        <f>L230+O230+P230+Q230</f>
        <v>135032.20819</v>
      </c>
      <c r="L230" s="174">
        <f>M230+N230</f>
        <v>95366.030650000001</v>
      </c>
      <c r="M230" s="195">
        <v>42011.136060000004</v>
      </c>
      <c r="N230" s="195">
        <v>53354.894590000004</v>
      </c>
      <c r="O230" s="195">
        <v>8738.8574900000003</v>
      </c>
      <c r="P230" s="195">
        <v>30914.440050000001</v>
      </c>
      <c r="Q230" s="195">
        <v>12.88</v>
      </c>
      <c r="R230" s="195">
        <v>-4909.447729999999</v>
      </c>
      <c r="S230" s="195">
        <f>SUM(T230:Y230)</f>
        <v>24475.407580000003</v>
      </c>
      <c r="T230" s="185">
        <v>8312.9382700000006</v>
      </c>
      <c r="U230" s="185">
        <v>5029.4076700000005</v>
      </c>
      <c r="V230" s="185">
        <v>4060.6731299999997</v>
      </c>
      <c r="W230" s="185">
        <v>7072.3885099999998</v>
      </c>
      <c r="X230" s="195">
        <v>0</v>
      </c>
      <c r="Y230" s="195">
        <v>0</v>
      </c>
      <c r="Z230" s="195">
        <v>0</v>
      </c>
      <c r="AA230" s="195"/>
      <c r="AB230" s="179">
        <f>AC230+AH230</f>
        <v>2093.05537</v>
      </c>
      <c r="AC230" s="174">
        <f>SUM(AD230:AG230)</f>
        <v>426.36655999999999</v>
      </c>
      <c r="AD230" s="195">
        <v>426.36655999999999</v>
      </c>
      <c r="AE230" s="195">
        <v>0</v>
      </c>
      <c r="AF230" s="195">
        <v>0</v>
      </c>
      <c r="AG230" s="195">
        <v>0</v>
      </c>
      <c r="AH230" s="195">
        <f>SUM(AI230:AJ230)</f>
        <v>1666.6888100000001</v>
      </c>
      <c r="AI230" s="178">
        <v>1666.6888100000001</v>
      </c>
      <c r="AJ230" s="178">
        <v>0</v>
      </c>
      <c r="AK230" s="179">
        <v>1861.57918</v>
      </c>
    </row>
    <row r="231" spans="1:37" s="1" customFormat="1">
      <c r="A231" s="312"/>
      <c r="B231" s="183" t="str">
        <f>IF(L!$A$1=1,L!B232,IF(L!$A$1=2,L!C232,L!D232))</f>
        <v>2023 Shkurt</v>
      </c>
      <c r="C231" s="174">
        <f>D231+AB231+AK231</f>
        <v>173176.07822000002</v>
      </c>
      <c r="D231" s="195">
        <f>E231+S231+Z231</f>
        <v>169529.15591000003</v>
      </c>
      <c r="E231" s="174">
        <f>F231+K231+R231</f>
        <v>154241.49417000002</v>
      </c>
      <c r="F231" s="174">
        <f>SUM(G231:J231)</f>
        <v>22016.754080000002</v>
      </c>
      <c r="G231" s="195">
        <v>2339.4308099999998</v>
      </c>
      <c r="H231" s="195">
        <v>17229.85627</v>
      </c>
      <c r="I231" s="195">
        <v>2218.3578899999993</v>
      </c>
      <c r="J231" s="195">
        <v>229.10911000000004</v>
      </c>
      <c r="K231" s="196">
        <f t="shared" ref="K231:K237" si="171">L231+O231+P231+Q231</f>
        <v>136708.78133</v>
      </c>
      <c r="L231" s="174">
        <f>M231+N231</f>
        <v>94703.50787999999</v>
      </c>
      <c r="M231" s="195">
        <v>32812.542840000002</v>
      </c>
      <c r="N231" s="195">
        <v>61890.965039999995</v>
      </c>
      <c r="O231" s="195">
        <v>9821.7978800000001</v>
      </c>
      <c r="P231" s="195">
        <v>32175.435569999998</v>
      </c>
      <c r="Q231" s="195">
        <v>8.0400000000000009</v>
      </c>
      <c r="R231" s="195">
        <v>-4484.0412399999987</v>
      </c>
      <c r="S231" s="195">
        <f>SUM(T231:Y231)</f>
        <v>15287.661739999998</v>
      </c>
      <c r="T231" s="185">
        <v>10269.366439999998</v>
      </c>
      <c r="U231" s="195">
        <v>4756.7636599999996</v>
      </c>
      <c r="V231" s="195">
        <v>0</v>
      </c>
      <c r="W231" s="195">
        <v>261.53163999999998</v>
      </c>
      <c r="X231" s="195">
        <v>0</v>
      </c>
      <c r="Y231" s="195">
        <v>0</v>
      </c>
      <c r="Z231" s="195">
        <v>0</v>
      </c>
      <c r="AA231" s="195"/>
      <c r="AB231" s="179">
        <f>AC231+AH231</f>
        <v>2389.6942200000003</v>
      </c>
      <c r="AC231" s="174">
        <f t="shared" ref="AC231" si="172">SUM(AD231:AG231)</f>
        <v>455.27064000000001</v>
      </c>
      <c r="AD231" s="195">
        <v>455.27064000000001</v>
      </c>
      <c r="AE231" s="195">
        <v>0</v>
      </c>
      <c r="AF231" s="179">
        <v>0</v>
      </c>
      <c r="AG231" s="195">
        <v>0</v>
      </c>
      <c r="AH231" s="195">
        <f t="shared" ref="AH231:AH238" si="173">SUM(AI231:AJ231)</f>
        <v>1934.4235800000001</v>
      </c>
      <c r="AI231" s="195">
        <v>348.71684999999997</v>
      </c>
      <c r="AJ231" s="195">
        <v>1585.7067300000001</v>
      </c>
      <c r="AK231" s="195">
        <v>1257.2280900000001</v>
      </c>
    </row>
    <row r="232" spans="1:37" customFormat="1">
      <c r="A232" s="312"/>
      <c r="B232" s="2" t="str">
        <f>IF(L!$A$1=1,L!B233,IF(L!$A$1=2,L!C233,L!D233))</f>
        <v xml:space="preserve">2023 Mars </v>
      </c>
      <c r="C232" s="179">
        <f>D232+AB232+AK232</f>
        <v>287101.05894000002</v>
      </c>
      <c r="D232" s="195">
        <f>E232+S232+Z232+AA232</f>
        <v>277336.66212999995</v>
      </c>
      <c r="E232" s="179">
        <f>F232+K232+R232</f>
        <v>192695.43008999998</v>
      </c>
      <c r="F232" s="179">
        <f>SUM(G232:J232)</f>
        <v>37762.627119999997</v>
      </c>
      <c r="G232" s="179">
        <v>12879.854229999999</v>
      </c>
      <c r="H232" s="179">
        <v>21241.20307</v>
      </c>
      <c r="I232" s="179">
        <v>3350.8503200000014</v>
      </c>
      <c r="J232" s="179">
        <v>290.71949999999993</v>
      </c>
      <c r="K232" s="196">
        <f t="shared" si="171"/>
        <v>161355.22957</v>
      </c>
      <c r="L232" s="179">
        <f>M232+N232</f>
        <v>106931.56935000001</v>
      </c>
      <c r="M232" s="179">
        <v>26691.427479999998</v>
      </c>
      <c r="N232" s="179">
        <v>80240.141870000007</v>
      </c>
      <c r="O232" s="179">
        <v>12535.96046</v>
      </c>
      <c r="P232" s="179">
        <v>41882.89976</v>
      </c>
      <c r="Q232" s="179">
        <v>4.8</v>
      </c>
      <c r="R232" s="179">
        <v>-6422.4265999999998</v>
      </c>
      <c r="S232" s="195">
        <f>SUM(T232:Y232)</f>
        <v>17141.232039999999</v>
      </c>
      <c r="T232" s="179">
        <v>11787.078559999998</v>
      </c>
      <c r="U232" s="179">
        <v>5120.0131000000001</v>
      </c>
      <c r="V232" s="179">
        <v>0</v>
      </c>
      <c r="W232" s="179">
        <v>234.14037999999999</v>
      </c>
      <c r="X232" s="179">
        <v>0</v>
      </c>
      <c r="Y232" s="179">
        <v>0</v>
      </c>
      <c r="Z232" s="179">
        <v>0</v>
      </c>
      <c r="AA232" s="179">
        <v>67500</v>
      </c>
      <c r="AB232" s="179">
        <f>AC232+AH232</f>
        <v>7124.7629100000295</v>
      </c>
      <c r="AC232" s="179">
        <f>SUM(AD232:AG232)</f>
        <v>425.21628000000004</v>
      </c>
      <c r="AD232" s="179">
        <v>425.21628000000004</v>
      </c>
      <c r="AE232" s="179">
        <v>0</v>
      </c>
      <c r="AF232" s="179">
        <v>0</v>
      </c>
      <c r="AG232" s="179">
        <v>0</v>
      </c>
      <c r="AH232" s="195">
        <f t="shared" si="173"/>
        <v>6699.5466300000298</v>
      </c>
      <c r="AI232" s="179">
        <v>9891.2896400000009</v>
      </c>
      <c r="AJ232" s="179">
        <v>-3191.7430099999715</v>
      </c>
      <c r="AK232" s="179">
        <v>2639.6339000000003</v>
      </c>
    </row>
    <row r="233" spans="1:37" s="1" customFormat="1">
      <c r="A233" s="312"/>
      <c r="B233" s="2" t="str">
        <f>IF(L!$A$1=1,L!B234,IF(L!$A$1=2,L!C234,L!D234))</f>
        <v>2023 Prill</v>
      </c>
      <c r="C233" s="174">
        <f t="shared" ref="C233" si="174">D233+AB233+AK233</f>
        <v>233517.80081999992</v>
      </c>
      <c r="D233" s="195">
        <f t="shared" si="170"/>
        <v>250416.14498000001</v>
      </c>
      <c r="E233" s="174">
        <f t="shared" ref="E233" si="175">F233+K233+R233</f>
        <v>225574.35426000002</v>
      </c>
      <c r="F233" s="174">
        <f t="shared" ref="F233:F239" si="176">SUM(G233:J233)</f>
        <v>86676.836290000007</v>
      </c>
      <c r="G233" s="286">
        <v>53264.384080000003</v>
      </c>
      <c r="H233" s="174">
        <v>25605.168369999999</v>
      </c>
      <c r="I233" s="174">
        <v>7642.9157500000028</v>
      </c>
      <c r="J233" s="174">
        <v>164.36809</v>
      </c>
      <c r="K233" s="196">
        <f>L233+O233+P233+Q233</f>
        <v>142005.84633000003</v>
      </c>
      <c r="L233" s="174">
        <f>M233+N233</f>
        <v>95292.148420000012</v>
      </c>
      <c r="M233" s="174">
        <v>28088.81853</v>
      </c>
      <c r="N233" s="174">
        <v>67203.329890000008</v>
      </c>
      <c r="O233" s="174">
        <v>10274.86549</v>
      </c>
      <c r="P233" s="174">
        <v>36430.546770000008</v>
      </c>
      <c r="Q233" s="174">
        <v>8.2856500000000004</v>
      </c>
      <c r="R233" s="174">
        <v>-3108.3283600000009</v>
      </c>
      <c r="S233" s="195">
        <f t="shared" ref="S233:S234" si="177">SUM(T233:Y233)</f>
        <v>24841.790720000001</v>
      </c>
      <c r="T233" s="174">
        <v>9280.2080099999985</v>
      </c>
      <c r="U233" s="174">
        <v>4205.9308700000001</v>
      </c>
      <c r="V233" s="174">
        <v>4060.6731299999997</v>
      </c>
      <c r="W233" s="174">
        <v>5784.2692400000005</v>
      </c>
      <c r="X233" s="174">
        <v>1510.70947</v>
      </c>
      <c r="Y233" s="174">
        <v>0</v>
      </c>
      <c r="Z233" s="174">
        <v>0</v>
      </c>
      <c r="AA233" s="174">
        <v>0</v>
      </c>
      <c r="AB233" s="179">
        <f t="shared" ref="AB233" si="178">AC233+AH233</f>
        <v>-19795.7548100001</v>
      </c>
      <c r="AC233" s="174">
        <f>SUM(AD233:AG233)</f>
        <v>6000.5413499999995</v>
      </c>
      <c r="AD233" s="174">
        <v>306.95230000000004</v>
      </c>
      <c r="AE233" s="174">
        <v>0</v>
      </c>
      <c r="AF233" s="174">
        <v>0</v>
      </c>
      <c r="AG233" s="174">
        <v>5693.5890499999996</v>
      </c>
      <c r="AH233" s="195">
        <f t="shared" si="173"/>
        <v>-25796.2961600001</v>
      </c>
      <c r="AI233" s="179">
        <v>1018.4024100000001</v>
      </c>
      <c r="AJ233" s="179">
        <v>-26814.698570000099</v>
      </c>
      <c r="AK233" s="179">
        <v>2897.4106499999998</v>
      </c>
    </row>
    <row r="234" spans="1:37" s="1" customFormat="1">
      <c r="A234" s="312"/>
      <c r="B234" s="198" t="str">
        <f>IF(L!$A$1=1,L!B235,IF(L!$A$1=2,L!C235,L!D235))</f>
        <v>2023 Maj</v>
      </c>
      <c r="C234" s="174">
        <f>D234+AB234+AK234</f>
        <v>192907.49432000009</v>
      </c>
      <c r="D234" s="195">
        <f t="shared" si="170"/>
        <v>229211.49859</v>
      </c>
      <c r="E234" s="174">
        <f>F234+K234+R234</f>
        <v>211430.74037000001</v>
      </c>
      <c r="F234" s="174">
        <f t="shared" si="176"/>
        <v>33632.959499999997</v>
      </c>
      <c r="G234" s="178">
        <v>3938.3625200000001</v>
      </c>
      <c r="H234" s="178">
        <v>19531.911489999999</v>
      </c>
      <c r="I234" s="178">
        <v>9944.8937700000006</v>
      </c>
      <c r="J234" s="178">
        <v>217.79172</v>
      </c>
      <c r="K234" s="196">
        <f t="shared" si="171"/>
        <v>181214.68610000002</v>
      </c>
      <c r="L234" s="174">
        <f t="shared" ref="L234:L241" si="179">M234+N234</f>
        <v>116308.92813</v>
      </c>
      <c r="M234" s="178">
        <v>31500.875250000001</v>
      </c>
      <c r="N234" s="178">
        <v>84808.052880000003</v>
      </c>
      <c r="O234" s="178">
        <v>13605.98641</v>
      </c>
      <c r="P234" s="178">
        <v>51290.801560000007</v>
      </c>
      <c r="Q234" s="178">
        <v>8.9700000000000006</v>
      </c>
      <c r="R234" s="178">
        <v>-3416.9052300000003</v>
      </c>
      <c r="S234" s="195">
        <f t="shared" si="177"/>
        <v>17780.75822</v>
      </c>
      <c r="T234" s="178">
        <v>11674.658109999998</v>
      </c>
      <c r="U234" s="178">
        <v>5435.6487800000004</v>
      </c>
      <c r="V234" s="178">
        <v>0</v>
      </c>
      <c r="W234" s="178">
        <v>361.03757999999999</v>
      </c>
      <c r="X234" s="178">
        <v>309.41374999999982</v>
      </c>
      <c r="Y234" s="174">
        <v>0</v>
      </c>
      <c r="Z234" s="174">
        <v>0</v>
      </c>
      <c r="AA234" s="174">
        <v>0</v>
      </c>
      <c r="AB234" s="179">
        <f>AC234+AH234</f>
        <v>-36780.685389999926</v>
      </c>
      <c r="AC234" s="174">
        <f t="shared" ref="AC234:AC235" si="180">SUM(AD234:AG234)</f>
        <v>382.37020000000001</v>
      </c>
      <c r="AD234" s="178">
        <v>382.37020000000001</v>
      </c>
      <c r="AE234" s="178">
        <v>0</v>
      </c>
      <c r="AF234" s="178">
        <v>0</v>
      </c>
      <c r="AG234" s="178"/>
      <c r="AH234" s="195">
        <f t="shared" si="173"/>
        <v>-37163.055589999924</v>
      </c>
      <c r="AI234" s="178">
        <v>6552.0783199999996</v>
      </c>
      <c r="AJ234" s="178">
        <v>-43715.133909999924</v>
      </c>
      <c r="AK234" s="178">
        <v>476.68112000000002</v>
      </c>
    </row>
    <row r="235" spans="1:37" s="1" customFormat="1">
      <c r="A235" s="312"/>
      <c r="B235" s="2" t="str">
        <f>IF(L!$A$1=1,L!B236,IF(L!$A$1=2,L!C236,L!D236))</f>
        <v>2023 Qershor</v>
      </c>
      <c r="C235" s="174">
        <f>D235+AB235+AK235</f>
        <v>228174.13106999997</v>
      </c>
      <c r="D235" s="195">
        <f t="shared" ref="D235:D241" si="181">E235+S235+Z235</f>
        <v>204659.05573000002</v>
      </c>
      <c r="E235" s="174">
        <f>F235+K235+R235</f>
        <v>184291.68719000003</v>
      </c>
      <c r="F235" s="174">
        <f>SUM(G235:J235)</f>
        <v>23921.931880000007</v>
      </c>
      <c r="G235" s="174">
        <v>2872.6960899999999</v>
      </c>
      <c r="H235" s="174">
        <v>18200.697600000003</v>
      </c>
      <c r="I235" s="174">
        <v>2612.9619000000002</v>
      </c>
      <c r="J235" s="174">
        <v>235.57629</v>
      </c>
      <c r="K235" s="196">
        <f t="shared" si="171"/>
        <v>164809.31150000001</v>
      </c>
      <c r="L235" s="174">
        <f t="shared" si="179"/>
        <v>106237.03185</v>
      </c>
      <c r="M235" s="174">
        <v>29162.756940000003</v>
      </c>
      <c r="N235" s="174">
        <v>77074.274909999993</v>
      </c>
      <c r="O235" s="174">
        <v>12217.289929999999</v>
      </c>
      <c r="P235" s="174">
        <v>46351.413719999997</v>
      </c>
      <c r="Q235" s="174">
        <v>3.5760000000000001</v>
      </c>
      <c r="R235" s="174">
        <v>-4439.5561900000002</v>
      </c>
      <c r="S235" s="195">
        <f>SUM(T235:Y235)</f>
        <v>20367.368539999996</v>
      </c>
      <c r="T235" s="174">
        <v>14756.144049999999</v>
      </c>
      <c r="U235" s="174">
        <v>5447.1861199999994</v>
      </c>
      <c r="V235" s="174">
        <v>0</v>
      </c>
      <c r="W235" s="179">
        <v>164.03836999999999</v>
      </c>
      <c r="X235" s="174">
        <v>0</v>
      </c>
      <c r="Y235" s="174">
        <v>0</v>
      </c>
      <c r="Z235" s="174">
        <v>0</v>
      </c>
      <c r="AA235" s="174">
        <v>0</v>
      </c>
      <c r="AB235" s="179">
        <f>AC235+AH235</f>
        <v>23345.239229999956</v>
      </c>
      <c r="AC235" s="174">
        <f t="shared" si="180"/>
        <v>26942.83367</v>
      </c>
      <c r="AD235" s="174">
        <v>502.17091999999997</v>
      </c>
      <c r="AE235" s="174">
        <v>0</v>
      </c>
      <c r="AF235" s="174">
        <v>0</v>
      </c>
      <c r="AG235" s="174">
        <v>26440.66275</v>
      </c>
      <c r="AH235" s="195">
        <f t="shared" si="173"/>
        <v>-3597.5944400000444</v>
      </c>
      <c r="AI235" s="179">
        <v>26331.239329999997</v>
      </c>
      <c r="AJ235" s="179">
        <v>-29928.833770000041</v>
      </c>
      <c r="AK235" s="179">
        <v>169.83611000000002</v>
      </c>
    </row>
    <row r="236" spans="1:37" s="1" customFormat="1">
      <c r="A236" s="312"/>
      <c r="B236" s="2" t="str">
        <f>IF(L!$A$1=1,L!B237,IF(L!$A$1=2,L!C237,L!D237))</f>
        <v>2023 Korrik</v>
      </c>
      <c r="C236" s="174">
        <f>D236+AB236+AK236</f>
        <v>260627.45060999994</v>
      </c>
      <c r="D236" s="195">
        <f t="shared" si="181"/>
        <v>278787.85539999994</v>
      </c>
      <c r="E236" s="174">
        <f>F236+K236+R236</f>
        <v>242639.62168999997</v>
      </c>
      <c r="F236" s="174">
        <f t="shared" si="176"/>
        <v>62574.159619999999</v>
      </c>
      <c r="G236" s="174">
        <v>34501.121090000001</v>
      </c>
      <c r="H236" s="174">
        <v>25009.431749999996</v>
      </c>
      <c r="I236" s="174">
        <v>2731.7734900000005</v>
      </c>
      <c r="J236" s="174">
        <v>331.83328999999992</v>
      </c>
      <c r="K236" s="196">
        <f>L236+O236+P236+Q236</f>
        <v>186296.98333999998</v>
      </c>
      <c r="L236" s="174">
        <f t="shared" si="179"/>
        <v>116604.58679</v>
      </c>
      <c r="M236" s="174">
        <v>31751.569399999997</v>
      </c>
      <c r="N236" s="174">
        <v>84853.017390000008</v>
      </c>
      <c r="O236" s="174">
        <v>14477.113490000002</v>
      </c>
      <c r="P236" s="174">
        <v>55213.053509999998</v>
      </c>
      <c r="Q236" s="174">
        <v>2.2295500000000001</v>
      </c>
      <c r="R236" s="174">
        <v>-6231.5212700000002</v>
      </c>
      <c r="S236" s="195">
        <f>SUM(T236:Y236)</f>
        <v>36148.233709999993</v>
      </c>
      <c r="T236" s="174">
        <v>13367.364369999999</v>
      </c>
      <c r="U236" s="174">
        <v>5181.2380999999996</v>
      </c>
      <c r="V236" s="174">
        <v>11850.145279999999</v>
      </c>
      <c r="W236" s="174">
        <v>5638.94805</v>
      </c>
      <c r="X236" s="174">
        <v>110.53791</v>
      </c>
      <c r="Y236" s="174">
        <v>0</v>
      </c>
      <c r="Z236" s="174">
        <v>0</v>
      </c>
      <c r="AA236" s="174">
        <v>0</v>
      </c>
      <c r="AB236" s="179">
        <f>AC236+AH236</f>
        <v>-18538.632540000002</v>
      </c>
      <c r="AC236" s="174">
        <f>SUM(AD236:AG236)</f>
        <v>489.39085999999998</v>
      </c>
      <c r="AD236" s="174">
        <v>489.39085999999998</v>
      </c>
      <c r="AE236" s="174">
        <v>0</v>
      </c>
      <c r="AF236" s="174">
        <v>0</v>
      </c>
      <c r="AG236" s="174">
        <v>0</v>
      </c>
      <c r="AH236" s="195">
        <f t="shared" si="173"/>
        <v>-19028.023400000002</v>
      </c>
      <c r="AI236" s="179">
        <v>881.50371999999777</v>
      </c>
      <c r="AJ236" s="179">
        <v>-19909.527119999999</v>
      </c>
      <c r="AK236" s="179">
        <v>378.22775000000001</v>
      </c>
    </row>
    <row r="237" spans="1:37" s="1" customFormat="1">
      <c r="A237" s="312"/>
      <c r="B237" s="2" t="str">
        <f>IF(L!$A$1=1,L!B238,IF(L!$A$1=2,L!C238,L!D238))</f>
        <v>2023 Gusht</v>
      </c>
      <c r="C237" s="174">
        <f>D237+AB237+AK237</f>
        <v>256008.83438000001</v>
      </c>
      <c r="D237" s="195">
        <f t="shared" si="181"/>
        <v>252417.97013</v>
      </c>
      <c r="E237" s="174">
        <f>F237+K237+R237</f>
        <v>229480.00555999999</v>
      </c>
      <c r="F237" s="174">
        <f t="shared" si="176"/>
        <v>27084.95894</v>
      </c>
      <c r="G237" s="174">
        <v>2662.9092099999998</v>
      </c>
      <c r="H237" s="174">
        <v>19617.618020000002</v>
      </c>
      <c r="I237" s="174">
        <v>4358.0899500000005</v>
      </c>
      <c r="J237" s="174">
        <v>446.34176000000002</v>
      </c>
      <c r="K237" s="196">
        <f t="shared" si="171"/>
        <v>206264.94063999999</v>
      </c>
      <c r="L237" s="174">
        <f t="shared" si="179"/>
        <v>131815.18547</v>
      </c>
      <c r="M237" s="174">
        <v>41599.093220000002</v>
      </c>
      <c r="N237" s="174">
        <v>90216.092250000002</v>
      </c>
      <c r="O237" s="174">
        <v>14904.464320000001</v>
      </c>
      <c r="P237" s="174">
        <v>59545.290849999998</v>
      </c>
      <c r="Q237" s="174">
        <v>0</v>
      </c>
      <c r="R237" s="174">
        <v>-3869.8940199999997</v>
      </c>
      <c r="S237" s="195">
        <f>SUM(T237:Y237)</f>
        <v>22937.964570000004</v>
      </c>
      <c r="T237" s="174">
        <v>16705.96746</v>
      </c>
      <c r="U237" s="174">
        <v>5812.8127000000004</v>
      </c>
      <c r="V237" s="174">
        <v>0</v>
      </c>
      <c r="W237" s="174">
        <v>419.18441000000001</v>
      </c>
      <c r="X237" s="174">
        <v>0</v>
      </c>
      <c r="Y237" s="174">
        <v>0</v>
      </c>
      <c r="Z237" s="174">
        <v>0</v>
      </c>
      <c r="AA237" s="174">
        <v>0</v>
      </c>
      <c r="AB237" s="179">
        <f>AC237+AH237</f>
        <v>3286.1331199999991</v>
      </c>
      <c r="AC237" s="174">
        <f t="shared" ref="AC237:AC238" si="182">SUM(AD237:AG237)</f>
        <v>508.17527999999999</v>
      </c>
      <c r="AD237" s="174">
        <v>508.17527999999999</v>
      </c>
      <c r="AE237" s="174">
        <v>0</v>
      </c>
      <c r="AF237" s="174">
        <v>0</v>
      </c>
      <c r="AG237" s="174">
        <v>0</v>
      </c>
      <c r="AH237" s="195">
        <f t="shared" si="173"/>
        <v>2777.9578399999991</v>
      </c>
      <c r="AI237" s="179">
        <v>2792.0365500000062</v>
      </c>
      <c r="AJ237" s="179">
        <v>-14.078710000006822</v>
      </c>
      <c r="AK237" s="179">
        <v>304.73113000000001</v>
      </c>
    </row>
    <row r="238" spans="1:37" s="1" customFormat="1">
      <c r="A238" s="312"/>
      <c r="B238" s="2" t="str">
        <f>IF(L!$A$1=1,L!B239,IF(L!$A$1=2,L!C239,L!D239))</f>
        <v>2023 Shtator</v>
      </c>
      <c r="C238" s="174">
        <f t="shared" ref="C238" si="183">D238+AB238+AK238</f>
        <v>207404.55328999998</v>
      </c>
      <c r="D238" s="195">
        <f t="shared" si="181"/>
        <v>230189.34604</v>
      </c>
      <c r="E238" s="174">
        <f t="shared" ref="E238" si="184">F238+K238+R238</f>
        <v>211821.92309</v>
      </c>
      <c r="F238" s="174">
        <f t="shared" si="176"/>
        <v>25453.90811</v>
      </c>
      <c r="G238" s="174">
        <v>2577.4917399999999</v>
      </c>
      <c r="H238" s="174">
        <v>18489.577909999996</v>
      </c>
      <c r="I238" s="174">
        <v>3992.4874200000004</v>
      </c>
      <c r="J238" s="174">
        <v>394.35104000000001</v>
      </c>
      <c r="K238" s="196">
        <f>L238+O238+P238+Q238</f>
        <v>192988.78453999999</v>
      </c>
      <c r="L238" s="174">
        <f t="shared" si="179"/>
        <v>125845.41996</v>
      </c>
      <c r="M238" s="174">
        <v>43507.475129999999</v>
      </c>
      <c r="N238" s="174">
        <v>82337.944829999993</v>
      </c>
      <c r="O238" s="174">
        <v>13828.539359999999</v>
      </c>
      <c r="P238" s="174">
        <v>53313.211810000008</v>
      </c>
      <c r="Q238" s="174">
        <v>1.61341</v>
      </c>
      <c r="R238" s="174">
        <v>-6620.7695599999997</v>
      </c>
      <c r="S238" s="195">
        <f t="shared" ref="S238:S239" si="185">SUM(T238:Y238)</f>
        <v>18367.42295</v>
      </c>
      <c r="T238" s="174">
        <v>13381.96564</v>
      </c>
      <c r="U238" s="174">
        <v>4711.9194399999997</v>
      </c>
      <c r="V238" s="174">
        <v>0</v>
      </c>
      <c r="W238" s="174">
        <v>273.53787</v>
      </c>
      <c r="X238" s="174">
        <v>0</v>
      </c>
      <c r="Y238" s="174">
        <v>0</v>
      </c>
      <c r="Z238" s="174">
        <v>0</v>
      </c>
      <c r="AA238" s="174">
        <v>0</v>
      </c>
      <c r="AB238" s="179">
        <f t="shared" ref="AB238:AB240" si="186">AC238+AH238</f>
        <v>-23306.475710000035</v>
      </c>
      <c r="AC238" s="174">
        <f t="shared" si="182"/>
        <v>698.52002000000005</v>
      </c>
      <c r="AD238" s="174">
        <v>698.52002000000005</v>
      </c>
      <c r="AE238" s="174">
        <v>0</v>
      </c>
      <c r="AF238" s="174">
        <v>0</v>
      </c>
      <c r="AG238" s="174">
        <v>0</v>
      </c>
      <c r="AH238" s="195">
        <f t="shared" si="173"/>
        <v>-24004.995730000035</v>
      </c>
      <c r="AI238" s="179">
        <v>900.75349999999332</v>
      </c>
      <c r="AJ238" s="179">
        <v>-24905.749230000027</v>
      </c>
      <c r="AK238" s="179">
        <v>521.68295999999998</v>
      </c>
    </row>
    <row r="239" spans="1:37" s="1" customFormat="1">
      <c r="A239" s="312"/>
      <c r="B239" s="2" t="str">
        <f>IF(L!$A$1=1,L!B240,IF(L!$A$1=2,L!C240,L!D240))</f>
        <v>2023 Tetor</v>
      </c>
      <c r="C239" s="174">
        <f t="shared" ref="C239:C245" si="187">D239+AB239+AK239</f>
        <v>269791.22843000002</v>
      </c>
      <c r="D239" s="195">
        <f t="shared" si="181"/>
        <v>270772.35608</v>
      </c>
      <c r="E239" s="174">
        <f>F239+K239+R239</f>
        <v>239153.35334</v>
      </c>
      <c r="F239" s="174">
        <f t="shared" si="176"/>
        <v>63332.120570000006</v>
      </c>
      <c r="G239" s="174">
        <v>33858.401540000006</v>
      </c>
      <c r="H239" s="174">
        <v>26006.40856</v>
      </c>
      <c r="I239" s="174">
        <v>3076.5143199999993</v>
      </c>
      <c r="J239" s="174">
        <v>390.79614999999995</v>
      </c>
      <c r="K239" s="196">
        <f t="shared" ref="K239:K240" si="188">L239+O239+P239+Q239</f>
        <v>180849.05606</v>
      </c>
      <c r="L239" s="174">
        <f t="shared" si="179"/>
        <v>121291.26975000001</v>
      </c>
      <c r="M239" s="174">
        <v>33424.584360000001</v>
      </c>
      <c r="N239" s="174">
        <v>87866.685389999999</v>
      </c>
      <c r="O239" s="174">
        <v>15150.44167</v>
      </c>
      <c r="P239" s="174">
        <v>44323.867240000007</v>
      </c>
      <c r="Q239" s="174">
        <v>83.477399999999989</v>
      </c>
      <c r="R239" s="174">
        <v>-5027.8232899999994</v>
      </c>
      <c r="S239" s="195">
        <f t="shared" si="185"/>
        <v>31619.002740000004</v>
      </c>
      <c r="T239" s="174">
        <v>12616.005590000001</v>
      </c>
      <c r="U239" s="174">
        <v>5655.8467300000002</v>
      </c>
      <c r="V239" s="174">
        <v>6008.0411700000004</v>
      </c>
      <c r="W239" s="174">
        <v>5821.5514300000004</v>
      </c>
      <c r="X239" s="174">
        <v>1517.55782</v>
      </c>
      <c r="Y239" s="174">
        <v>0</v>
      </c>
      <c r="Z239" s="174">
        <v>0</v>
      </c>
      <c r="AA239" s="174">
        <v>0</v>
      </c>
      <c r="AB239" s="179">
        <f t="shared" si="186"/>
        <v>-1946.6121700000012</v>
      </c>
      <c r="AC239" s="174">
        <f>SUM(AD239:AG239)</f>
        <v>6475.7964299999994</v>
      </c>
      <c r="AD239" s="174">
        <v>782.20737999999994</v>
      </c>
      <c r="AE239" s="174">
        <v>0</v>
      </c>
      <c r="AF239" s="174">
        <v>0</v>
      </c>
      <c r="AG239" s="174">
        <v>5693.5890499999996</v>
      </c>
      <c r="AH239" s="195">
        <f>SUM(AI239:AJ239)</f>
        <v>-8422.4086000000007</v>
      </c>
      <c r="AI239" s="179">
        <v>1479.3081299999999</v>
      </c>
      <c r="AJ239" s="179">
        <v>-9901.7167300000001</v>
      </c>
      <c r="AK239" s="195">
        <v>965.48451999999997</v>
      </c>
    </row>
    <row r="240" spans="1:37" s="1" customFormat="1">
      <c r="A240" s="312"/>
      <c r="B240" s="2" t="str">
        <f>IF(L!$A$1=1,L!B241,IF(L!$A$1=2,L!C241,L!D241))</f>
        <v xml:space="preserve">2023 Nëntor </v>
      </c>
      <c r="C240" s="174">
        <f t="shared" si="187"/>
        <v>287168.75273000007</v>
      </c>
      <c r="D240" s="195">
        <f t="shared" si="181"/>
        <v>223503.41745999997</v>
      </c>
      <c r="E240" s="174">
        <f>F240+K240+R240</f>
        <v>205708.61092999997</v>
      </c>
      <c r="F240" s="174">
        <f>SUM(G240:J240)</f>
        <v>23232.884649999996</v>
      </c>
      <c r="G240" s="174">
        <v>2312.7988700000001</v>
      </c>
      <c r="H240" s="174">
        <v>19258.739929999996</v>
      </c>
      <c r="I240" s="174">
        <v>1413.1299900000004</v>
      </c>
      <c r="J240" s="174">
        <v>248.21586000000002</v>
      </c>
      <c r="K240" s="196">
        <f t="shared" si="188"/>
        <v>188396.80914999999</v>
      </c>
      <c r="L240" s="174">
        <f t="shared" si="179"/>
        <v>128888.53662999999</v>
      </c>
      <c r="M240" s="174">
        <v>33200.96228</v>
      </c>
      <c r="N240" s="174">
        <v>95687.574349999995</v>
      </c>
      <c r="O240" s="174">
        <v>14618.315720000001</v>
      </c>
      <c r="P240" s="174">
        <v>44889.9568</v>
      </c>
      <c r="Q240" s="174">
        <v>0</v>
      </c>
      <c r="R240" s="174">
        <v>-5921.0828700000002</v>
      </c>
      <c r="S240" s="195">
        <f>SUM(T240:Y240)</f>
        <v>17794.806529999998</v>
      </c>
      <c r="T240" s="174">
        <v>12160.910250000001</v>
      </c>
      <c r="U240" s="174">
        <v>5203.8926099999999</v>
      </c>
      <c r="V240" s="174">
        <v>0</v>
      </c>
      <c r="W240" s="174">
        <v>418.75367</v>
      </c>
      <c r="X240" s="174">
        <v>11.25</v>
      </c>
      <c r="Y240" s="174">
        <v>0</v>
      </c>
      <c r="Z240" s="174">
        <v>0</v>
      </c>
      <c r="AA240" s="174">
        <v>0</v>
      </c>
      <c r="AB240" s="179">
        <f t="shared" si="186"/>
        <v>63108.357030000094</v>
      </c>
      <c r="AC240" s="174">
        <f>SUM(AD240:AG240)</f>
        <v>605.66468999999984</v>
      </c>
      <c r="AD240" s="286">
        <v>556.48469</v>
      </c>
      <c r="AE240" s="174">
        <v>0</v>
      </c>
      <c r="AF240" s="174">
        <v>0</v>
      </c>
      <c r="AG240" s="174">
        <v>49.179999999999801</v>
      </c>
      <c r="AH240" s="195">
        <f>SUM(AI240:AJ240)</f>
        <v>62502.692340000096</v>
      </c>
      <c r="AI240" s="179">
        <v>47512.12846</v>
      </c>
      <c r="AJ240" s="179">
        <v>14990.5638800001</v>
      </c>
      <c r="AK240" s="179">
        <v>556.97824000000003</v>
      </c>
    </row>
    <row r="241" spans="1:38" s="1" customFormat="1">
      <c r="A241" s="312"/>
      <c r="B241" s="2" t="str">
        <f>IF(L!$A$1=1,L!B242,IF(L!$A$1=2,L!C242,L!D242))</f>
        <v>2023 Dhjetor</v>
      </c>
      <c r="C241" s="174">
        <f t="shared" si="187"/>
        <v>249649.74065000025</v>
      </c>
      <c r="D241" s="195">
        <f t="shared" si="181"/>
        <v>241844.95255000025</v>
      </c>
      <c r="E241" s="174">
        <f>F241+K241+R241</f>
        <v>221726.03129000025</v>
      </c>
      <c r="F241" s="174">
        <f>SUM(G241:J241)</f>
        <v>27591.676500000071</v>
      </c>
      <c r="G241" s="174">
        <v>3402.05017000002</v>
      </c>
      <c r="H241" s="174">
        <v>21452.759800000058</v>
      </c>
      <c r="I241" s="178">
        <v>2438.5977499999935</v>
      </c>
      <c r="J241" s="174">
        <v>298.26877999999965</v>
      </c>
      <c r="K241" s="196">
        <f>L241+O241+P241+Q241</f>
        <v>200959.45084000018</v>
      </c>
      <c r="L241" s="174">
        <f t="shared" si="179"/>
        <v>126295.29189000011</v>
      </c>
      <c r="M241" s="194">
        <v>34153.467410000019</v>
      </c>
      <c r="N241" s="174">
        <v>92141.824480000083</v>
      </c>
      <c r="O241" s="174">
        <v>16039.883670000052</v>
      </c>
      <c r="P241" s="174">
        <v>58657.630570000038</v>
      </c>
      <c r="Q241" s="174">
        <v>-33.355290000000011</v>
      </c>
      <c r="R241" s="174">
        <v>-6825.0960500000001</v>
      </c>
      <c r="S241" s="195">
        <f>SUM(T241:Y241)</f>
        <v>20118.921259999999</v>
      </c>
      <c r="T241" s="174">
        <v>13761.389650000026</v>
      </c>
      <c r="U241" s="174">
        <v>5950.4366499999742</v>
      </c>
      <c r="V241" s="174">
        <v>0</v>
      </c>
      <c r="W241" s="174">
        <v>273.02837999999974</v>
      </c>
      <c r="X241" s="178">
        <v>134.0665799999997</v>
      </c>
      <c r="Y241" s="174">
        <v>0</v>
      </c>
      <c r="Z241" s="174"/>
      <c r="AA241" s="174"/>
      <c r="AB241" s="179">
        <f>AC241+AH241</f>
        <v>6011.3564699999934</v>
      </c>
      <c r="AC241" s="174">
        <f>SUM(AD241:AG241)</f>
        <v>424.97804999999971</v>
      </c>
      <c r="AD241" s="174">
        <v>424.97804999999971</v>
      </c>
      <c r="AE241" s="174">
        <v>0</v>
      </c>
      <c r="AF241" s="174">
        <v>0</v>
      </c>
      <c r="AG241" s="178">
        <v>0</v>
      </c>
      <c r="AH241" s="195">
        <f>SUM(AI241:AJ241)</f>
        <v>5586.3784199999936</v>
      </c>
      <c r="AI241" s="179">
        <v>5586.3784199999936</v>
      </c>
      <c r="AJ241" s="179">
        <v>0</v>
      </c>
      <c r="AK241" s="179">
        <v>1793.431630000001</v>
      </c>
    </row>
    <row r="242" spans="1:38" s="1" customFormat="1">
      <c r="A242" s="312"/>
      <c r="B242" s="3" t="str">
        <f>IF(L!$A$1=1,L!B243,IF(L!$A$1=2,L!C243,L!D243))</f>
        <v>Gjithsej 2023</v>
      </c>
      <c r="C242" s="176">
        <f t="shared" si="187"/>
        <v>2861092.8546700003</v>
      </c>
      <c r="D242" s="176">
        <f>SUM(D230:D241)</f>
        <v>2840279.5116600003</v>
      </c>
      <c r="E242" s="176">
        <f>SUM(E230:E241)</f>
        <v>2505898.9410600001</v>
      </c>
      <c r="F242" s="176">
        <f>SUM(F230:F241)</f>
        <v>490293.74588000012</v>
      </c>
      <c r="G242" s="176">
        <f>SUM(G230:G241)</f>
        <v>184864.27228000006</v>
      </c>
      <c r="H242" s="176">
        <f>SUM(H230:H241)</f>
        <v>255941.14598000003</v>
      </c>
      <c r="I242" s="176">
        <f t="shared" ref="I242:P242" si="189">SUM(I230:I241)</f>
        <v>46085.200929999999</v>
      </c>
      <c r="J242" s="176">
        <f t="shared" si="189"/>
        <v>3403.1266899999991</v>
      </c>
      <c r="K242" s="176">
        <f>SUM(K230:K241)</f>
        <v>2076882.0875900001</v>
      </c>
      <c r="L242" s="176">
        <f>SUM(L230:L241)</f>
        <v>1365579.5067700003</v>
      </c>
      <c r="M242" s="176">
        <f t="shared" si="189"/>
        <v>407904.70889999997</v>
      </c>
      <c r="N242" s="176">
        <f t="shared" si="189"/>
        <v>957674.79787000013</v>
      </c>
      <c r="O242" s="176">
        <f t="shared" si="189"/>
        <v>156213.51589000004</v>
      </c>
      <c r="P242" s="176">
        <f t="shared" si="189"/>
        <v>554988.54821000004</v>
      </c>
      <c r="Q242" s="176">
        <f>SUM(Q230:Q241)</f>
        <v>100.51671999999998</v>
      </c>
      <c r="R242" s="176">
        <f>SUM(R230:R241)</f>
        <v>-61276.892409999993</v>
      </c>
      <c r="S242" s="176">
        <f>SUM(S230:S241)</f>
        <v>266880.57059999998</v>
      </c>
      <c r="T242" s="176">
        <f>SUM(T230:T241)</f>
        <v>148073.9964</v>
      </c>
      <c r="U242" s="176">
        <f t="shared" ref="U242:W242" si="190">SUM(U230:U241)</f>
        <v>62511.096429999976</v>
      </c>
      <c r="V242" s="176">
        <f t="shared" si="190"/>
        <v>25979.532709999999</v>
      </c>
      <c r="W242" s="176">
        <f t="shared" si="190"/>
        <v>26722.409530000001</v>
      </c>
      <c r="X242" s="176">
        <f>SUM(X230:X241)</f>
        <v>3593.5355299999997</v>
      </c>
      <c r="Y242" s="176">
        <f t="shared" ref="Y242" si="191">SUM(Y230:Y241)</f>
        <v>0</v>
      </c>
      <c r="Z242" s="176">
        <f>SUM(Z230:Z241)</f>
        <v>0</v>
      </c>
      <c r="AA242" s="176">
        <f>SUM(AA230:AA241)</f>
        <v>67500</v>
      </c>
      <c r="AB242" s="176">
        <f>SUM(AB230:AB241)</f>
        <v>6990.4377300000069</v>
      </c>
      <c r="AC242" s="176">
        <f>SUM(AC230:AC241)</f>
        <v>43835.124030000006</v>
      </c>
      <c r="AD242" s="176">
        <f>SUM(AD230:AD241)</f>
        <v>5958.1031800000001</v>
      </c>
      <c r="AE242" s="176">
        <f t="shared" ref="AE242:AF242" si="192">SUM(AE230:AE241)</f>
        <v>0</v>
      </c>
      <c r="AF242" s="176">
        <f t="shared" si="192"/>
        <v>0</v>
      </c>
      <c r="AG242" s="176">
        <f>SUM(AG230:AG241)</f>
        <v>37877.020850000001</v>
      </c>
      <c r="AH242" s="176">
        <f>SUM(AH230:AH241)</f>
        <v>-36844.686299999987</v>
      </c>
      <c r="AI242" s="176">
        <f>SUM(AI230:AI241)</f>
        <v>104960.52413999999</v>
      </c>
      <c r="AJ242" s="176">
        <f>SUM(AJ230:AJ241)</f>
        <v>-141805.21044</v>
      </c>
      <c r="AK242" s="176">
        <f>SUM(AK230:AK241)</f>
        <v>13822.905280000001</v>
      </c>
    </row>
    <row r="243" spans="1:38" s="1" customFormat="1">
      <c r="A243" s="312">
        <v>2024</v>
      </c>
      <c r="B243" s="183" t="str">
        <f>IF(L!$A$1=1,L!B244,IF(L!$A$1=2,L!C244,L!D244))</f>
        <v>2024 Janar</v>
      </c>
      <c r="C243" s="174">
        <f>D243+AB243+AK243</f>
        <v>216623.76924000008</v>
      </c>
      <c r="D243" s="195">
        <f t="shared" ref="D243" si="193">E243+S243+Z243</f>
        <v>245107.03164</v>
      </c>
      <c r="E243" s="174">
        <f>F243+K243+R243</f>
        <v>215480.08676999999</v>
      </c>
      <c r="F243" s="174">
        <f>SUM(G243:J243)</f>
        <v>63396.69374000001</v>
      </c>
      <c r="G243" s="195">
        <v>33464.742830000003</v>
      </c>
      <c r="H243" s="195">
        <v>27983.387440000002</v>
      </c>
      <c r="I243" s="195">
        <v>1931.6523399999992</v>
      </c>
      <c r="J243" s="195">
        <v>16.91113</v>
      </c>
      <c r="K243" s="196">
        <f>L243+O243+P243+Q243</f>
        <v>156988.32486999998</v>
      </c>
      <c r="L243" s="174">
        <f>M243+N243</f>
        <v>109110.09719999999</v>
      </c>
      <c r="M243" s="195">
        <v>49581.470690000002</v>
      </c>
      <c r="N243" s="195">
        <v>59528.626509999995</v>
      </c>
      <c r="O243" s="195">
        <v>9610.8337499999998</v>
      </c>
      <c r="P243" s="195">
        <v>38267.328939999999</v>
      </c>
      <c r="Q243" s="195">
        <v>6.498000000000001E-2</v>
      </c>
      <c r="R243" s="195">
        <v>-4904.9318399999993</v>
      </c>
      <c r="S243" s="195">
        <v>29626.944869999999</v>
      </c>
      <c r="T243" s="185">
        <v>13713.67167</v>
      </c>
      <c r="U243" s="185">
        <v>3937.1292100000001</v>
      </c>
      <c r="V243" s="185">
        <v>6008.0411700000004</v>
      </c>
      <c r="W243" s="185">
        <v>5968.1028200000001</v>
      </c>
      <c r="X243" s="195">
        <v>0</v>
      </c>
      <c r="Y243" s="195">
        <v>0</v>
      </c>
      <c r="Z243" s="195">
        <v>0</v>
      </c>
      <c r="AA243" s="195">
        <v>0</v>
      </c>
      <c r="AB243" s="179">
        <f t="shared" ref="AB243:AB250" si="194">AC243+AH243</f>
        <v>-28546.192869999901</v>
      </c>
      <c r="AC243" s="174">
        <f>SUM(AD243:AG243)</f>
        <v>369.98255</v>
      </c>
      <c r="AD243" s="195">
        <v>369.98255</v>
      </c>
      <c r="AE243" s="195">
        <v>0</v>
      </c>
      <c r="AF243" s="195">
        <v>0</v>
      </c>
      <c r="AG243" s="195">
        <v>0</v>
      </c>
      <c r="AH243" s="195">
        <f>SUM(AI243:AJ243)</f>
        <v>-28916.175419999901</v>
      </c>
      <c r="AI243" s="178">
        <v>1021.9110499999999</v>
      </c>
      <c r="AJ243" s="178">
        <v>-29938.0864699999</v>
      </c>
      <c r="AK243" s="179">
        <v>62.93047</v>
      </c>
    </row>
    <row r="244" spans="1:38" s="1" customFormat="1">
      <c r="A244" s="312"/>
      <c r="B244" s="183" t="str">
        <f>IF(L!$A$1=1,L!B245,IF(L!$A$1=2,L!C245,L!D245))</f>
        <v>2024 Shkurt</v>
      </c>
      <c r="C244" s="174">
        <f>D244+AB244+AK244</f>
        <v>199919.02213999993</v>
      </c>
      <c r="D244" s="195">
        <f>E244+S244+Z244</f>
        <v>208321.42296000003</v>
      </c>
      <c r="E244" s="174">
        <f>F244+K244+R244</f>
        <v>191781.17130000002</v>
      </c>
      <c r="F244" s="174">
        <f>SUM(G244:J244)</f>
        <v>26029.411979999997</v>
      </c>
      <c r="G244" s="195">
        <v>2917.5087200000003</v>
      </c>
      <c r="H244" s="195">
        <v>21289.532379999997</v>
      </c>
      <c r="I244" s="195">
        <v>1821.3381800000002</v>
      </c>
      <c r="J244" s="195">
        <v>1.0327</v>
      </c>
      <c r="K244" s="196">
        <f t="shared" ref="K244:K252" si="195">L244+O244+P244+Q244</f>
        <v>168497.83261000001</v>
      </c>
      <c r="L244" s="174">
        <f>M244+N244</f>
        <v>110309.90914999999</v>
      </c>
      <c r="M244" s="195">
        <v>36415.135520000003</v>
      </c>
      <c r="N244" s="195">
        <v>73894.773629999996</v>
      </c>
      <c r="O244" s="195">
        <v>12694.24145</v>
      </c>
      <c r="P244" s="195">
        <v>45489.318060000005</v>
      </c>
      <c r="Q244" s="195">
        <v>4.36395</v>
      </c>
      <c r="R244" s="195">
        <v>-2746.0732899999994</v>
      </c>
      <c r="S244" s="195">
        <v>16540.251660000002</v>
      </c>
      <c r="T244" s="185">
        <v>12572.82835</v>
      </c>
      <c r="U244" s="195">
        <v>3656.81862</v>
      </c>
      <c r="V244" s="195">
        <v>0</v>
      </c>
      <c r="W244" s="195">
        <v>310.60469000000001</v>
      </c>
      <c r="X244" s="195">
        <v>0</v>
      </c>
      <c r="Y244" s="195">
        <v>0</v>
      </c>
      <c r="Z244" s="195">
        <v>0</v>
      </c>
      <c r="AA244" s="195">
        <v>0</v>
      </c>
      <c r="AB244" s="179">
        <f t="shared" si="194"/>
        <v>-8785.6774900000964</v>
      </c>
      <c r="AC244" s="174">
        <f t="shared" ref="AC244" si="196">SUM(AD244:AG244)</f>
        <v>540.20202000000006</v>
      </c>
      <c r="AD244" s="195">
        <v>540.20202000000006</v>
      </c>
      <c r="AE244" s="195">
        <v>0</v>
      </c>
      <c r="AF244" s="179">
        <v>0</v>
      </c>
      <c r="AG244" s="195">
        <v>0</v>
      </c>
      <c r="AH244" s="195">
        <f t="shared" ref="AH244:AH251" si="197">SUM(AI244:AJ244)</f>
        <v>-9325.8795100000971</v>
      </c>
      <c r="AI244" s="195">
        <v>5212.0189200000013</v>
      </c>
      <c r="AJ244" s="195">
        <v>-14537.898430000099</v>
      </c>
      <c r="AK244" s="195">
        <v>383.27666999999997</v>
      </c>
    </row>
    <row r="245" spans="1:38" s="1" customFormat="1">
      <c r="A245" s="312"/>
      <c r="B245" s="2" t="str">
        <f>IF(L!$A$1=1,L!B246,IF(L!$A$1=2,L!C246,L!D246))</f>
        <v xml:space="preserve">2024 Mars </v>
      </c>
      <c r="C245" s="179">
        <f t="shared" si="187"/>
        <v>269086.80964000005</v>
      </c>
      <c r="D245" s="195">
        <f>E245+S245+Z245+AA245</f>
        <v>238674.71403</v>
      </c>
      <c r="E245" s="179">
        <f>F245+K245+R245</f>
        <v>219584.28808</v>
      </c>
      <c r="F245" s="179">
        <f>SUM(G245:J245)</f>
        <v>36264.589240000008</v>
      </c>
      <c r="G245" s="179">
        <v>11183.539220000001</v>
      </c>
      <c r="H245" s="179">
        <v>22449.641400000004</v>
      </c>
      <c r="I245" s="179">
        <v>2628.7454399999997</v>
      </c>
      <c r="J245" s="179">
        <v>2.6631799999999997</v>
      </c>
      <c r="K245" s="196">
        <f t="shared" si="195"/>
        <v>187724.85324999999</v>
      </c>
      <c r="L245" s="179">
        <f>M245+N245</f>
        <v>112504.57415999999</v>
      </c>
      <c r="M245" s="179">
        <v>30360.654920000001</v>
      </c>
      <c r="N245" s="179">
        <v>82143.919239999988</v>
      </c>
      <c r="O245" s="179">
        <v>12548.183639999999</v>
      </c>
      <c r="P245" s="179">
        <v>62672.095450000001</v>
      </c>
      <c r="Q245" s="179">
        <v>0</v>
      </c>
      <c r="R245" s="179">
        <v>-4405.1544100000001</v>
      </c>
      <c r="S245" s="195">
        <v>19090.425950000001</v>
      </c>
      <c r="T245" s="179">
        <v>13276.97465</v>
      </c>
      <c r="U245" s="179">
        <v>5593.3980199999996</v>
      </c>
      <c r="V245" s="179">
        <v>0</v>
      </c>
      <c r="W245" s="179">
        <v>220.05328</v>
      </c>
      <c r="X245" s="179">
        <v>0</v>
      </c>
      <c r="Y245" s="179">
        <v>0</v>
      </c>
      <c r="Z245" s="179">
        <v>0</v>
      </c>
      <c r="AA245" s="179">
        <v>0</v>
      </c>
      <c r="AB245" s="179">
        <f t="shared" si="194"/>
        <v>30042.94180000007</v>
      </c>
      <c r="AC245" s="179">
        <f>SUM(AD245:AG245)</f>
        <v>568.33012000000008</v>
      </c>
      <c r="AD245" s="179">
        <v>568.33012000000008</v>
      </c>
      <c r="AE245" s="179">
        <v>0</v>
      </c>
      <c r="AF245" s="179">
        <v>0</v>
      </c>
      <c r="AG245" s="179">
        <v>0</v>
      </c>
      <c r="AH245" s="195">
        <f t="shared" si="197"/>
        <v>29474.611680000071</v>
      </c>
      <c r="AI245" s="179">
        <v>10202.123859999996</v>
      </c>
      <c r="AJ245" s="179">
        <v>19272.487820000075</v>
      </c>
      <c r="AK245" s="179">
        <v>369.15381000000002</v>
      </c>
    </row>
    <row r="246" spans="1:38" s="1" customFormat="1">
      <c r="A246" s="312"/>
      <c r="B246" s="2" t="str">
        <f>IF(L!$A$1=1,L!B247,IF(L!$A$1=2,L!C247,L!D247))</f>
        <v>2024 Prill</v>
      </c>
      <c r="C246" s="174">
        <f t="shared" ref="C246" si="198">D246+AB246+AK246</f>
        <v>299596.86258000002</v>
      </c>
      <c r="D246" s="195">
        <f t="shared" ref="D246:D253" si="199">E246+S246+Z246</f>
        <v>305242.76422000001</v>
      </c>
      <c r="E246" s="174">
        <f t="shared" ref="E246" si="200">F246+K246+R246</f>
        <v>257210.96297999998</v>
      </c>
      <c r="F246" s="174">
        <f t="shared" ref="F246:F248" si="201">SUM(G246:J246)</f>
        <v>91753.305049999995</v>
      </c>
      <c r="G246" s="286">
        <v>55440.447849999997</v>
      </c>
      <c r="H246" s="174">
        <v>30145.985200000003</v>
      </c>
      <c r="I246" s="174">
        <v>6165.6518299999998</v>
      </c>
      <c r="J246" s="174">
        <v>1.22017</v>
      </c>
      <c r="K246" s="196">
        <f t="shared" si="195"/>
        <v>169296.40370999998</v>
      </c>
      <c r="L246" s="174">
        <f>M246+N246</f>
        <v>117714.5517</v>
      </c>
      <c r="M246" s="174">
        <v>34437.826549999998</v>
      </c>
      <c r="N246" s="174">
        <v>83276.725149999998</v>
      </c>
      <c r="O246" s="174">
        <v>13568.764930000001</v>
      </c>
      <c r="P246" s="174">
        <v>38013.087079999998</v>
      </c>
      <c r="Q246" s="174">
        <v>0</v>
      </c>
      <c r="R246" s="174">
        <v>-3838.7457799999997</v>
      </c>
      <c r="S246" s="195">
        <f t="shared" ref="S246:S247" si="202">SUM(T246:Y246)</f>
        <v>48031.801240000001</v>
      </c>
      <c r="T246" s="174">
        <v>29175.679840000001</v>
      </c>
      <c r="U246" s="174">
        <v>4879.6159299999999</v>
      </c>
      <c r="V246" s="174">
        <v>6008.0411700000004</v>
      </c>
      <c r="W246" s="174">
        <v>6522.2713299999996</v>
      </c>
      <c r="X246" s="174">
        <v>1446.1929700000001</v>
      </c>
      <c r="Y246" s="174">
        <v>0</v>
      </c>
      <c r="Z246" s="174">
        <v>0</v>
      </c>
      <c r="AA246" s="174">
        <v>0</v>
      </c>
      <c r="AB246" s="179">
        <f t="shared" si="194"/>
        <v>-6549.3424000000177</v>
      </c>
      <c r="AC246" s="174">
        <f>SUM(AD246:AG246)</f>
        <v>6083.92562</v>
      </c>
      <c r="AD246" s="174">
        <v>390.33656999999999</v>
      </c>
      <c r="AE246" s="174">
        <v>0</v>
      </c>
      <c r="AF246" s="174">
        <v>0</v>
      </c>
      <c r="AG246" s="174">
        <v>5693.5890499999996</v>
      </c>
      <c r="AH246" s="195">
        <f t="shared" si="197"/>
        <v>-12633.268020000018</v>
      </c>
      <c r="AI246" s="179">
        <v>4199.4779599999993</v>
      </c>
      <c r="AJ246" s="179">
        <v>-16832.745980000018</v>
      </c>
      <c r="AK246" s="179">
        <v>903.44075999999995</v>
      </c>
      <c r="AL246" s="288"/>
    </row>
    <row r="247" spans="1:38" s="1" customFormat="1">
      <c r="A247" s="312"/>
      <c r="B247" s="198" t="str">
        <f>IF(L!$A$1=1,L!B248,IF(L!$A$1=2,L!C248,L!D248))</f>
        <v>2024 Maj</v>
      </c>
      <c r="C247" s="174">
        <f>D247+AB247+AK247</f>
        <v>260352.86101999995</v>
      </c>
      <c r="D247" s="195">
        <f t="shared" si="199"/>
        <v>223309.36685000002</v>
      </c>
      <c r="E247" s="174">
        <f>F247+K247+R247</f>
        <v>201892.45835</v>
      </c>
      <c r="F247" s="174">
        <f t="shared" si="201"/>
        <v>29023.430230000002</v>
      </c>
      <c r="G247" s="178">
        <v>3989.4900899999998</v>
      </c>
      <c r="H247" s="178">
        <v>21410.194910000002</v>
      </c>
      <c r="I247" s="178">
        <v>3619.12392</v>
      </c>
      <c r="J247" s="178">
        <v>4.6213100000000003</v>
      </c>
      <c r="K247" s="196">
        <f t="shared" si="195"/>
        <v>176073.76884</v>
      </c>
      <c r="L247" s="174">
        <f t="shared" ref="L247:L253" si="203">M247+N247</f>
        <v>118030.0576</v>
      </c>
      <c r="M247" s="178">
        <v>34000.068260000007</v>
      </c>
      <c r="N247" s="178">
        <v>84029.98934</v>
      </c>
      <c r="O247" s="178">
        <v>13298.27837</v>
      </c>
      <c r="P247" s="178">
        <v>44741.832869999998</v>
      </c>
      <c r="Q247" s="178">
        <v>3.6</v>
      </c>
      <c r="R247" s="178">
        <v>-3204.7407200000002</v>
      </c>
      <c r="S247" s="195">
        <f t="shared" si="202"/>
        <v>21415.769880000003</v>
      </c>
      <c r="T247" s="178">
        <v>15263.583630000001</v>
      </c>
      <c r="U247" s="178">
        <v>5854.8164000000006</v>
      </c>
      <c r="V247" s="178">
        <v>0</v>
      </c>
      <c r="W247" s="178">
        <v>237.12395000000001</v>
      </c>
      <c r="X247" s="178">
        <v>60.245900000000184</v>
      </c>
      <c r="Y247" s="174">
        <v>0</v>
      </c>
      <c r="Z247" s="174">
        <v>1.13862</v>
      </c>
      <c r="AA247" s="174">
        <v>0</v>
      </c>
      <c r="AB247" s="179">
        <f t="shared" si="194"/>
        <v>35795.467849999935</v>
      </c>
      <c r="AC247" s="174">
        <f t="shared" ref="AC247:AC248" si="204">SUM(AD247:AG247)</f>
        <v>487.97427000000005</v>
      </c>
      <c r="AD247" s="178">
        <v>487.97427000000005</v>
      </c>
      <c r="AE247" s="178">
        <v>0</v>
      </c>
      <c r="AF247" s="178">
        <v>0</v>
      </c>
      <c r="AG247" s="178">
        <v>0</v>
      </c>
      <c r="AH247" s="195">
        <f t="shared" si="197"/>
        <v>35307.493579999937</v>
      </c>
      <c r="AI247" s="178">
        <v>7127.5226400000056</v>
      </c>
      <c r="AJ247" s="178">
        <v>28179.970939999934</v>
      </c>
      <c r="AK247" s="178">
        <v>1248.0263200000002</v>
      </c>
    </row>
    <row r="248" spans="1:38" s="1" customFormat="1">
      <c r="A248" s="312"/>
      <c r="B248" s="2" t="str">
        <f>IF(L!$A$1=1,L!B249,IF(L!$A$1=2,L!C249,L!D249))</f>
        <v>2024 Qershor</v>
      </c>
      <c r="C248" s="174">
        <f>D248+AB248+AK248</f>
        <v>222701.07606000008</v>
      </c>
      <c r="D248" s="195">
        <f t="shared" si="199"/>
        <v>209057.43409999998</v>
      </c>
      <c r="E248" s="174">
        <f>F248+K248+R248</f>
        <v>189845.22986999998</v>
      </c>
      <c r="F248" s="174">
        <f t="shared" si="201"/>
        <v>24335.020750000003</v>
      </c>
      <c r="G248" s="174">
        <v>2212.7791200000001</v>
      </c>
      <c r="H248" s="174">
        <v>20807.196990000004</v>
      </c>
      <c r="I248" s="174">
        <v>1322.0370699999999</v>
      </c>
      <c r="J248" s="174">
        <v>-6.9924299999999997</v>
      </c>
      <c r="K248" s="196">
        <f t="shared" si="195"/>
        <v>175739.17655999999</v>
      </c>
      <c r="L248" s="174">
        <f t="shared" si="203"/>
        <v>116033.96388</v>
      </c>
      <c r="M248" s="174">
        <v>33625.630160000001</v>
      </c>
      <c r="N248" s="174">
        <v>82408.333719999995</v>
      </c>
      <c r="O248" s="174">
        <v>13997.42071</v>
      </c>
      <c r="P248" s="174">
        <v>45707.791969999998</v>
      </c>
      <c r="Q248" s="174">
        <v>0</v>
      </c>
      <c r="R248" s="174">
        <v>-10228.96744</v>
      </c>
      <c r="S248" s="195">
        <f>SUM(T248:Y248)</f>
        <v>19212.204229999999</v>
      </c>
      <c r="T248" s="174">
        <v>13648.276390000001</v>
      </c>
      <c r="U248" s="174">
        <v>5270.6926199999998</v>
      </c>
      <c r="V248" s="174">
        <v>0</v>
      </c>
      <c r="W248" s="179">
        <v>91.563369999999992</v>
      </c>
      <c r="X248" s="174">
        <v>201.67184999999986</v>
      </c>
      <c r="Y248" s="174">
        <v>0</v>
      </c>
      <c r="Z248" s="174">
        <v>0</v>
      </c>
      <c r="AA248" s="174">
        <v>0</v>
      </c>
      <c r="AB248" s="179">
        <f t="shared" si="194"/>
        <v>13413.69196000008</v>
      </c>
      <c r="AC248" s="174">
        <f t="shared" si="204"/>
        <v>479.86523</v>
      </c>
      <c r="AD248" s="174">
        <v>479.86523</v>
      </c>
      <c r="AE248" s="174">
        <v>0</v>
      </c>
      <c r="AF248" s="174">
        <v>0</v>
      </c>
      <c r="AG248" s="174">
        <v>0</v>
      </c>
      <c r="AH248" s="195">
        <f t="shared" si="197"/>
        <v>12933.826730000081</v>
      </c>
      <c r="AI248" s="179">
        <v>12938.791949999988</v>
      </c>
      <c r="AJ248" s="179">
        <v>-4.9652199999066227</v>
      </c>
      <c r="AK248" s="179">
        <v>229.95</v>
      </c>
    </row>
    <row r="249" spans="1:38" s="1" customFormat="1">
      <c r="A249" s="312"/>
      <c r="B249" s="2" t="str">
        <f>IF(L!$A$1=1,L!B250,IF(L!$A$1=2,L!C250,L!D250))</f>
        <v>2024 Korrik</v>
      </c>
      <c r="C249" s="174">
        <f>D249+AB249+AK249</f>
        <v>353526.73002999998</v>
      </c>
      <c r="D249" s="195">
        <f t="shared" si="199"/>
        <v>325257.21817000001</v>
      </c>
      <c r="E249" s="174">
        <f>F249+K249+R249</f>
        <v>270986.07121000002</v>
      </c>
      <c r="F249" s="174">
        <f t="shared" ref="F249:F252" si="205">SUM(G249:J249)</f>
        <v>71322.510840000003</v>
      </c>
      <c r="G249" s="174">
        <v>41083.514469999995</v>
      </c>
      <c r="H249" s="174">
        <v>28335.063260000006</v>
      </c>
      <c r="I249" s="174">
        <v>1899.2995199999998</v>
      </c>
      <c r="J249" s="174">
        <v>4.6335899999999999</v>
      </c>
      <c r="K249" s="196">
        <f t="shared" si="195"/>
        <v>218073.71639000002</v>
      </c>
      <c r="L249" s="174">
        <f t="shared" si="203"/>
        <v>136946.03839</v>
      </c>
      <c r="M249" s="174">
        <v>34311.035759999999</v>
      </c>
      <c r="N249" s="174">
        <v>102635.00262999999</v>
      </c>
      <c r="O249" s="174">
        <v>17260.989180000004</v>
      </c>
      <c r="P249" s="174">
        <v>63866.635819999996</v>
      </c>
      <c r="Q249" s="174">
        <v>5.2999999999999999E-2</v>
      </c>
      <c r="R249" s="174">
        <v>-18410.156019999999</v>
      </c>
      <c r="S249" s="195">
        <f>SUM(T249:Y249)</f>
        <v>54271.146959999991</v>
      </c>
      <c r="T249" s="174">
        <v>18213.756149999997</v>
      </c>
      <c r="U249" s="174">
        <v>5949.3709800000006</v>
      </c>
      <c r="V249" s="174">
        <v>13212.305710000001</v>
      </c>
      <c r="W249" s="174">
        <v>6568.9074100000007</v>
      </c>
      <c r="X249" s="174">
        <v>-49.180330000000218</v>
      </c>
      <c r="Y249" s="174">
        <v>10375.98704</v>
      </c>
      <c r="Z249" s="174">
        <v>0</v>
      </c>
      <c r="AA249" s="174">
        <v>0</v>
      </c>
      <c r="AB249" s="179">
        <f t="shared" si="194"/>
        <v>24258.412909999985</v>
      </c>
      <c r="AC249" s="174">
        <f>SUM(AD249:AG249)</f>
        <v>542.31077999999957</v>
      </c>
      <c r="AD249" s="174">
        <v>493.13045</v>
      </c>
      <c r="AE249" s="174">
        <v>0</v>
      </c>
      <c r="AF249" s="174">
        <v>0</v>
      </c>
      <c r="AG249" s="174">
        <v>49.18032999999955</v>
      </c>
      <c r="AH249" s="195">
        <f t="shared" si="197"/>
        <v>23716.102129999985</v>
      </c>
      <c r="AI249" s="179">
        <v>3777.7694800000104</v>
      </c>
      <c r="AJ249" s="179">
        <v>19938.332649999975</v>
      </c>
      <c r="AK249" s="179">
        <v>4011.0989500000001</v>
      </c>
    </row>
    <row r="250" spans="1:38" s="1" customFormat="1">
      <c r="A250" s="312"/>
      <c r="B250" s="2" t="str">
        <f>IF(L!$A$1=1,L!B251,IF(L!$A$1=2,L!C251,L!D251))</f>
        <v>2024 Gusht</v>
      </c>
      <c r="C250" s="174">
        <f>D250+AB250+AK250</f>
        <v>250564.83442000006</v>
      </c>
      <c r="D250" s="195">
        <f t="shared" si="199"/>
        <v>285162.90749000001</v>
      </c>
      <c r="E250" s="174">
        <f>F250+K250+R250</f>
        <v>257194.04436</v>
      </c>
      <c r="F250" s="174">
        <f t="shared" si="205"/>
        <v>26403.483</v>
      </c>
      <c r="G250" s="174">
        <v>3088.7118599999999</v>
      </c>
      <c r="H250" s="174">
        <v>20232.721120000002</v>
      </c>
      <c r="I250" s="174">
        <v>3081.4070299999998</v>
      </c>
      <c r="J250" s="174">
        <v>0.64298999999999995</v>
      </c>
      <c r="K250" s="196">
        <f t="shared" si="195"/>
        <v>239561.92142999999</v>
      </c>
      <c r="L250" s="174">
        <f t="shared" si="203"/>
        <v>139845.52549999999</v>
      </c>
      <c r="M250" s="174">
        <v>41100.500209999998</v>
      </c>
      <c r="N250" s="174">
        <v>98745.02528999999</v>
      </c>
      <c r="O250" s="174">
        <v>16137.220809999999</v>
      </c>
      <c r="P250" s="174">
        <v>83577.615120000002</v>
      </c>
      <c r="Q250" s="174">
        <v>1.56</v>
      </c>
      <c r="R250" s="174">
        <v>-8771.3600700000006</v>
      </c>
      <c r="S250" s="195">
        <v>27968.863130000002</v>
      </c>
      <c r="T250" s="174">
        <v>21470.872169999999</v>
      </c>
      <c r="U250" s="174">
        <v>6181.1008499999998</v>
      </c>
      <c r="V250" s="174">
        <v>0</v>
      </c>
      <c r="W250" s="174">
        <v>316.89010999999999</v>
      </c>
      <c r="X250" s="174">
        <v>0</v>
      </c>
      <c r="Y250" s="174">
        <v>0</v>
      </c>
      <c r="Z250" s="174">
        <v>0</v>
      </c>
      <c r="AA250" s="174">
        <v>0</v>
      </c>
      <c r="AB250" s="179">
        <f t="shared" si="194"/>
        <v>-35027.467379999965</v>
      </c>
      <c r="AC250" s="174">
        <f t="shared" ref="AC250:AC251" si="206">SUM(AD250:AG250)</f>
        <v>539.22956999999997</v>
      </c>
      <c r="AD250" s="174">
        <v>539.22956999999997</v>
      </c>
      <c r="AE250" s="174">
        <v>0</v>
      </c>
      <c r="AF250" s="174">
        <v>0</v>
      </c>
      <c r="AG250" s="174">
        <v>0</v>
      </c>
      <c r="AH250" s="195">
        <f t="shared" si="197"/>
        <v>-35566.696949999969</v>
      </c>
      <c r="AI250" s="179">
        <v>3513.2802099999999</v>
      </c>
      <c r="AJ250" s="179">
        <v>-39079.977159999966</v>
      </c>
      <c r="AK250" s="179">
        <v>429.39431000000002</v>
      </c>
    </row>
    <row r="251" spans="1:38" s="1" customFormat="1">
      <c r="A251" s="312"/>
      <c r="B251" s="2" t="str">
        <f>IF(L!$A$1=1,L!B252,IF(L!$A$1=2,L!C252,L!D252))</f>
        <v>2024 Shtator</v>
      </c>
      <c r="C251" s="174">
        <f t="shared" ref="C251" si="207">D251+AB251+AK251</f>
        <v>214771.89261999843</v>
      </c>
      <c r="D251" s="195">
        <f t="shared" si="199"/>
        <v>216175.03762999852</v>
      </c>
      <c r="E251" s="174">
        <f t="shared" ref="E251" si="208">F251+K251+R251</f>
        <v>195860.42514000004</v>
      </c>
      <c r="F251" s="174">
        <f t="shared" si="205"/>
        <v>22228.266109999997</v>
      </c>
      <c r="G251" s="174">
        <v>3631.84951</v>
      </c>
      <c r="H251" s="174">
        <v>15084.487869999999</v>
      </c>
      <c r="I251" s="174">
        <v>3511.5004100000001</v>
      </c>
      <c r="J251" s="174">
        <v>0.42831999999999998</v>
      </c>
      <c r="K251" s="196">
        <f t="shared" si="195"/>
        <v>177117.19662000003</v>
      </c>
      <c r="L251" s="174">
        <f t="shared" si="203"/>
        <v>126851.99566000002</v>
      </c>
      <c r="M251" s="174">
        <v>46757.719109999998</v>
      </c>
      <c r="N251" s="174">
        <v>80094.27655000001</v>
      </c>
      <c r="O251" s="174">
        <v>14038.685239999999</v>
      </c>
      <c r="P251" s="174">
        <v>36205.528840000006</v>
      </c>
      <c r="Q251" s="174">
        <v>20.986879999999999</v>
      </c>
      <c r="R251" s="174">
        <v>-3485.0375899999999</v>
      </c>
      <c r="S251" s="195">
        <f t="shared" ref="S251:S253" si="209">SUM(T251:Y251)</f>
        <v>20314.612489998497</v>
      </c>
      <c r="T251" s="174">
        <v>14417.913039998499</v>
      </c>
      <c r="U251" s="174">
        <v>5664.8185000000003</v>
      </c>
      <c r="V251" s="174">
        <v>0</v>
      </c>
      <c r="W251" s="174">
        <v>231.88095000000001</v>
      </c>
      <c r="X251" s="174">
        <v>0</v>
      </c>
      <c r="Y251" s="174">
        <v>0</v>
      </c>
      <c r="Z251" s="174">
        <v>0</v>
      </c>
      <c r="AA251" s="174">
        <v>0</v>
      </c>
      <c r="AB251" s="179">
        <f t="shared" ref="AB251:AB253" si="210">AC251+AH251</f>
        <v>-1952.268720000101</v>
      </c>
      <c r="AC251" s="174">
        <f t="shared" si="206"/>
        <v>747.65225999999996</v>
      </c>
      <c r="AD251" s="174">
        <v>747.65225999999996</v>
      </c>
      <c r="AE251" s="174">
        <v>0</v>
      </c>
      <c r="AF251" s="174">
        <v>0</v>
      </c>
      <c r="AG251" s="174">
        <v>0</v>
      </c>
      <c r="AH251" s="195">
        <f t="shared" si="197"/>
        <v>-2699.9209800001008</v>
      </c>
      <c r="AI251" s="179">
        <v>2307.1899199999989</v>
      </c>
      <c r="AJ251" s="179">
        <v>-5007.1109000000997</v>
      </c>
      <c r="AK251" s="179">
        <v>549.12370999999996</v>
      </c>
    </row>
    <row r="252" spans="1:38" s="1" customFormat="1">
      <c r="A252" s="312"/>
      <c r="B252" s="2" t="str">
        <f>IF(L!$A$1=1,L!B253,IF(L!$A$1=2,L!C253,L!D253))</f>
        <v>2024 Tetor</v>
      </c>
      <c r="C252" s="174">
        <f>D252+AB252+AK252</f>
        <v>321483.52245000005</v>
      </c>
      <c r="D252" s="195">
        <f t="shared" si="199"/>
        <v>305792.25838000001</v>
      </c>
      <c r="E252" s="174">
        <f>F252+K252+R252</f>
        <v>265265.98580999998</v>
      </c>
      <c r="F252" s="174">
        <f t="shared" si="205"/>
        <v>73891.288039999999</v>
      </c>
      <c r="G252" s="174">
        <v>40057.520779999999</v>
      </c>
      <c r="H252" s="174">
        <v>31151.554889999999</v>
      </c>
      <c r="I252" s="174">
        <v>2682.4277500000012</v>
      </c>
      <c r="J252" s="174">
        <v>-0.2153800000000001</v>
      </c>
      <c r="K252" s="196">
        <f t="shared" si="195"/>
        <v>197586.48976</v>
      </c>
      <c r="L252" s="174">
        <f t="shared" si="203"/>
        <v>134950.92126999999</v>
      </c>
      <c r="M252" s="174">
        <v>41959.94397</v>
      </c>
      <c r="N252" s="174">
        <v>92990.977299999999</v>
      </c>
      <c r="O252" s="174">
        <v>16430.424479999998</v>
      </c>
      <c r="P252" s="174">
        <v>46174.115870000001</v>
      </c>
      <c r="Q252" s="174">
        <v>31.02814</v>
      </c>
      <c r="R252" s="174">
        <v>-6211.7919899999997</v>
      </c>
      <c r="S252" s="195">
        <f t="shared" si="209"/>
        <v>40526.272570000001</v>
      </c>
      <c r="T252" s="174">
        <v>17641.368340000001</v>
      </c>
      <c r="U252" s="174">
        <v>7276.5225300000002</v>
      </c>
      <c r="V252" s="174">
        <v>7809.1073100000003</v>
      </c>
      <c r="W252" s="174">
        <v>6424.4462699999995</v>
      </c>
      <c r="X252" s="174">
        <v>1374.8281199999999</v>
      </c>
      <c r="Y252" s="174">
        <v>0</v>
      </c>
      <c r="Z252" s="174">
        <v>0</v>
      </c>
      <c r="AA252" s="174">
        <v>0</v>
      </c>
      <c r="AB252" s="179">
        <f t="shared" si="210"/>
        <v>15247.362250000004</v>
      </c>
      <c r="AC252" s="174">
        <f>SUM(AD252:AG252)</f>
        <v>6439.1765599999999</v>
      </c>
      <c r="AD252" s="174">
        <v>745.58751000000007</v>
      </c>
      <c r="AE252" s="174">
        <v>0</v>
      </c>
      <c r="AF252" s="174">
        <v>0</v>
      </c>
      <c r="AG252" s="174">
        <v>5693.5890499999996</v>
      </c>
      <c r="AH252" s="195">
        <f>SUM(AI252:AJ252)</f>
        <v>8808.1856900000039</v>
      </c>
      <c r="AI252" s="179">
        <v>8812.9058199999999</v>
      </c>
      <c r="AJ252" s="179">
        <v>-4.7201299999954927</v>
      </c>
      <c r="AK252" s="195">
        <v>443.90181999999999</v>
      </c>
    </row>
    <row r="253" spans="1:38" s="1" customFormat="1">
      <c r="A253" s="312"/>
      <c r="B253" s="2" t="str">
        <f>IF(L!$A$1=1,L!B254,IF(L!$A$1=2,L!C254,L!D254))</f>
        <v xml:space="preserve">2024 Nëntor </v>
      </c>
      <c r="C253" s="174">
        <f>D253+AB253+AK253</f>
        <v>240710.70503000094</v>
      </c>
      <c r="D253" s="195">
        <f t="shared" si="199"/>
        <v>226019.7778400009</v>
      </c>
      <c r="E253" s="174">
        <f>F253+K253+R253</f>
        <v>208629.12049999999</v>
      </c>
      <c r="F253" s="174">
        <f>SUM(G253:J253)</f>
        <v>23161.53011</v>
      </c>
      <c r="G253" s="174">
        <v>2434.2570999999998</v>
      </c>
      <c r="H253" s="174">
        <v>19251.018540000001</v>
      </c>
      <c r="I253" s="174">
        <v>1475.0311400000003</v>
      </c>
      <c r="J253" s="174">
        <v>1.2233299999999998</v>
      </c>
      <c r="K253" s="196">
        <f>L253+O253+P253+Q253</f>
        <v>188729.32941000001</v>
      </c>
      <c r="L253" s="174">
        <f t="shared" si="203"/>
        <v>127632.83682</v>
      </c>
      <c r="M253" s="174">
        <v>40280.41102</v>
      </c>
      <c r="N253" s="174">
        <v>87352.425799999997</v>
      </c>
      <c r="O253" s="174">
        <v>15427.62362</v>
      </c>
      <c r="P253" s="174">
        <v>45655.18075</v>
      </c>
      <c r="Q253" s="174">
        <v>13.688219999999999</v>
      </c>
      <c r="R253" s="174">
        <v>-3261.7390200000004</v>
      </c>
      <c r="S253" s="195">
        <f t="shared" si="209"/>
        <v>17390.6573400009</v>
      </c>
      <c r="T253" s="174">
        <v>12759.7827900009</v>
      </c>
      <c r="U253" s="174">
        <v>4261.995570000001</v>
      </c>
      <c r="V253" s="174">
        <v>0</v>
      </c>
      <c r="W253" s="174">
        <v>368.87897999999996</v>
      </c>
      <c r="X253" s="174">
        <v>0</v>
      </c>
      <c r="Y253" s="174">
        <v>0</v>
      </c>
      <c r="Z253" s="174">
        <v>0</v>
      </c>
      <c r="AA253" s="174">
        <v>0</v>
      </c>
      <c r="AB253" s="179">
        <f t="shared" si="210"/>
        <v>14455.933570000039</v>
      </c>
      <c r="AC253" s="174">
        <f>SUM(AD253:AG253)</f>
        <v>561.81043999999986</v>
      </c>
      <c r="AD253" s="286">
        <v>561.81043999999986</v>
      </c>
      <c r="AE253" s="174">
        <v>0</v>
      </c>
      <c r="AF253" s="174">
        <v>0</v>
      </c>
      <c r="AG253" s="174">
        <v>0</v>
      </c>
      <c r="AH253" s="195">
        <f>SUM(AI253:AJ253)</f>
        <v>13894.12313000004</v>
      </c>
      <c r="AI253" s="179">
        <v>3918.2892500000103</v>
      </c>
      <c r="AJ253" s="179">
        <v>9975.8338800000292</v>
      </c>
      <c r="AK253" s="179">
        <v>234.99361999999999</v>
      </c>
    </row>
    <row r="254" spans="1:38" s="1" customFormat="1">
      <c r="A254" s="312"/>
      <c r="B254" s="2" t="str">
        <f>IF(L!$A$1=1,L!B255,IF(L!$A$1=2,L!C255,L!D255))</f>
        <v>2024 Dhjetor</v>
      </c>
      <c r="C254" s="174">
        <f>D254+AB254+AK254</f>
        <v>379958.01598000067</v>
      </c>
      <c r="D254" s="195">
        <f>E254+S254+Z254</f>
        <v>289971.08512000064</v>
      </c>
      <c r="E254" s="174">
        <f>F254+K254+R254</f>
        <v>266420.98243000009</v>
      </c>
      <c r="F254" s="174">
        <f>SUM(G254:J254)</f>
        <v>29358.299809999982</v>
      </c>
      <c r="G254" s="174">
        <v>3875.2926999999909</v>
      </c>
      <c r="H254" s="174">
        <v>22641.619819999993</v>
      </c>
      <c r="I254" s="178">
        <v>2838.6304199999977</v>
      </c>
      <c r="J254" s="174">
        <v>2.7568699999999993</v>
      </c>
      <c r="K254" s="196">
        <f>L254+O254+P254+Q254</f>
        <v>241724.80569000015</v>
      </c>
      <c r="L254" s="174">
        <f>M254+N254</f>
        <v>154993.53021000006</v>
      </c>
      <c r="M254" s="194">
        <v>43765.546649999975</v>
      </c>
      <c r="N254" s="174">
        <v>111227.98356000008</v>
      </c>
      <c r="O254" s="174">
        <v>17056.212380000012</v>
      </c>
      <c r="P254" s="174">
        <v>67916.509550000075</v>
      </c>
      <c r="Q254" s="174">
        <v>1758.5535500000001</v>
      </c>
      <c r="R254" s="174">
        <v>-4662.123070000016</v>
      </c>
      <c r="S254" s="195">
        <f>SUM(T254:Y254)</f>
        <v>23550.102690000567</v>
      </c>
      <c r="T254" s="174">
        <v>15631.853510000568</v>
      </c>
      <c r="U254" s="174">
        <v>7712.7585800000015</v>
      </c>
      <c r="V254" s="174">
        <v>0</v>
      </c>
      <c r="W254" s="174">
        <v>194.60944999999629</v>
      </c>
      <c r="X254" s="179">
        <v>10.881150000000616</v>
      </c>
      <c r="Y254" s="174">
        <v>0</v>
      </c>
      <c r="Z254" s="174">
        <v>0</v>
      </c>
      <c r="AA254" s="174">
        <v>0</v>
      </c>
      <c r="AB254" s="179">
        <f>AC254+AH254</f>
        <v>88924.63195000001</v>
      </c>
      <c r="AC254" s="174">
        <f>SUM(AD254:AG254)</f>
        <v>610.54282000000057</v>
      </c>
      <c r="AD254" s="174">
        <v>561.36248999999953</v>
      </c>
      <c r="AE254" s="174">
        <v>0</v>
      </c>
      <c r="AF254" s="174">
        <v>0</v>
      </c>
      <c r="AG254" s="179">
        <v>49.180330000001</v>
      </c>
      <c r="AH254" s="195">
        <f>SUM(AI254:AJ254)</f>
        <v>88314.089130000008</v>
      </c>
      <c r="AI254" s="179">
        <v>68268.300179999991</v>
      </c>
      <c r="AJ254" s="179">
        <v>20045.78895000002</v>
      </c>
      <c r="AK254" s="179">
        <v>1062.2989100000013</v>
      </c>
    </row>
    <row r="255" spans="1:38" s="1" customFormat="1">
      <c r="A255" s="312"/>
      <c r="B255" s="3" t="str">
        <f>IF(L!$A$1=1,L!B256,IF(L!$A$1=2,L!C256,L!D256))</f>
        <v>Gjithsej 2024</v>
      </c>
      <c r="C255" s="176">
        <f>D255+AB255+AK255</f>
        <v>3229296.10121</v>
      </c>
      <c r="D255" s="176">
        <f t="shared" ref="D255:L255" si="211">SUM(D243:D254)</f>
        <v>3078091.0184300002</v>
      </c>
      <c r="E255" s="176">
        <f>SUM(E243:E254)</f>
        <v>2740150.8267999999</v>
      </c>
      <c r="F255" s="176">
        <f t="shared" si="211"/>
        <v>517167.82890000002</v>
      </c>
      <c r="G255" s="176">
        <f t="shared" si="211"/>
        <v>203379.65424999999</v>
      </c>
      <c r="H255" s="176">
        <f t="shared" si="211"/>
        <v>280782.40382000001</v>
      </c>
      <c r="I255" s="176">
        <f t="shared" si="211"/>
        <v>32976.845049999996</v>
      </c>
      <c r="J255" s="176">
        <f t="shared" si="211"/>
        <v>28.92578</v>
      </c>
      <c r="K255" s="176">
        <f>SUM(K243:K254)</f>
        <v>2297113.8191400003</v>
      </c>
      <c r="L255" s="176">
        <f t="shared" si="211"/>
        <v>1504924.0015400001</v>
      </c>
      <c r="M255" s="176">
        <f t="shared" ref="M255:P255" si="212">SUM(M243:M254)</f>
        <v>466595.94282</v>
      </c>
      <c r="N255" s="176">
        <f t="shared" si="212"/>
        <v>1038328.0587200001</v>
      </c>
      <c r="O255" s="176">
        <f t="shared" si="212"/>
        <v>172068.87856000001</v>
      </c>
      <c r="P255" s="176">
        <f t="shared" si="212"/>
        <v>618287.04032000003</v>
      </c>
      <c r="Q255" s="176">
        <f>SUM(Q243:Q254)</f>
        <v>1833.8987200000001</v>
      </c>
      <c r="R255" s="176">
        <f>SUM(R243:R254)</f>
        <v>-74130.821240000005</v>
      </c>
      <c r="S255" s="176">
        <f>SUM(S243:S254)</f>
        <v>337939.05300999997</v>
      </c>
      <c r="T255" s="176">
        <f>SUM(T243:T254)</f>
        <v>197786.56052999996</v>
      </c>
      <c r="U255" s="176">
        <f t="shared" ref="U255" si="213">SUM(U243:U254)</f>
        <v>66239.037810000009</v>
      </c>
      <c r="V255" s="176">
        <f>SUM(V243:V254)</f>
        <v>33037.495360000001</v>
      </c>
      <c r="W255" s="176">
        <f>SUM(W243:W254)</f>
        <v>27455.332609999998</v>
      </c>
      <c r="X255" s="176">
        <f>SUM(X243:X254)</f>
        <v>3044.6396600000003</v>
      </c>
      <c r="Y255" s="176">
        <f t="shared" ref="Y255" si="214">SUM(Y243:Y254)</f>
        <v>10375.98704</v>
      </c>
      <c r="Z255" s="176">
        <f>SUM(Z243:Z254)</f>
        <v>1.13862</v>
      </c>
      <c r="AA255" s="176">
        <f>SUM(AA243:AA254)</f>
        <v>0</v>
      </c>
      <c r="AB255" s="176">
        <f>SUM(AB243:AB254)</f>
        <v>141277.49343000003</v>
      </c>
      <c r="AC255" s="176">
        <f>SUM(AC243:AC254)</f>
        <v>17971.002240000002</v>
      </c>
      <c r="AD255" s="176">
        <f>SUM(AD243:AD254)</f>
        <v>6485.4634800000003</v>
      </c>
      <c r="AE255" s="176">
        <f t="shared" ref="AE255:AF255" si="215">SUM(AE243:AE254)</f>
        <v>0</v>
      </c>
      <c r="AF255" s="176">
        <f t="shared" si="215"/>
        <v>0</v>
      </c>
      <c r="AG255" s="176">
        <f>SUM(AG243:AG254)</f>
        <v>11485.538759999999</v>
      </c>
      <c r="AH255" s="176">
        <f>SUM(AH243:AH254)</f>
        <v>123306.49119000003</v>
      </c>
      <c r="AI255" s="176">
        <f>SUM(AI243:AI254)</f>
        <v>131299.58124</v>
      </c>
      <c r="AJ255" s="176">
        <f>SUM(AJ243:AJ254)</f>
        <v>-7993.0900499999516</v>
      </c>
      <c r="AK255" s="176">
        <f>SUM(AK243:AK254)</f>
        <v>9927.5893500000002</v>
      </c>
    </row>
    <row r="256" spans="1:38" s="1" customFormat="1">
      <c r="A256" s="312">
        <v>2025</v>
      </c>
      <c r="B256" s="297" t="str">
        <f>IF(L!$A$1=1,L!B257,IF(L!$A$1=2,L!C257,L!D257))</f>
        <v>2025 Janar</v>
      </c>
      <c r="C256" s="298">
        <f>D256+AB256+AK256</f>
        <v>268145.40594000003</v>
      </c>
      <c r="D256" s="195">
        <f>E256+S256+Z256</f>
        <v>264797.59289000003</v>
      </c>
      <c r="E256" s="298">
        <f>F256+K256+R256</f>
        <v>234118.19990000001</v>
      </c>
      <c r="F256" s="298">
        <f t="shared" ref="F256:F265" si="216">SUM(G256:J256)</f>
        <v>64637.558320000004</v>
      </c>
      <c r="G256" s="240">
        <v>34324.508960000006</v>
      </c>
      <c r="H256" s="240">
        <v>28975.44544</v>
      </c>
      <c r="I256" s="240">
        <v>1334.5773899999999</v>
      </c>
      <c r="J256" s="240">
        <v>3.0265300000000002</v>
      </c>
      <c r="K256" s="196">
        <f t="shared" ref="K256:K267" si="217">L256+O256+P256+Q256</f>
        <v>172460.02762000001</v>
      </c>
      <c r="L256" s="298">
        <f t="shared" ref="L256:L266" si="218">M256+N256</f>
        <v>123138.70621999999</v>
      </c>
      <c r="M256" s="240">
        <v>55621.57331</v>
      </c>
      <c r="N256" s="240">
        <v>67517.13291</v>
      </c>
      <c r="O256" s="240">
        <v>12591.9406</v>
      </c>
      <c r="P256" s="240">
        <v>36726.980360000001</v>
      </c>
      <c r="Q256" s="240">
        <v>2.4004400000000001</v>
      </c>
      <c r="R256" s="240">
        <v>-2979.3860399999994</v>
      </c>
      <c r="S256" s="240">
        <v>30679.39299</v>
      </c>
      <c r="T256" s="240">
        <v>10852.3537</v>
      </c>
      <c r="U256" s="240">
        <v>4852.1985000000004</v>
      </c>
      <c r="V256" s="240">
        <v>7809.1073100000003</v>
      </c>
      <c r="W256" s="240">
        <v>7165.7334799999999</v>
      </c>
      <c r="X256" s="240">
        <v>0</v>
      </c>
      <c r="Y256" s="240">
        <v>0</v>
      </c>
      <c r="Z256" s="240">
        <v>0</v>
      </c>
      <c r="AA256" s="240">
        <v>0</v>
      </c>
      <c r="AB256" s="299">
        <f t="shared" ref="AB256:AB266" si="219">AC256+AH256</f>
        <v>2126.4657999999999</v>
      </c>
      <c r="AC256" s="298">
        <f>SUM(AD256:AG256)</f>
        <v>484.36991</v>
      </c>
      <c r="AD256" s="240">
        <v>484.36991</v>
      </c>
      <c r="AE256" s="240">
        <v>0</v>
      </c>
      <c r="AF256" s="240">
        <v>0</v>
      </c>
      <c r="AG256" s="240">
        <v>0</v>
      </c>
      <c r="AH256" s="195">
        <f t="shared" ref="AH256:AH266" si="220">SUM(AI256:AJ256)</f>
        <v>1642.0958899999998</v>
      </c>
      <c r="AI256" s="240">
        <v>1642.0958899999998</v>
      </c>
      <c r="AJ256" s="240">
        <v>0</v>
      </c>
      <c r="AK256" s="240">
        <v>1221.34725</v>
      </c>
    </row>
    <row r="257" spans="1:39" s="1" customFormat="1">
      <c r="A257" s="312"/>
      <c r="B257" s="297" t="str">
        <f>IF(L!$A$1=1,L!B258,IF(L!$A$1=2,L!C258,L!D258))</f>
        <v>2025 Shkurt</v>
      </c>
      <c r="C257" s="298">
        <f t="shared" ref="C257:C265" si="221">D257+AB257+AK257</f>
        <v>204408.05533</v>
      </c>
      <c r="D257" s="195">
        <f t="shared" ref="D257:D267" si="222">E257+S257+Z257</f>
        <v>212527.90945000004</v>
      </c>
      <c r="E257" s="298">
        <f t="shared" ref="E257:E267" si="223">F257+K257+R257</f>
        <v>194307.52655000004</v>
      </c>
      <c r="F257" s="298">
        <f t="shared" si="216"/>
        <v>27193.832040000001</v>
      </c>
      <c r="G257" s="240">
        <v>2694.0121199999999</v>
      </c>
      <c r="H257" s="240">
        <v>21659.581419999999</v>
      </c>
      <c r="I257" s="240">
        <v>2839.2611800000004</v>
      </c>
      <c r="J257" s="240">
        <v>0.97732000000000008</v>
      </c>
      <c r="K257" s="196">
        <f t="shared" si="217"/>
        <v>173611.31600000002</v>
      </c>
      <c r="L257" s="298">
        <f t="shared" si="218"/>
        <v>118286.73762</v>
      </c>
      <c r="M257" s="240">
        <v>40791.334060000001</v>
      </c>
      <c r="N257" s="240">
        <v>77495.403560000006</v>
      </c>
      <c r="O257" s="240">
        <v>12358.739479999998</v>
      </c>
      <c r="P257" s="240">
        <v>42955.252899999999</v>
      </c>
      <c r="Q257" s="240">
        <v>10.586</v>
      </c>
      <c r="R257" s="240">
        <v>-6497.6214900000004</v>
      </c>
      <c r="S257" s="240">
        <v>18220.382900000001</v>
      </c>
      <c r="T257" s="240">
        <v>11570.197389999999</v>
      </c>
      <c r="U257" s="240">
        <v>6423.5700800000004</v>
      </c>
      <c r="V257" s="240">
        <v>0</v>
      </c>
      <c r="W257" s="240">
        <v>226.61543</v>
      </c>
      <c r="X257" s="240">
        <v>0</v>
      </c>
      <c r="Y257" s="240">
        <v>0</v>
      </c>
      <c r="Z257" s="240">
        <v>0</v>
      </c>
      <c r="AA257" s="240">
        <v>0</v>
      </c>
      <c r="AB257" s="299">
        <f t="shared" si="219"/>
        <v>-8351.8283300000294</v>
      </c>
      <c r="AC257" s="298">
        <f>SUM(AD257:AG257)</f>
        <v>642.50765000000001</v>
      </c>
      <c r="AD257" s="240">
        <v>642.50765000000001</v>
      </c>
      <c r="AE257" s="240">
        <v>0</v>
      </c>
      <c r="AF257" s="240">
        <v>0</v>
      </c>
      <c r="AG257" s="240">
        <v>0</v>
      </c>
      <c r="AH257" s="195">
        <f t="shared" si="220"/>
        <v>-8994.3359800000289</v>
      </c>
      <c r="AI257" s="240">
        <v>933.02661000000001</v>
      </c>
      <c r="AJ257" s="240">
        <v>-9927.3625900000297</v>
      </c>
      <c r="AK257" s="240">
        <v>231.97421</v>
      </c>
    </row>
    <row r="258" spans="1:39" s="1" customFormat="1">
      <c r="A258" s="312"/>
      <c r="B258" s="297" t="str">
        <f>IF(L!$A$1=1,L!B259,IF(L!$A$1=2,L!C259,L!D259))</f>
        <v xml:space="preserve">2025 Mars </v>
      </c>
      <c r="C258" s="298">
        <f t="shared" si="221"/>
        <v>215350.37668999998</v>
      </c>
      <c r="D258" s="195">
        <f t="shared" si="222"/>
        <v>230655.97361999995</v>
      </c>
      <c r="E258" s="298">
        <f t="shared" si="223"/>
        <v>213261.52434999996</v>
      </c>
      <c r="F258" s="298">
        <f t="shared" si="216"/>
        <v>38877.878650000006</v>
      </c>
      <c r="G258" s="240">
        <v>13078.22522</v>
      </c>
      <c r="H258" s="240">
        <v>22678.96225</v>
      </c>
      <c r="I258" s="240">
        <v>3119.6042199999997</v>
      </c>
      <c r="J258" s="240">
        <v>1.0869600000000001</v>
      </c>
      <c r="K258" s="196">
        <f t="shared" si="217"/>
        <v>180071.56361999997</v>
      </c>
      <c r="L258" s="298">
        <f t="shared" si="218"/>
        <v>120488.95700999998</v>
      </c>
      <c r="M258" s="240">
        <v>34243.900900000001</v>
      </c>
      <c r="N258" s="240">
        <v>86245.05610999999</v>
      </c>
      <c r="O258" s="240">
        <v>14528.876390000001</v>
      </c>
      <c r="P258" s="240">
        <v>45041.84347</v>
      </c>
      <c r="Q258" s="240">
        <v>11.886749999999999</v>
      </c>
      <c r="R258" s="240">
        <v>-5687.9179199999999</v>
      </c>
      <c r="S258" s="240">
        <v>17394.449269999997</v>
      </c>
      <c r="T258" s="240">
        <v>11969.507520000001</v>
      </c>
      <c r="U258" s="240">
        <v>5089.3122099999991</v>
      </c>
      <c r="V258" s="240">
        <v>0</v>
      </c>
      <c r="W258" s="240">
        <v>335.62954000000002</v>
      </c>
      <c r="X258" s="240">
        <v>0</v>
      </c>
      <c r="Y258" s="240">
        <v>0</v>
      </c>
      <c r="Z258" s="240">
        <v>0</v>
      </c>
      <c r="AA258" s="240">
        <v>0</v>
      </c>
      <c r="AB258" s="299">
        <f t="shared" si="219"/>
        <v>-16219.351619999963</v>
      </c>
      <c r="AC258" s="298">
        <f t="shared" ref="AC258:AC266" si="224">SUM(AD258:AG258)</f>
        <v>510.76866000000001</v>
      </c>
      <c r="AD258" s="240">
        <v>510.76866000000001</v>
      </c>
      <c r="AE258" s="240">
        <v>0</v>
      </c>
      <c r="AF258" s="240">
        <v>0</v>
      </c>
      <c r="AG258" s="240">
        <v>0</v>
      </c>
      <c r="AH258" s="195">
        <f t="shared" si="220"/>
        <v>-16730.120279999963</v>
      </c>
      <c r="AI258" s="240">
        <v>839.95125999999993</v>
      </c>
      <c r="AJ258" s="240">
        <v>-17570.071539999964</v>
      </c>
      <c r="AK258" s="240">
        <v>913.75468999999998</v>
      </c>
      <c r="AL258" s="294"/>
      <c r="AM258" s="294"/>
    </row>
    <row r="259" spans="1:39" s="1" customFormat="1">
      <c r="A259" s="312"/>
      <c r="B259" s="297" t="str">
        <f>IF(L!$A$1=1,L!B260,IF(L!$A$1=2,L!C260,L!D260))</f>
        <v>2025 Prill</v>
      </c>
      <c r="C259" s="298">
        <f t="shared" si="221"/>
        <v>358698.08471999998</v>
      </c>
      <c r="D259" s="195">
        <f t="shared" si="222"/>
        <v>347911.67836000002</v>
      </c>
      <c r="E259" s="298">
        <f t="shared" si="223"/>
        <v>309703.52244999999</v>
      </c>
      <c r="F259" s="298">
        <f t="shared" si="216"/>
        <v>101174.02858000001</v>
      </c>
      <c r="G259" s="240">
        <v>61960.124560000004</v>
      </c>
      <c r="H259" s="240">
        <v>31164.870160000002</v>
      </c>
      <c r="I259" s="240">
        <v>8044.7947200000008</v>
      </c>
      <c r="J259" s="240">
        <v>4.2391400000000008</v>
      </c>
      <c r="K259" s="196">
        <f t="shared" si="217"/>
        <v>213622.38066</v>
      </c>
      <c r="L259" s="298">
        <f t="shared" si="218"/>
        <v>140371.71463</v>
      </c>
      <c r="M259" s="240">
        <v>42419.504809999999</v>
      </c>
      <c r="N259" s="240">
        <v>97952.209819999989</v>
      </c>
      <c r="O259" s="240">
        <v>16217.351119999999</v>
      </c>
      <c r="P259" s="240">
        <v>57013.312560000006</v>
      </c>
      <c r="Q259" s="240">
        <v>20.00235</v>
      </c>
      <c r="R259" s="240">
        <v>-5092.8867900000005</v>
      </c>
      <c r="S259" s="240">
        <v>38208.155910000001</v>
      </c>
      <c r="T259" s="240">
        <v>16890.05255</v>
      </c>
      <c r="U259" s="240">
        <v>5501.8834400000005</v>
      </c>
      <c r="V259" s="240">
        <v>7809.1073100000003</v>
      </c>
      <c r="W259" s="240">
        <v>6710.7721000000001</v>
      </c>
      <c r="X259" s="240">
        <v>1296.34051</v>
      </c>
      <c r="Y259" s="240">
        <v>0</v>
      </c>
      <c r="Z259" s="240">
        <v>0</v>
      </c>
      <c r="AA259" s="240">
        <v>0</v>
      </c>
      <c r="AB259" s="299">
        <f t="shared" si="219"/>
        <v>10416.633399999984</v>
      </c>
      <c r="AC259" s="298">
        <f>SUM(AD259:AG259)</f>
        <v>4581.6161999999995</v>
      </c>
      <c r="AD259" s="240">
        <v>421.93015000000003</v>
      </c>
      <c r="AE259" s="240">
        <v>0</v>
      </c>
      <c r="AF259" s="240">
        <v>0</v>
      </c>
      <c r="AG259" s="240">
        <v>4159.6860499999993</v>
      </c>
      <c r="AH259" s="195">
        <f t="shared" si="220"/>
        <v>5835.0171999999848</v>
      </c>
      <c r="AI259" s="240">
        <v>5241.3040600000004</v>
      </c>
      <c r="AJ259" s="240">
        <v>593.71313999998404</v>
      </c>
      <c r="AK259" s="240">
        <v>369.77296000000001</v>
      </c>
      <c r="AL259" s="182"/>
      <c r="AM259" s="182"/>
    </row>
    <row r="260" spans="1:39" s="1" customFormat="1">
      <c r="A260" s="312"/>
      <c r="B260" s="297" t="str">
        <f>IF(L!$A$1=1,L!B261,IF(L!$A$1=2,L!C261,L!D261))</f>
        <v>2025 Maj</v>
      </c>
      <c r="C260" s="298">
        <f>D260+AB260+AK260</f>
        <v>232699.46635999999</v>
      </c>
      <c r="D260" s="195">
        <f>E260+S260+Z260</f>
        <v>249243.66602999999</v>
      </c>
      <c r="E260" s="298">
        <f>F260+K260+R260</f>
        <v>227858.33458</v>
      </c>
      <c r="F260" s="298">
        <f t="shared" si="216"/>
        <v>32956.134760000001</v>
      </c>
      <c r="G260" s="240">
        <v>4898.8639900000007</v>
      </c>
      <c r="H260" s="240">
        <v>22619.260449999998</v>
      </c>
      <c r="I260" s="240">
        <v>5426.4232700000011</v>
      </c>
      <c r="J260" s="240">
        <v>11.58705</v>
      </c>
      <c r="K260" s="196">
        <f t="shared" si="217"/>
        <v>200624.56071999998</v>
      </c>
      <c r="L260" s="298">
        <f t="shared" si="218"/>
        <v>135243.821</v>
      </c>
      <c r="M260" s="240">
        <v>42439.637139999999</v>
      </c>
      <c r="N260" s="240">
        <v>92804.18385999999</v>
      </c>
      <c r="O260" s="240">
        <v>14622.25303</v>
      </c>
      <c r="P260" s="240">
        <v>50752.667539999995</v>
      </c>
      <c r="Q260" s="240">
        <v>5.8191499999999996</v>
      </c>
      <c r="R260" s="240">
        <v>-5722.3609000000006</v>
      </c>
      <c r="S260" s="240">
        <v>21385.330979999999</v>
      </c>
      <c r="T260" s="240">
        <v>14934.818149999999</v>
      </c>
      <c r="U260" s="240">
        <v>6128.8160500000004</v>
      </c>
      <c r="V260" s="240">
        <v>0</v>
      </c>
      <c r="W260" s="240">
        <v>311.00006000000002</v>
      </c>
      <c r="X260" s="240">
        <v>10.696719999999999</v>
      </c>
      <c r="Y260" s="240">
        <v>0</v>
      </c>
      <c r="Z260" s="240">
        <v>4.6999999999999993E-4</v>
      </c>
      <c r="AA260" s="240">
        <v>0</v>
      </c>
      <c r="AB260" s="299">
        <f t="shared" si="219"/>
        <v>-16943.55332000001</v>
      </c>
      <c r="AC260" s="298">
        <f t="shared" si="224"/>
        <v>586.58037000000002</v>
      </c>
      <c r="AD260" s="240">
        <v>537.40003999999999</v>
      </c>
      <c r="AE260" s="240">
        <v>0</v>
      </c>
      <c r="AF260" s="240">
        <v>0</v>
      </c>
      <c r="AG260" s="240">
        <v>49.180329999999998</v>
      </c>
      <c r="AH260" s="195">
        <f t="shared" si="220"/>
        <v>-17530.13369000001</v>
      </c>
      <c r="AI260" s="240">
        <v>15107.459420000001</v>
      </c>
      <c r="AJ260" s="240">
        <v>-32637.593110000013</v>
      </c>
      <c r="AK260" s="240">
        <v>399.35365000000002</v>
      </c>
      <c r="AL260" s="182"/>
      <c r="AM260" s="182"/>
    </row>
    <row r="261" spans="1:39" s="1" customFormat="1">
      <c r="A261" s="312"/>
      <c r="B261" s="297" t="str">
        <f>IF(L!$A$1=1,L!B262,IF(L!$A$1=2,L!C262,L!D262))</f>
        <v>2025 Qershor</v>
      </c>
      <c r="C261" s="298">
        <f>D261+AB261+AK261</f>
        <v>381289.07308000006</v>
      </c>
      <c r="D261" s="195">
        <f>E261+S261+Z261</f>
        <v>265874.27179000003</v>
      </c>
      <c r="E261" s="298">
        <f>F261+K261+R261</f>
        <v>228803.84537000002</v>
      </c>
      <c r="F261" s="298">
        <f t="shared" si="216"/>
        <v>26467.18665</v>
      </c>
      <c r="G261" s="240">
        <v>3049.9358700000003</v>
      </c>
      <c r="H261" s="240">
        <v>21354.666519999999</v>
      </c>
      <c r="I261" s="240">
        <v>2061.4409799999999</v>
      </c>
      <c r="J261" s="240">
        <v>1.1432800000000001</v>
      </c>
      <c r="K261" s="196">
        <f t="shared" si="217"/>
        <v>212159.64100000003</v>
      </c>
      <c r="L261" s="298">
        <f t="shared" si="218"/>
        <v>137966.67110000001</v>
      </c>
      <c r="M261" s="240">
        <v>39249.302940000001</v>
      </c>
      <c r="N261" s="240">
        <v>98717.368159999998</v>
      </c>
      <c r="O261" s="240">
        <v>15515.043120000002</v>
      </c>
      <c r="P261" s="240">
        <v>58663.427229999994</v>
      </c>
      <c r="Q261" s="240">
        <v>14.499549999999999</v>
      </c>
      <c r="R261" s="240">
        <v>-9822.9822800000002</v>
      </c>
      <c r="S261" s="240">
        <v>37069.365710000005</v>
      </c>
      <c r="T261" s="240">
        <v>13816.293160000001</v>
      </c>
      <c r="U261" s="240">
        <v>7431.0548200000003</v>
      </c>
      <c r="V261" s="240">
        <v>0</v>
      </c>
      <c r="W261" s="240">
        <v>96.482820000000004</v>
      </c>
      <c r="X261" s="240">
        <v>308.74604999999997</v>
      </c>
      <c r="Y261" s="240">
        <v>15416.788860000001</v>
      </c>
      <c r="Z261" s="240">
        <v>1.06071</v>
      </c>
      <c r="AA261" s="240">
        <v>0</v>
      </c>
      <c r="AB261" s="299">
        <f t="shared" si="219"/>
        <v>114162.77972999999</v>
      </c>
      <c r="AC261" s="298">
        <f>SUM(AD261:AG261)</f>
        <v>1570.44362</v>
      </c>
      <c r="AD261" s="240">
        <v>532.49878999999999</v>
      </c>
      <c r="AE261" s="240">
        <v>0</v>
      </c>
      <c r="AF261" s="240">
        <v>0</v>
      </c>
      <c r="AG261" s="240">
        <v>1037.9448300000001</v>
      </c>
      <c r="AH261" s="195">
        <f t="shared" si="220"/>
        <v>112592.33610999999</v>
      </c>
      <c r="AI261" s="240">
        <v>99050.328469999993</v>
      </c>
      <c r="AJ261" s="240">
        <v>13542.00764</v>
      </c>
      <c r="AK261" s="240">
        <v>1252.0215599999999</v>
      </c>
    </row>
    <row r="262" spans="1:39" s="1" customFormat="1">
      <c r="A262" s="312"/>
      <c r="B262" s="297" t="str">
        <f>IF(L!$A$1=1,L!B263,IF(L!$A$1=2,L!C263,L!D263))</f>
        <v>2025 Korrik</v>
      </c>
      <c r="C262" s="298">
        <f t="shared" si="221"/>
        <v>338352.53000999993</v>
      </c>
      <c r="D262" s="195">
        <f t="shared" si="222"/>
        <v>339056.18230999995</v>
      </c>
      <c r="E262" s="298">
        <f t="shared" si="223"/>
        <v>292724.86286999995</v>
      </c>
      <c r="F262" s="298">
        <f t="shared" si="216"/>
        <v>75908.208990000014</v>
      </c>
      <c r="G262" s="240">
        <v>44600.686270000006</v>
      </c>
      <c r="H262" s="240">
        <v>29066.170739999998</v>
      </c>
      <c r="I262" s="240">
        <v>2235.4403500000003</v>
      </c>
      <c r="J262" s="240">
        <v>5.9116300000000006</v>
      </c>
      <c r="K262" s="196">
        <f t="shared" si="217"/>
        <v>226014.52349999998</v>
      </c>
      <c r="L262" s="298">
        <f t="shared" si="218"/>
        <v>146722.76160999999</v>
      </c>
      <c r="M262" s="240">
        <v>39337.699030000003</v>
      </c>
      <c r="N262" s="240">
        <v>107385.06258</v>
      </c>
      <c r="O262" s="240">
        <v>18386.70392</v>
      </c>
      <c r="P262" s="240">
        <v>60895.666130000005</v>
      </c>
      <c r="Q262" s="240">
        <v>9.3918400000000002</v>
      </c>
      <c r="R262" s="240">
        <v>-9197.8696200000013</v>
      </c>
      <c r="S262" s="240">
        <v>46331.319439999992</v>
      </c>
      <c r="T262" s="240">
        <v>17573.855300000003</v>
      </c>
      <c r="U262" s="240">
        <v>6426.1551799999997</v>
      </c>
      <c r="V262" s="240">
        <v>16927.127410000001</v>
      </c>
      <c r="W262" s="240">
        <v>4937.0936900000006</v>
      </c>
      <c r="X262" s="240">
        <v>467.08785999999992</v>
      </c>
      <c r="Y262" s="240">
        <v>0</v>
      </c>
      <c r="Z262" s="240">
        <v>0</v>
      </c>
      <c r="AA262" s="240">
        <v>0</v>
      </c>
      <c r="AB262" s="299">
        <f t="shared" si="219"/>
        <v>-1955.3719400000205</v>
      </c>
      <c r="AC262" s="298">
        <f t="shared" si="224"/>
        <v>1581.8792400000007</v>
      </c>
      <c r="AD262" s="240">
        <v>543.93440999999996</v>
      </c>
      <c r="AE262" s="240">
        <v>0</v>
      </c>
      <c r="AF262" s="240">
        <v>0</v>
      </c>
      <c r="AG262" s="240">
        <v>1037.9448300000008</v>
      </c>
      <c r="AH262" s="195">
        <f t="shared" si="220"/>
        <v>-3537.2511800000211</v>
      </c>
      <c r="AI262" s="240">
        <v>1485.00269</v>
      </c>
      <c r="AJ262" s="240">
        <v>-5022.2538700000214</v>
      </c>
      <c r="AK262" s="240">
        <v>1251.7196399999998</v>
      </c>
    </row>
    <row r="263" spans="1:39" s="1" customFormat="1">
      <c r="A263" s="312"/>
      <c r="B263" s="297" t="str">
        <f>IF(L!$A$1=1,L!B264,IF(L!$A$1=2,L!C264,L!D264))</f>
        <v>2025 Gusht</v>
      </c>
      <c r="C263" s="298">
        <f t="shared" si="221"/>
        <v>313003.83376000001</v>
      </c>
      <c r="D263" s="195">
        <f t="shared" si="222"/>
        <v>290543.64314000006</v>
      </c>
      <c r="E263" s="298">
        <f t="shared" si="223"/>
        <v>259465.91649</v>
      </c>
      <c r="F263" s="298">
        <f t="shared" si="216"/>
        <v>29477.276719999994</v>
      </c>
      <c r="G263" s="240">
        <v>3084.5737999999997</v>
      </c>
      <c r="H263" s="240">
        <v>23027.440909999998</v>
      </c>
      <c r="I263" s="240">
        <v>3372.067489999999</v>
      </c>
      <c r="J263" s="240">
        <v>-6.8054799999999993</v>
      </c>
      <c r="K263" s="196">
        <f t="shared" si="217"/>
        <v>234172.05537999998</v>
      </c>
      <c r="L263" s="298">
        <f t="shared" si="218"/>
        <v>148136.85217999999</v>
      </c>
      <c r="M263" s="240">
        <v>49671.545480000001</v>
      </c>
      <c r="N263" s="240">
        <v>98465.306700000001</v>
      </c>
      <c r="O263" s="240">
        <v>16613.930579999997</v>
      </c>
      <c r="P263" s="240">
        <v>69413.700930000006</v>
      </c>
      <c r="Q263" s="240">
        <v>7.5716900000000003</v>
      </c>
      <c r="R263" s="240">
        <v>-4183.41561</v>
      </c>
      <c r="S263" s="240">
        <v>22207.946650000002</v>
      </c>
      <c r="T263" s="240">
        <v>14531.316360000001</v>
      </c>
      <c r="U263" s="240">
        <v>7264.7142999999996</v>
      </c>
      <c r="V263" s="240">
        <v>0</v>
      </c>
      <c r="W263" s="240">
        <v>411.91599000000002</v>
      </c>
      <c r="X263" s="240">
        <v>0</v>
      </c>
      <c r="Y263" s="240">
        <v>0</v>
      </c>
      <c r="Z263" s="240">
        <v>8869.7800000000007</v>
      </c>
      <c r="AA263" s="240">
        <v>0</v>
      </c>
      <c r="AB263" s="299">
        <f t="shared" si="219"/>
        <v>18338.366349999978</v>
      </c>
      <c r="AC263" s="298">
        <f t="shared" si="224"/>
        <v>574.31376</v>
      </c>
      <c r="AD263" s="240">
        <v>574.31376</v>
      </c>
      <c r="AE263" s="240">
        <v>0</v>
      </c>
      <c r="AF263" s="240">
        <v>0</v>
      </c>
      <c r="AG263" s="240">
        <v>0</v>
      </c>
      <c r="AH263" s="195">
        <f t="shared" si="220"/>
        <v>17764.052589999977</v>
      </c>
      <c r="AI263" s="240">
        <v>2767.50207</v>
      </c>
      <c r="AJ263" s="240">
        <v>14996.550519999979</v>
      </c>
      <c r="AK263" s="240">
        <v>4121.8242700000001</v>
      </c>
    </row>
    <row r="264" spans="1:39" s="1" customFormat="1">
      <c r="A264" s="312"/>
      <c r="B264" s="297" t="str">
        <f>IF(L!$A$1=1,L!B265,IF(L!$A$1=2,L!C265,L!D265))</f>
        <v>2025 Shtator</v>
      </c>
      <c r="C264" s="298">
        <f t="shared" si="221"/>
        <v>275956.00688000012</v>
      </c>
      <c r="D264" s="195">
        <f t="shared" si="222"/>
        <v>275748.28471000009</v>
      </c>
      <c r="E264" s="298">
        <f t="shared" si="223"/>
        <v>246293.07642000006</v>
      </c>
      <c r="F264" s="298">
        <f t="shared" si="216"/>
        <v>29143.913320000007</v>
      </c>
      <c r="G264" s="240">
        <v>2890.09211</v>
      </c>
      <c r="H264" s="240">
        <v>22472.129320000004</v>
      </c>
      <c r="I264" s="240">
        <v>3777.0061599999995</v>
      </c>
      <c r="J264" s="240">
        <v>4.6857299999999995</v>
      </c>
      <c r="K264" s="196">
        <f t="shared" si="217"/>
        <v>223734.86734000003</v>
      </c>
      <c r="L264" s="298">
        <f t="shared" si="218"/>
        <v>151302.38850000003</v>
      </c>
      <c r="M264" s="240">
        <v>55427.928130000008</v>
      </c>
      <c r="N264" s="240">
        <v>95874.460370000015</v>
      </c>
      <c r="O264" s="240">
        <v>16107.963959999999</v>
      </c>
      <c r="P264" s="240">
        <v>56314.732090000005</v>
      </c>
      <c r="Q264" s="240">
        <v>9.7827900000000003</v>
      </c>
      <c r="R264" s="240">
        <v>-6585.70424</v>
      </c>
      <c r="S264" s="240">
        <v>23955.318289999999</v>
      </c>
      <c r="T264" s="240">
        <v>15429.365450000001</v>
      </c>
      <c r="U264" s="240">
        <v>8451.5567200000005</v>
      </c>
      <c r="V264" s="240">
        <v>0</v>
      </c>
      <c r="W264" s="240">
        <v>74.396119999999996</v>
      </c>
      <c r="X264" s="240">
        <v>0</v>
      </c>
      <c r="Y264" s="240">
        <v>0</v>
      </c>
      <c r="Z264" s="240">
        <v>5499.8899999999994</v>
      </c>
      <c r="AA264" s="240">
        <v>0</v>
      </c>
      <c r="AB264" s="299">
        <f t="shared" si="219"/>
        <v>-1702.6973999999973</v>
      </c>
      <c r="AC264" s="298">
        <f t="shared" si="224"/>
        <v>724.82578999999998</v>
      </c>
      <c r="AD264" s="240">
        <v>724.82578999999998</v>
      </c>
      <c r="AE264" s="240">
        <v>0</v>
      </c>
      <c r="AF264" s="240">
        <v>0</v>
      </c>
      <c r="AG264" s="240">
        <v>0</v>
      </c>
      <c r="AH264" s="195">
        <f t="shared" si="220"/>
        <v>-2427.5231899999972</v>
      </c>
      <c r="AI264" s="240">
        <v>2580.2340599999998</v>
      </c>
      <c r="AJ264" s="240">
        <v>-5007.7572499999969</v>
      </c>
      <c r="AK264" s="240">
        <v>1910.41957</v>
      </c>
    </row>
    <row r="265" spans="1:39" s="1" customFormat="1">
      <c r="A265" s="312"/>
      <c r="B265" s="297" t="str">
        <f>IF(L!$A$1=1,L!B266,IF(L!$A$1=2,L!C266,L!D266))</f>
        <v>2025 Tetor</v>
      </c>
      <c r="C265" s="298">
        <f t="shared" si="221"/>
        <v>336039.82147000014</v>
      </c>
      <c r="D265" s="195">
        <f t="shared" si="222"/>
        <v>327870.48535000003</v>
      </c>
      <c r="E265" s="298">
        <f t="shared" si="223"/>
        <v>287687.55897000001</v>
      </c>
      <c r="F265" s="298">
        <f t="shared" si="216"/>
        <v>74608.568639999998</v>
      </c>
      <c r="G265" s="240">
        <v>41516.501360000002</v>
      </c>
      <c r="H265" s="240">
        <v>30273.341659999998</v>
      </c>
      <c r="I265" s="240">
        <v>2794.5319900000009</v>
      </c>
      <c r="J265" s="240">
        <v>24.193630000000002</v>
      </c>
      <c r="K265" s="196">
        <f t="shared" si="217"/>
        <v>218895.16664000001</v>
      </c>
      <c r="L265" s="298">
        <f t="shared" si="218"/>
        <v>142794.80431000001</v>
      </c>
      <c r="M265" s="240">
        <v>42989.610399999998</v>
      </c>
      <c r="N265" s="240">
        <v>99805.193910000002</v>
      </c>
      <c r="O265" s="240">
        <v>17637.756999999998</v>
      </c>
      <c r="P265" s="240">
        <v>58455.153380000003</v>
      </c>
      <c r="Q265" s="240">
        <v>7.4519500000000001</v>
      </c>
      <c r="R265" s="240">
        <v>-5816.1763100000007</v>
      </c>
      <c r="S265" s="240">
        <v>40182.926379999997</v>
      </c>
      <c r="T265" s="240">
        <v>14461.47925</v>
      </c>
      <c r="U265" s="240">
        <v>9596.2390000000014</v>
      </c>
      <c r="V265" s="240">
        <v>10088.611999999999</v>
      </c>
      <c r="W265" s="240">
        <v>4785.2713999999996</v>
      </c>
      <c r="X265" s="240">
        <v>1251.3247300000003</v>
      </c>
      <c r="Y265" s="240">
        <v>0</v>
      </c>
      <c r="Z265" s="240">
        <v>0</v>
      </c>
      <c r="AA265" s="240">
        <v>0</v>
      </c>
      <c r="AB265" s="299">
        <f t="shared" si="219"/>
        <v>7712.6574500001061</v>
      </c>
      <c r="AC265" s="298">
        <f t="shared" si="224"/>
        <v>5727.9907700000003</v>
      </c>
      <c r="AD265" s="240">
        <v>736.36751000000004</v>
      </c>
      <c r="AE265" s="240">
        <v>0</v>
      </c>
      <c r="AF265" s="240">
        <v>0</v>
      </c>
      <c r="AG265" s="240">
        <v>4991.6232600000003</v>
      </c>
      <c r="AH265" s="195">
        <f t="shared" si="220"/>
        <v>1984.666680000106</v>
      </c>
      <c r="AI265" s="240">
        <v>2043.4355400000002</v>
      </c>
      <c r="AJ265" s="240">
        <v>-58.768859999894119</v>
      </c>
      <c r="AK265" s="240">
        <v>456.67867000000001</v>
      </c>
      <c r="AL265" s="194"/>
      <c r="AM265" s="194"/>
    </row>
    <row r="266" spans="1:39" s="1" customFormat="1">
      <c r="A266" s="312"/>
      <c r="B266" s="297" t="str">
        <f>IF(L!$A$1=1,L!B267,IF(L!$A$1=2,L!C267,L!D267))</f>
        <v xml:space="preserve">2025 Nëntor </v>
      </c>
      <c r="C266" s="298">
        <f>D266+AB266+AK266</f>
        <v>273183.45179000002</v>
      </c>
      <c r="D266" s="195">
        <f>E266+S266+Z266</f>
        <v>226238.07105</v>
      </c>
      <c r="E266" s="298">
        <f>F266+K266+R266</f>
        <v>207245.39235000001</v>
      </c>
      <c r="F266" s="298">
        <f>SUM(G266:J266)</f>
        <v>26498.523320000004</v>
      </c>
      <c r="G266" s="240">
        <v>2352.9586499999996</v>
      </c>
      <c r="H266" s="240">
        <v>22998.218760000003</v>
      </c>
      <c r="I266" s="240">
        <v>1143.7141499999998</v>
      </c>
      <c r="J266" s="240">
        <v>3.6317600000000003</v>
      </c>
      <c r="K266" s="196">
        <f t="shared" si="217"/>
        <v>185953.49661999999</v>
      </c>
      <c r="L266" s="298">
        <f t="shared" si="218"/>
        <v>127501.16868</v>
      </c>
      <c r="M266" s="240">
        <v>43680.487409999994</v>
      </c>
      <c r="N266" s="240">
        <v>83820.681270000001</v>
      </c>
      <c r="O266" s="240">
        <v>13885.652670000001</v>
      </c>
      <c r="P266" s="240">
        <v>44556.149770000004</v>
      </c>
      <c r="Q266" s="240">
        <v>10.525500000000001</v>
      </c>
      <c r="R266" s="240">
        <v>-5206.627590000001</v>
      </c>
      <c r="S266" s="195">
        <f>SUM(T266:Y266)</f>
        <v>18992.678699999997</v>
      </c>
      <c r="T266" s="240">
        <v>11779.001029999999</v>
      </c>
      <c r="U266" s="240">
        <v>6894.9626900000003</v>
      </c>
      <c r="V266" s="240">
        <v>0</v>
      </c>
      <c r="W266" s="240">
        <v>308.20267999999999</v>
      </c>
      <c r="X266" s="240">
        <v>10.512299999999808</v>
      </c>
      <c r="Y266" s="240">
        <v>0</v>
      </c>
      <c r="Z266" s="240">
        <v>0</v>
      </c>
      <c r="AA266" s="240">
        <v>0</v>
      </c>
      <c r="AB266" s="299">
        <f t="shared" si="219"/>
        <v>45428.298629999983</v>
      </c>
      <c r="AC266" s="298">
        <f t="shared" si="224"/>
        <v>614.46353999999997</v>
      </c>
      <c r="AD266" s="240">
        <v>565.28320999999994</v>
      </c>
      <c r="AE266" s="240">
        <v>0</v>
      </c>
      <c r="AF266" s="240">
        <v>0</v>
      </c>
      <c r="AG266" s="240">
        <v>49.180330000000005</v>
      </c>
      <c r="AH266" s="195">
        <f t="shared" si="220"/>
        <v>44813.835089999986</v>
      </c>
      <c r="AI266" s="240">
        <v>4859.4055699999999</v>
      </c>
      <c r="AJ266" s="240">
        <v>39954.429519999983</v>
      </c>
      <c r="AK266" s="240">
        <v>1517.0821099999987</v>
      </c>
    </row>
    <row r="267" spans="1:39" s="1" customFormat="1">
      <c r="A267" s="312"/>
      <c r="B267" s="297" t="str">
        <f>IF(L!$A$1=1,L!B268,IF(L!$A$1=2,L!C268,L!D268))</f>
        <v>2025 Dhjetor</v>
      </c>
      <c r="C267" s="298">
        <f>D267+AB267+AK267</f>
        <v>311258.60021999979</v>
      </c>
      <c r="D267" s="195">
        <f t="shared" si="222"/>
        <v>296456.10875999986</v>
      </c>
      <c r="E267" s="298">
        <f t="shared" si="223"/>
        <v>271514.14746999985</v>
      </c>
      <c r="F267" s="298">
        <f>SUM(G267:J267)</f>
        <v>32342.708119999919</v>
      </c>
      <c r="G267" s="181">
        <v>5033.60851000002</v>
      </c>
      <c r="H267" s="240">
        <f>24314.1785099999</f>
        <v>24314.1785099999</v>
      </c>
      <c r="I267" s="240">
        <f>2992.85034</f>
        <v>2992.85034</v>
      </c>
      <c r="J267" s="240">
        <v>2.0707599999999928</v>
      </c>
      <c r="K267" s="196">
        <f t="shared" si="217"/>
        <v>249039.02675999992</v>
      </c>
      <c r="L267" s="298">
        <f>M267+N267</f>
        <v>157937.23261000001</v>
      </c>
      <c r="M267" s="240">
        <v>44997.095859999943</v>
      </c>
      <c r="N267" s="240">
        <v>112940.13675000006</v>
      </c>
      <c r="O267" s="240">
        <f>18611.73562-1163.96483</f>
        <v>17447.770789999999</v>
      </c>
      <c r="P267" s="240">
        <v>72486.345189999905</v>
      </c>
      <c r="Q267" s="240">
        <f>3.71334+1163.96483</f>
        <v>1167.6781699999999</v>
      </c>
      <c r="R267" s="240">
        <v>-9867.5874100000074</v>
      </c>
      <c r="S267" s="195">
        <f>SUM(T267:Y267)</f>
        <v>24940.304810000016</v>
      </c>
      <c r="T267" s="240">
        <v>16644.685730000027</v>
      </c>
      <c r="U267" s="240">
        <f>7595.74247999999+0.27</f>
        <v>7596.0124799999903</v>
      </c>
      <c r="V267" s="240">
        <v>0</v>
      </c>
      <c r="W267" s="240">
        <f>163.666619999996-59.76416</f>
        <v>103.90245999999598</v>
      </c>
      <c r="X267" s="240">
        <v>595.70414000000028</v>
      </c>
      <c r="Y267" s="240">
        <v>0</v>
      </c>
      <c r="Z267" s="240">
        <v>1.6564799999978277</v>
      </c>
      <c r="AA267" s="240">
        <v>0</v>
      </c>
      <c r="AB267" s="299">
        <f>AC267+AH267</f>
        <v>12134.168499999925</v>
      </c>
      <c r="AC267" s="298">
        <f>SUM(AD267:AG267)</f>
        <v>1594.2605100000005</v>
      </c>
      <c r="AD267" s="240">
        <v>534.52640000000065</v>
      </c>
      <c r="AE267" s="240">
        <v>21.789279999999998</v>
      </c>
      <c r="AF267" s="240">
        <v>0</v>
      </c>
      <c r="AG267" s="240">
        <v>1037.9448299999999</v>
      </c>
      <c r="AH267" s="195">
        <f>SUM(AI267:AJ267)</f>
        <v>10539.907989999925</v>
      </c>
      <c r="AI267" s="240">
        <v>10552.516579999967</v>
      </c>
      <c r="AJ267" s="240">
        <v>-12.608590000041659</v>
      </c>
      <c r="AK267" s="240">
        <f>2674.823-6.50003999999535</f>
        <v>2668.3229600000045</v>
      </c>
    </row>
    <row r="268" spans="1:39" s="1" customFormat="1">
      <c r="A268" s="312"/>
      <c r="B268" s="3" t="str">
        <f>IF(L!$A$1=1,L!B269,IF(L!$A$1=2,L!C269,L!D269))</f>
        <v>Gjithsej 2025</v>
      </c>
      <c r="C268" s="176">
        <f>D268+AB268+AK268</f>
        <v>3508384.7062499998</v>
      </c>
      <c r="D268" s="176">
        <f>SUM(D256:D267)</f>
        <v>3326923.8674599999</v>
      </c>
      <c r="E268" s="176">
        <f>SUM(E256:E267)</f>
        <v>2972983.9077699999</v>
      </c>
      <c r="F268" s="176">
        <f>SUM(F256:F267)</f>
        <v>559285.81810999999</v>
      </c>
      <c r="G268" s="176">
        <f>SUM(G256:G267)</f>
        <v>219484.09142000001</v>
      </c>
      <c r="H268" s="176">
        <f t="shared" ref="H268:I268" si="225">SUM(H256:H267)</f>
        <v>300604.26613999991</v>
      </c>
      <c r="I268" s="176">
        <f t="shared" si="225"/>
        <v>39141.712239999993</v>
      </c>
      <c r="J268" s="176">
        <f>SUM(J256:J267)</f>
        <v>55.748309999999996</v>
      </c>
      <c r="K268" s="176">
        <f>SUM(K256:K267)</f>
        <v>2490358.62586</v>
      </c>
      <c r="L268" s="176">
        <f>SUM(L256:L267)</f>
        <v>1649891.81547</v>
      </c>
      <c r="M268" s="176">
        <f t="shared" ref="M268:AA268" si="226">SUM(M256:M267)</f>
        <v>530869.61946999992</v>
      </c>
      <c r="N268" s="176">
        <f t="shared" si="226"/>
        <v>1119022.196</v>
      </c>
      <c r="O268" s="176">
        <f>SUM(O256:O267)</f>
        <v>185913.98266000004</v>
      </c>
      <c r="P268" s="176">
        <f t="shared" si="226"/>
        <v>653275.23154999991</v>
      </c>
      <c r="Q268" s="176">
        <f>SUM(Q256:Q267)</f>
        <v>1277.59618</v>
      </c>
      <c r="R268" s="176">
        <f>SUM(R256:R267)</f>
        <v>-76660.536200000002</v>
      </c>
      <c r="S268" s="176">
        <f>SUM(S256:S267)</f>
        <v>339567.57202999998</v>
      </c>
      <c r="T268" s="176">
        <f>SUM(T256:T267)</f>
        <v>170452.92559</v>
      </c>
      <c r="U268" s="176">
        <f t="shared" si="226"/>
        <v>81656.475470000005</v>
      </c>
      <c r="V268" s="176">
        <f t="shared" si="226"/>
        <v>42633.954030000001</v>
      </c>
      <c r="W268" s="176">
        <f t="shared" si="226"/>
        <v>25467.015770000002</v>
      </c>
      <c r="X268" s="176">
        <f t="shared" si="226"/>
        <v>3940.4123100000002</v>
      </c>
      <c r="Y268" s="176">
        <f t="shared" si="226"/>
        <v>15416.788860000001</v>
      </c>
      <c r="Z268" s="176">
        <f t="shared" si="226"/>
        <v>14372.387659999999</v>
      </c>
      <c r="AA268" s="176">
        <f t="shared" si="226"/>
        <v>0</v>
      </c>
      <c r="AB268" s="176">
        <f>SUM(AB256:AB267)</f>
        <v>165146.56724999993</v>
      </c>
      <c r="AC268" s="176">
        <f t="shared" ref="AC268" si="227">SUM(AC256:AC267)</f>
        <v>19194.02002</v>
      </c>
      <c r="AD268" s="176">
        <f t="shared" ref="AD268" si="228">SUM(AD256:AD267)</f>
        <v>6808.7262799999999</v>
      </c>
      <c r="AE268" s="176">
        <f>SUM(AE256:AE267)</f>
        <v>21.789279999999998</v>
      </c>
      <c r="AF268" s="176">
        <f t="shared" ref="AF268" si="229">SUM(AF256:AF267)</f>
        <v>0</v>
      </c>
      <c r="AG268" s="176">
        <f>SUM(AG256:AG267)</f>
        <v>12363.50446</v>
      </c>
      <c r="AH268" s="176">
        <f>SUM(AH256:AH267)</f>
        <v>145952.54722999997</v>
      </c>
      <c r="AI268" s="176">
        <f>SUM(AI256:AI267)</f>
        <v>147102.26221999998</v>
      </c>
      <c r="AJ268" s="176">
        <f>SUM(AJ256:AJ267)</f>
        <v>-1149.7149900000095</v>
      </c>
      <c r="AK268" s="176">
        <f t="shared" ref="AK268" si="230">SUM(AK256:AK267)</f>
        <v>16314.271540000005</v>
      </c>
    </row>
    <row r="269" spans="1:39" s="1" customFormat="1">
      <c r="B269" s="297" t="str">
        <f>IF(L!$A$1=1,L!B270,IF(L!$A$1=2,L!C270,L!D270))</f>
        <v>2026 Janar</v>
      </c>
      <c r="C269" s="298">
        <f>D269+AB269+AK269</f>
        <v>279858.11601</v>
      </c>
      <c r="D269" s="195">
        <f>E269+S269+Z269</f>
        <v>278385.43171999999</v>
      </c>
      <c r="E269" s="298">
        <f>F269+K269+R269</f>
        <v>244981.33821000002</v>
      </c>
      <c r="F269" s="298">
        <f t="shared" ref="F269:F278" si="231">SUM(G269:J269)</f>
        <v>72318.371190000005</v>
      </c>
      <c r="G269" s="240">
        <v>38018.726280000003</v>
      </c>
      <c r="H269" s="240">
        <v>33152.090290000007</v>
      </c>
      <c r="I269" s="240">
        <v>1142.2614299999996</v>
      </c>
      <c r="J269" s="240">
        <v>5.2931900000000001</v>
      </c>
      <c r="K269" s="196">
        <f t="shared" ref="K269:K280" si="232">L269+O269+P269+Q269</f>
        <v>176230.58620000002</v>
      </c>
      <c r="L269" s="298">
        <f t="shared" ref="L269:L279" si="233">M269+N269</f>
        <v>123566.84763</v>
      </c>
      <c r="M269" s="240">
        <v>62338.926030000002</v>
      </c>
      <c r="N269" s="240">
        <v>61227.921600000001</v>
      </c>
      <c r="O269" s="240">
        <v>11477.215889999999</v>
      </c>
      <c r="P269" s="240">
        <v>41183.609580000004</v>
      </c>
      <c r="Q269" s="240">
        <v>2.9131</v>
      </c>
      <c r="R269" s="240">
        <v>-3567.6191800000001</v>
      </c>
      <c r="S269" s="195">
        <f>SUM(T269:Y269)</f>
        <v>33404.093509999999</v>
      </c>
      <c r="T269" s="240">
        <v>12352.0026</v>
      </c>
      <c r="U269" s="240">
        <v>4582.4544100000003</v>
      </c>
      <c r="V269" s="240">
        <v>10088.61225</v>
      </c>
      <c r="W269" s="240">
        <v>6381.0242500000004</v>
      </c>
      <c r="X269" s="240">
        <v>0</v>
      </c>
      <c r="Y269" s="240">
        <v>0</v>
      </c>
      <c r="Z269" s="240">
        <v>0</v>
      </c>
      <c r="AA269" s="240">
        <v>0</v>
      </c>
      <c r="AB269" s="299">
        <f t="shared" ref="AB269:AB279" si="234">AC269+AH269</f>
        <v>1147.70901</v>
      </c>
      <c r="AC269" s="298">
        <f>SUM(AD269:AG269)</f>
        <v>0</v>
      </c>
      <c r="AD269" s="240">
        <v>0</v>
      </c>
      <c r="AE269" s="240">
        <v>0</v>
      </c>
      <c r="AF269" s="240">
        <v>0</v>
      </c>
      <c r="AG269" s="240">
        <v>0</v>
      </c>
      <c r="AH269" s="195">
        <f t="shared" ref="AH269:AH279" si="235">SUM(AI269:AJ269)</f>
        <v>1147.70901</v>
      </c>
      <c r="AI269" s="240">
        <v>1147.70901</v>
      </c>
      <c r="AJ269" s="240">
        <v>0</v>
      </c>
      <c r="AK269" s="240">
        <v>324.97528000000005</v>
      </c>
    </row>
    <row r="270" spans="1:39" s="1" customFormat="1">
      <c r="B270" s="297" t="str">
        <f>IF(L!$A$1=1,L!B271,IF(L!$A$1=2,L!C271,L!D271))</f>
        <v>2026 Shkurt</v>
      </c>
      <c r="C270" s="298">
        <f t="shared" ref="C270:C272" si="236">D270+AB270+AK270</f>
        <v>218547.57037999996</v>
      </c>
      <c r="D270" s="195">
        <f t="shared" ref="D270:D272" si="237">E270+S270+Z270</f>
        <v>233048.09339000002</v>
      </c>
      <c r="E270" s="298">
        <f t="shared" ref="E270:E272" si="238">F270+K270+R270</f>
        <v>215706.73114000002</v>
      </c>
      <c r="F270" s="298">
        <f t="shared" si="231"/>
        <v>28239.369990000003</v>
      </c>
      <c r="G270" s="240">
        <v>2825.6772900000001</v>
      </c>
      <c r="H270" s="240">
        <v>24549.125220000002</v>
      </c>
      <c r="I270" s="240">
        <v>854.24277999999993</v>
      </c>
      <c r="J270" s="240">
        <v>10.324700000000002</v>
      </c>
      <c r="K270" s="196">
        <f t="shared" si="232"/>
        <v>193942.99410000001</v>
      </c>
      <c r="L270" s="298">
        <f t="shared" si="233"/>
        <v>129678.71211000001</v>
      </c>
      <c r="M270" s="240">
        <v>45829.568090000001</v>
      </c>
      <c r="N270" s="240">
        <v>83849.144020000007</v>
      </c>
      <c r="O270" s="240">
        <v>14530.360119999999</v>
      </c>
      <c r="P270" s="240">
        <v>49723.928249999997</v>
      </c>
      <c r="Q270" s="240">
        <v>9.9936199999999999</v>
      </c>
      <c r="R270" s="240">
        <v>-6475.6329500000002</v>
      </c>
      <c r="S270" s="195">
        <f t="shared" ref="S270:S280" si="239">SUM(T270:Y270)</f>
        <v>17341.362249999998</v>
      </c>
      <c r="T270" s="240">
        <v>13262.26619</v>
      </c>
      <c r="U270" s="240">
        <v>3625.4040399999999</v>
      </c>
      <c r="V270" s="240">
        <v>0</v>
      </c>
      <c r="W270" s="240">
        <v>453.69202000000001</v>
      </c>
      <c r="X270" s="240">
        <v>0</v>
      </c>
      <c r="Y270" s="240">
        <v>0</v>
      </c>
      <c r="Z270" s="240">
        <v>0</v>
      </c>
      <c r="AA270" s="240">
        <v>0</v>
      </c>
      <c r="AB270" s="299">
        <f>AC270+AH270</f>
        <v>-14988.490440000056</v>
      </c>
      <c r="AC270" s="298">
        <f>SUM(AD270:AG270)</f>
        <v>0</v>
      </c>
      <c r="AD270" s="240">
        <v>0</v>
      </c>
      <c r="AE270" s="240">
        <v>0</v>
      </c>
      <c r="AF270" s="240">
        <v>0</v>
      </c>
      <c r="AG270" s="240">
        <v>0</v>
      </c>
      <c r="AH270" s="195">
        <f t="shared" si="235"/>
        <v>-14988.490440000056</v>
      </c>
      <c r="AI270" s="240">
        <v>0</v>
      </c>
      <c r="AJ270" s="240">
        <v>-14988.490440000056</v>
      </c>
      <c r="AK270" s="240">
        <v>487.96742999999998</v>
      </c>
    </row>
    <row r="271" spans="1:39" s="1" customFormat="1">
      <c r="B271" s="297" t="str">
        <f>IF(L!$A$1=1,L!B272,IF(L!$A$1=2,L!C272,L!D272))</f>
        <v xml:space="preserve">2026 Mars </v>
      </c>
      <c r="C271" s="298">
        <f t="shared" si="236"/>
        <v>343391.21471000003</v>
      </c>
      <c r="D271" s="195">
        <f t="shared" si="237"/>
        <v>268628.68381999998</v>
      </c>
      <c r="E271" s="298">
        <f t="shared" si="238"/>
        <v>248348.81620999999</v>
      </c>
      <c r="F271" s="298">
        <f t="shared" si="231"/>
        <v>52080.596219999992</v>
      </c>
      <c r="G271" s="240">
        <v>17475.178379999998</v>
      </c>
      <c r="H271" s="240">
        <v>33781.567779999998</v>
      </c>
      <c r="I271" s="240">
        <v>816.11111000000005</v>
      </c>
      <c r="J271" s="240">
        <v>7.73895</v>
      </c>
      <c r="K271" s="196">
        <f t="shared" si="232"/>
        <v>204301.27870999998</v>
      </c>
      <c r="L271" s="298">
        <f t="shared" si="233"/>
        <v>141213.50183999998</v>
      </c>
      <c r="M271" s="240">
        <v>40669.789720000001</v>
      </c>
      <c r="N271" s="240">
        <v>100543.71212</v>
      </c>
      <c r="O271" s="240">
        <v>17078.521259999998</v>
      </c>
      <c r="P271" s="240">
        <v>46000.6489</v>
      </c>
      <c r="Q271" s="240">
        <v>8.6067099999999996</v>
      </c>
      <c r="R271" s="240">
        <v>-8033.05872</v>
      </c>
      <c r="S271" s="195">
        <f t="shared" si="239"/>
        <v>20272.973529999999</v>
      </c>
      <c r="T271" s="240">
        <v>15297.89184</v>
      </c>
      <c r="U271" s="240">
        <v>4730.75839</v>
      </c>
      <c r="V271" s="240">
        <v>0</v>
      </c>
      <c r="W271" s="240">
        <v>154.41425999999998</v>
      </c>
      <c r="X271" s="240">
        <v>89.90903999999999</v>
      </c>
      <c r="Y271" s="240">
        <v>0</v>
      </c>
      <c r="Z271" s="240">
        <v>6.8940800000000007</v>
      </c>
      <c r="AA271" s="240">
        <v>0</v>
      </c>
      <c r="AB271" s="299">
        <f t="shared" si="234"/>
        <v>72932.47523000004</v>
      </c>
      <c r="AC271" s="298">
        <f t="shared" ref="AC271" si="240">SUM(AD271:AG271)</f>
        <v>2540</v>
      </c>
      <c r="AD271" s="240">
        <v>0</v>
      </c>
      <c r="AE271" s="240">
        <v>0</v>
      </c>
      <c r="AF271" s="240">
        <v>0</v>
      </c>
      <c r="AG271" s="240">
        <v>2540</v>
      </c>
      <c r="AH271" s="195">
        <f t="shared" si="235"/>
        <v>70392.47523000004</v>
      </c>
      <c r="AI271" s="240">
        <v>90300.000000000015</v>
      </c>
      <c r="AJ271" s="240">
        <v>-19907.524769999982</v>
      </c>
      <c r="AK271" s="240">
        <v>1830.05566</v>
      </c>
    </row>
    <row r="272" spans="1:39" s="1" customFormat="1">
      <c r="A272" s="1">
        <v>2026</v>
      </c>
      <c r="B272" s="297" t="str">
        <f>IF(L!$A$1=1,L!B273,IF(L!$A$1=2,L!C273,L!D273))</f>
        <v>2026 Prill</v>
      </c>
      <c r="C272" s="298">
        <f t="shared" si="236"/>
        <v>391597.06413000001</v>
      </c>
      <c r="D272" s="195">
        <f t="shared" si="237"/>
        <v>346086.17975999997</v>
      </c>
      <c r="E272" s="298">
        <f t="shared" si="238"/>
        <v>309117.78833999997</v>
      </c>
      <c r="F272" s="298">
        <f t="shared" si="231"/>
        <v>104364.00603999999</v>
      </c>
      <c r="G272" s="240">
        <v>63491.028299999998</v>
      </c>
      <c r="H272" s="240">
        <v>34822.711499999998</v>
      </c>
      <c r="I272" s="240">
        <v>6037.6207700000004</v>
      </c>
      <c r="J272" s="240">
        <v>12.64547</v>
      </c>
      <c r="K272" s="196">
        <f t="shared" si="232"/>
        <v>211430.07996999999</v>
      </c>
      <c r="L272" s="298">
        <f t="shared" si="233"/>
        <v>145475.04882999999</v>
      </c>
      <c r="M272" s="240">
        <v>43716.675359999994</v>
      </c>
      <c r="N272" s="240">
        <v>101758.37346999999</v>
      </c>
      <c r="O272" s="240">
        <v>15870.467860000001</v>
      </c>
      <c r="P272" s="240">
        <v>50079.664080000002</v>
      </c>
      <c r="Q272" s="240">
        <v>4.8991999999999996</v>
      </c>
      <c r="R272" s="240">
        <v>-6676.297669999999</v>
      </c>
      <c r="S272" s="195">
        <f t="shared" si="239"/>
        <v>36968.39142</v>
      </c>
      <c r="T272" s="240">
        <v>14014.55251</v>
      </c>
      <c r="U272" s="240">
        <v>4471.9525899999999</v>
      </c>
      <c r="V272" s="240">
        <v>10088.61233</v>
      </c>
      <c r="W272" s="240">
        <v>7211.0114400000002</v>
      </c>
      <c r="X272" s="240">
        <v>1182.2625500000001</v>
      </c>
      <c r="Y272" s="240">
        <v>0</v>
      </c>
      <c r="Z272" s="240">
        <v>0</v>
      </c>
      <c r="AA272" s="240">
        <v>0</v>
      </c>
      <c r="AB272" s="299">
        <f t="shared" si="234"/>
        <v>44349.477150000042</v>
      </c>
      <c r="AC272" s="298">
        <f>SUM(AD272:AG272)</f>
        <v>4991.6232600000003</v>
      </c>
      <c r="AD272" s="240">
        <v>0</v>
      </c>
      <c r="AE272" s="240">
        <v>0</v>
      </c>
      <c r="AF272" s="240">
        <v>0</v>
      </c>
      <c r="AG272" s="240">
        <v>4991.6232600000003</v>
      </c>
      <c r="AH272" s="195">
        <f t="shared" si="235"/>
        <v>39357.853890000042</v>
      </c>
      <c r="AI272" s="240">
        <v>34962.892449999985</v>
      </c>
      <c r="AJ272" s="240">
        <v>4394.9614400000564</v>
      </c>
      <c r="AK272" s="240">
        <v>1161.4072200000001</v>
      </c>
    </row>
    <row r="273" spans="1:37" s="1" customFormat="1">
      <c r="B273" s="297" t="str">
        <f>IF(L!$A$1=1,L!B274,IF(L!$A$1=2,L!C274,L!D274))</f>
        <v>2026 Maj</v>
      </c>
      <c r="C273" s="298">
        <f>D273+AB273+AK273</f>
        <v>279162.63138000004</v>
      </c>
      <c r="D273" s="195">
        <f>E273+S273+Z273</f>
        <v>257078.76453000001</v>
      </c>
      <c r="E273" s="298">
        <f>F273+K273+R273</f>
        <v>239424.59894000003</v>
      </c>
      <c r="F273" s="298">
        <f t="shared" si="231"/>
        <v>35680.130820000006</v>
      </c>
      <c r="G273" s="240">
        <v>6224.47156</v>
      </c>
      <c r="H273" s="240">
        <v>25966.776829999999</v>
      </c>
      <c r="I273" s="240">
        <v>3483.7643399999993</v>
      </c>
      <c r="J273" s="240">
        <v>5.1180900000000005</v>
      </c>
      <c r="K273" s="196">
        <f t="shared" si="232"/>
        <v>209505.92056000003</v>
      </c>
      <c r="L273" s="298">
        <f t="shared" si="233"/>
        <v>142641.33660000001</v>
      </c>
      <c r="M273" s="240">
        <v>43877.926420000003</v>
      </c>
      <c r="N273" s="240">
        <v>98763.410180000006</v>
      </c>
      <c r="O273" s="240">
        <v>15626.484830000001</v>
      </c>
      <c r="P273" s="240">
        <v>51234.591139999997</v>
      </c>
      <c r="Q273" s="240">
        <v>3.5079899999999999</v>
      </c>
      <c r="R273" s="240">
        <v>-5761.45244</v>
      </c>
      <c r="S273" s="195">
        <f t="shared" si="239"/>
        <v>17654.165590000001</v>
      </c>
      <c r="T273" s="240">
        <v>13190.874760000001</v>
      </c>
      <c r="U273" s="240">
        <v>4344.11798</v>
      </c>
      <c r="V273" s="240">
        <v>0</v>
      </c>
      <c r="W273" s="240">
        <v>119.17285000000001</v>
      </c>
      <c r="X273" s="240">
        <v>0</v>
      </c>
      <c r="Y273" s="240">
        <v>0</v>
      </c>
      <c r="Z273" s="240">
        <v>0</v>
      </c>
      <c r="AA273" s="240">
        <v>0</v>
      </c>
      <c r="AB273" s="299">
        <f>AC273+AH273</f>
        <v>21635.511989999985</v>
      </c>
      <c r="AC273" s="298">
        <f>SUM(AD273:AG273)</f>
        <v>0</v>
      </c>
      <c r="AD273" s="240">
        <v>0</v>
      </c>
      <c r="AE273" s="240">
        <v>0</v>
      </c>
      <c r="AF273" s="240"/>
      <c r="AG273" s="240">
        <v>0</v>
      </c>
      <c r="AH273" s="195">
        <f t="shared" si="235"/>
        <v>21635.511989999985</v>
      </c>
      <c r="AI273" s="240">
        <v>1635.7419799999916</v>
      </c>
      <c r="AJ273" s="240">
        <v>19999.770009999993</v>
      </c>
      <c r="AK273" s="240">
        <v>448.35485999999997</v>
      </c>
    </row>
    <row r="274" spans="1:37" s="1" customFormat="1">
      <c r="B274" s="297" t="str">
        <f>IF(L!$A$1=1,L!B275,IF(L!$A$1=2,L!C275,L!D275))</f>
        <v>2026 Qershor</v>
      </c>
      <c r="C274" s="298">
        <f>D274+AB274+AK274</f>
        <v>303961.6881899999</v>
      </c>
      <c r="D274" s="195">
        <f>E274+S274+Z274</f>
        <v>295075.74720999994</v>
      </c>
      <c r="E274" s="298">
        <f>F274+K274+R274</f>
        <v>263385.57782999997</v>
      </c>
      <c r="F274" s="298">
        <f t="shared" si="231"/>
        <v>38319.986940000003</v>
      </c>
      <c r="G274" s="240">
        <v>5391.47631</v>
      </c>
      <c r="H274" s="240">
        <v>26295.47939</v>
      </c>
      <c r="I274" s="240">
        <v>6616.5274099999988</v>
      </c>
      <c r="J274" s="240">
        <v>16.503830000000001</v>
      </c>
      <c r="K274" s="196">
        <f t="shared" si="232"/>
        <v>229372.99693999998</v>
      </c>
      <c r="L274" s="298">
        <f t="shared" si="233"/>
        <v>154674.66777</v>
      </c>
      <c r="M274" s="240">
        <v>46397.112049999996</v>
      </c>
      <c r="N274" s="240">
        <v>108277.55571999999</v>
      </c>
      <c r="O274" s="240">
        <v>18579.343359999995</v>
      </c>
      <c r="P274" s="240">
        <v>56117.638610000002</v>
      </c>
      <c r="Q274" s="240">
        <v>1.3472</v>
      </c>
      <c r="R274" s="240">
        <v>-4307.4060499999996</v>
      </c>
      <c r="S274" s="195">
        <f t="shared" si="239"/>
        <v>31690.169380000007</v>
      </c>
      <c r="T274" s="240">
        <v>14495.435810000001</v>
      </c>
      <c r="U274" s="240">
        <v>4537.67112</v>
      </c>
      <c r="V274" s="240">
        <v>0</v>
      </c>
      <c r="W274" s="240">
        <v>144.91829999999999</v>
      </c>
      <c r="X274" s="240">
        <v>574.34426999999982</v>
      </c>
      <c r="Y274" s="240">
        <v>11937.79988</v>
      </c>
      <c r="Z274" s="240">
        <v>0</v>
      </c>
      <c r="AA274" s="240">
        <v>0</v>
      </c>
      <c r="AB274" s="299">
        <f t="shared" si="234"/>
        <v>8641.3590799999747</v>
      </c>
      <c r="AC274" s="298">
        <f>SUM(AD274:AG274)</f>
        <v>1712.1251599999994</v>
      </c>
      <c r="AD274" s="240">
        <v>0</v>
      </c>
      <c r="AE274" s="240">
        <v>0</v>
      </c>
      <c r="AF274" s="240">
        <v>0</v>
      </c>
      <c r="AG274" s="240">
        <v>1712.1251599999994</v>
      </c>
      <c r="AH274" s="195">
        <f t="shared" si="235"/>
        <v>6929.233919999976</v>
      </c>
      <c r="AI274" s="240">
        <v>6957.4078700000255</v>
      </c>
      <c r="AJ274" s="240">
        <v>-28.173950000049075</v>
      </c>
      <c r="AK274" s="240">
        <v>244.58189999999999</v>
      </c>
    </row>
    <row r="275" spans="1:37" s="1" customFormat="1">
      <c r="B275" s="297" t="str">
        <f>IF(L!$A$1=1,L!B276,IF(L!$A$1=2,L!C276,L!D276))</f>
        <v>2026 Korrik</v>
      </c>
      <c r="C275" s="298">
        <f t="shared" ref="C275:C278" si="241">D275+AB275+AK275</f>
        <v>373781.22896999994</v>
      </c>
      <c r="D275" s="195">
        <f t="shared" ref="D275:D278" si="242">E275+S275+Z275</f>
        <v>371212.19022999995</v>
      </c>
      <c r="E275" s="298">
        <f t="shared" ref="E275:E278" si="243">F275+K275+R275</f>
        <v>328652.73353999993</v>
      </c>
      <c r="F275" s="298">
        <f t="shared" si="231"/>
        <v>85768.48</v>
      </c>
      <c r="G275" s="240">
        <v>47069.714679999997</v>
      </c>
      <c r="H275" s="240">
        <v>33084.587879999999</v>
      </c>
      <c r="I275" s="240">
        <v>5583.8887199999981</v>
      </c>
      <c r="J275" s="240">
        <v>30.288720000000001</v>
      </c>
      <c r="K275" s="196">
        <f t="shared" si="232"/>
        <v>257062.88273999997</v>
      </c>
      <c r="L275" s="298">
        <f t="shared" si="233"/>
        <v>166651.23533999998</v>
      </c>
      <c r="M275" s="240">
        <v>47607.685039999997</v>
      </c>
      <c r="N275" s="240">
        <v>119043.55029999999</v>
      </c>
      <c r="O275" s="240">
        <v>18588.848840000002</v>
      </c>
      <c r="P275" s="240">
        <v>71818.804000000004</v>
      </c>
      <c r="Q275" s="240">
        <v>3.9945600000000003</v>
      </c>
      <c r="R275" s="240">
        <v>-14178.629199999999</v>
      </c>
      <c r="S275" s="195">
        <f t="shared" si="239"/>
        <v>42559.456690000006</v>
      </c>
      <c r="T275" s="240">
        <v>16213.38493</v>
      </c>
      <c r="U275" s="240">
        <v>6102.7966999999999</v>
      </c>
      <c r="V275" s="240">
        <v>15761.896570000001</v>
      </c>
      <c r="W275" s="240">
        <v>4481.3784900000001</v>
      </c>
      <c r="X275" s="240">
        <v>0</v>
      </c>
      <c r="Y275" s="240">
        <v>0</v>
      </c>
      <c r="Z275" s="240">
        <v>0</v>
      </c>
      <c r="AA275" s="240">
        <v>0</v>
      </c>
      <c r="AB275" s="299">
        <f t="shared" si="234"/>
        <v>1193.8820299999672</v>
      </c>
      <c r="AC275" s="298">
        <f t="shared" ref="AC275:AC279" si="244">SUM(AD275:AG275)</f>
        <v>0</v>
      </c>
      <c r="AD275" s="240">
        <v>0</v>
      </c>
      <c r="AE275" s="240">
        <v>0</v>
      </c>
      <c r="AF275" s="240">
        <v>0</v>
      </c>
      <c r="AG275" s="240">
        <v>0</v>
      </c>
      <c r="AH275" s="195">
        <f t="shared" si="235"/>
        <v>1193.8820299999672</v>
      </c>
      <c r="AI275" s="240">
        <v>1270.9835299999668</v>
      </c>
      <c r="AJ275" s="240">
        <v>-77.10149999999949</v>
      </c>
      <c r="AK275" s="240">
        <v>1375.15671</v>
      </c>
    </row>
    <row r="276" spans="1:37" s="1" customFormat="1">
      <c r="B276" s="297" t="str">
        <f>IF(L!$A$1=1,L!B277,IF(L!$A$1=2,L!C277,L!D277))</f>
        <v>2026 Gusht</v>
      </c>
      <c r="C276" s="298">
        <f t="shared" si="241"/>
        <v>314515.65920000005</v>
      </c>
      <c r="D276" s="195">
        <f t="shared" si="242"/>
        <v>303329.87815999996</v>
      </c>
      <c r="E276" s="298">
        <f t="shared" si="243"/>
        <v>282160.29415999999</v>
      </c>
      <c r="F276" s="298">
        <f t="shared" si="231"/>
        <v>36485.117429999998</v>
      </c>
      <c r="G276" s="240">
        <v>4784.0877500000006</v>
      </c>
      <c r="H276" s="240">
        <v>27222.918570000002</v>
      </c>
      <c r="I276" s="240">
        <v>4449.1927400000013</v>
      </c>
      <c r="J276" s="240">
        <v>28.918369999999999</v>
      </c>
      <c r="K276" s="196">
        <f t="shared" si="232"/>
        <v>251266.61667000002</v>
      </c>
      <c r="L276" s="298">
        <f t="shared" si="233"/>
        <v>166327.98846000002</v>
      </c>
      <c r="M276" s="240">
        <v>57204.079440000001</v>
      </c>
      <c r="N276" s="240">
        <v>109123.90902000001</v>
      </c>
      <c r="O276" s="240">
        <v>17969.453559999998</v>
      </c>
      <c r="P276" s="240">
        <v>66966.516490000009</v>
      </c>
      <c r="Q276" s="240">
        <v>2.6581599999999996</v>
      </c>
      <c r="R276" s="240">
        <v>-5591.4399400000002</v>
      </c>
      <c r="S276" s="195">
        <f t="shared" si="239"/>
        <v>21169.584000000003</v>
      </c>
      <c r="T276" s="240">
        <v>16235.553580000002</v>
      </c>
      <c r="U276" s="240">
        <v>4607.3550700000005</v>
      </c>
      <c r="V276" s="240">
        <v>0</v>
      </c>
      <c r="W276" s="240">
        <v>326.67534999999998</v>
      </c>
      <c r="X276" s="240">
        <v>0</v>
      </c>
      <c r="Y276" s="240">
        <v>0</v>
      </c>
      <c r="Z276" s="240">
        <v>0</v>
      </c>
      <c r="AA276" s="240">
        <v>0</v>
      </c>
      <c r="AB276" s="299">
        <f>AC276+AH276</f>
        <v>9242.9651500000473</v>
      </c>
      <c r="AC276" s="298">
        <f t="shared" si="244"/>
        <v>0</v>
      </c>
      <c r="AD276" s="240">
        <v>0</v>
      </c>
      <c r="AE276" s="240">
        <v>0</v>
      </c>
      <c r="AF276" s="240">
        <v>0</v>
      </c>
      <c r="AG276" s="240">
        <v>0</v>
      </c>
      <c r="AH276" s="195">
        <f t="shared" si="235"/>
        <v>9242.9651500000473</v>
      </c>
      <c r="AI276" s="240">
        <v>3424.6900899999846</v>
      </c>
      <c r="AJ276" s="240">
        <v>5818.2750600000618</v>
      </c>
      <c r="AK276" s="240">
        <v>1942.8158899999999</v>
      </c>
    </row>
    <row r="277" spans="1:37" s="1" customFormat="1">
      <c r="B277" s="297" t="str">
        <f>IF(L!$A$1=1,L!B278,IF(L!$A$1=2,L!C278,L!D278))</f>
        <v>2026 Shtator</v>
      </c>
      <c r="C277" s="298">
        <f t="shared" si="241"/>
        <v>327954.85137000005</v>
      </c>
      <c r="D277" s="195">
        <f t="shared" si="242"/>
        <v>291099.20187000005</v>
      </c>
      <c r="E277" s="298">
        <f t="shared" si="243"/>
        <v>267081.71744000004</v>
      </c>
      <c r="F277" s="298">
        <f t="shared" si="231"/>
        <v>36777.428340000006</v>
      </c>
      <c r="G277" s="240">
        <v>4562.1245600000002</v>
      </c>
      <c r="H277" s="240">
        <v>27618.677810000005</v>
      </c>
      <c r="I277" s="240">
        <v>4575.6806399999996</v>
      </c>
      <c r="J277" s="240">
        <v>20.945330000000002</v>
      </c>
      <c r="K277" s="196">
        <f t="shared" si="232"/>
        <v>237104.00803</v>
      </c>
      <c r="L277" s="298">
        <f t="shared" si="233"/>
        <v>165336.56278000001</v>
      </c>
      <c r="M277" s="240">
        <v>63212.435279999998</v>
      </c>
      <c r="N277" s="240">
        <v>102124.1275</v>
      </c>
      <c r="O277" s="240">
        <v>17600.284170000003</v>
      </c>
      <c r="P277" s="240">
        <v>54124.507270000002</v>
      </c>
      <c r="Q277" s="240">
        <v>42.65381</v>
      </c>
      <c r="R277" s="240">
        <v>-6799.71893</v>
      </c>
      <c r="S277" s="195">
        <f t="shared" si="239"/>
        <v>24017.48443</v>
      </c>
      <c r="T277" s="240">
        <v>18044.8966</v>
      </c>
      <c r="U277" s="240">
        <v>5857.9716699999999</v>
      </c>
      <c r="V277" s="240">
        <v>0</v>
      </c>
      <c r="W277" s="240">
        <v>114.61616000000001</v>
      </c>
      <c r="X277" s="240">
        <v>0</v>
      </c>
      <c r="Y277" s="240">
        <v>0</v>
      </c>
      <c r="Z277" s="240">
        <v>0</v>
      </c>
      <c r="AA277" s="240">
        <v>0</v>
      </c>
      <c r="AB277" s="299">
        <f>AC277+AH277</f>
        <v>36344.854909999995</v>
      </c>
      <c r="AC277" s="298">
        <f t="shared" si="244"/>
        <v>0</v>
      </c>
      <c r="AD277" s="240">
        <v>0</v>
      </c>
      <c r="AE277" s="240">
        <v>0</v>
      </c>
      <c r="AF277" s="240">
        <v>0</v>
      </c>
      <c r="AG277" s="240"/>
      <c r="AH277" s="195">
        <f t="shared" si="235"/>
        <v>36344.854909999995</v>
      </c>
      <c r="AI277" s="240">
        <v>1426.906549999984</v>
      </c>
      <c r="AJ277" s="240">
        <v>34917.948360000009</v>
      </c>
      <c r="AK277" s="240">
        <v>510.79459000000003</v>
      </c>
    </row>
    <row r="278" spans="1:37" s="1" customFormat="1">
      <c r="B278" s="297" t="str">
        <f>IF(L!$A$1=1,L!B279,IF(L!$A$1=2,L!C279,L!D279))</f>
        <v>2026 Tetor</v>
      </c>
      <c r="C278" s="298">
        <f t="shared" si="241"/>
        <v>0</v>
      </c>
      <c r="D278" s="195">
        <f t="shared" si="242"/>
        <v>0</v>
      </c>
      <c r="E278" s="298">
        <f t="shared" si="243"/>
        <v>0</v>
      </c>
      <c r="F278" s="298">
        <f t="shared" si="231"/>
        <v>0</v>
      </c>
      <c r="G278" s="240"/>
      <c r="H278" s="240"/>
      <c r="I278" s="240"/>
      <c r="J278" s="240"/>
      <c r="K278" s="196">
        <f t="shared" si="232"/>
        <v>0</v>
      </c>
      <c r="L278" s="298">
        <f t="shared" si="233"/>
        <v>0</v>
      </c>
      <c r="M278" s="240"/>
      <c r="N278" s="240"/>
      <c r="O278" s="240"/>
      <c r="P278" s="240"/>
      <c r="Q278" s="240"/>
      <c r="R278" s="240"/>
      <c r="S278" s="195">
        <f t="shared" si="239"/>
        <v>0</v>
      </c>
      <c r="T278" s="240"/>
      <c r="U278" s="240"/>
      <c r="V278" s="240"/>
      <c r="W278" s="240"/>
      <c r="X278" s="240"/>
      <c r="Y278" s="240"/>
      <c r="Z278" s="240"/>
      <c r="AA278" s="240"/>
      <c r="AB278" s="299">
        <f t="shared" si="234"/>
        <v>0</v>
      </c>
      <c r="AC278" s="298">
        <f t="shared" si="244"/>
        <v>0</v>
      </c>
      <c r="AD278" s="240"/>
      <c r="AE278" s="240"/>
      <c r="AF278" s="240"/>
      <c r="AG278" s="240"/>
      <c r="AH278" s="195">
        <f t="shared" si="235"/>
        <v>0</v>
      </c>
      <c r="AI278" s="240"/>
      <c r="AJ278" s="240"/>
      <c r="AK278" s="240"/>
    </row>
    <row r="279" spans="1:37" s="1" customFormat="1">
      <c r="B279" s="297" t="str">
        <f>IF(L!$A$1=1,L!B280,IF(L!$A$1=2,L!C280,L!D280))</f>
        <v xml:space="preserve">2026 Nëntor </v>
      </c>
      <c r="C279" s="298">
        <f>D279+AB279+AK279</f>
        <v>0</v>
      </c>
      <c r="D279" s="195">
        <f>E279+S279+Z279</f>
        <v>0</v>
      </c>
      <c r="E279" s="298">
        <f>F279+K279+R279</f>
        <v>0</v>
      </c>
      <c r="F279" s="298">
        <f>SUM(G279:J279)</f>
        <v>0</v>
      </c>
      <c r="G279" s="240"/>
      <c r="H279" s="240"/>
      <c r="I279" s="240"/>
      <c r="J279" s="240"/>
      <c r="K279" s="196">
        <f t="shared" si="232"/>
        <v>0</v>
      </c>
      <c r="L279" s="298">
        <f t="shared" si="233"/>
        <v>0</v>
      </c>
      <c r="M279" s="240"/>
      <c r="N279" s="240"/>
      <c r="O279" s="240"/>
      <c r="P279" s="240"/>
      <c r="Q279" s="240"/>
      <c r="R279" s="240"/>
      <c r="S279" s="195">
        <f t="shared" si="239"/>
        <v>0</v>
      </c>
      <c r="T279" s="240"/>
      <c r="U279" s="240"/>
      <c r="V279" s="240"/>
      <c r="W279" s="240"/>
      <c r="X279" s="240"/>
      <c r="Y279" s="240"/>
      <c r="Z279" s="240"/>
      <c r="AA279" s="240"/>
      <c r="AB279" s="299">
        <f t="shared" si="234"/>
        <v>0</v>
      </c>
      <c r="AC279" s="298">
        <f t="shared" si="244"/>
        <v>0</v>
      </c>
      <c r="AD279" s="240"/>
      <c r="AE279" s="240">
        <v>0</v>
      </c>
      <c r="AF279" s="240"/>
      <c r="AG279" s="240"/>
      <c r="AH279" s="195">
        <f t="shared" si="235"/>
        <v>0</v>
      </c>
      <c r="AI279" s="240"/>
      <c r="AJ279" s="240"/>
      <c r="AK279" s="240"/>
    </row>
    <row r="280" spans="1:37" s="1" customFormat="1">
      <c r="B280" s="297" t="str">
        <f>IF(L!$A$1=1,L!B281,IF(L!$A$1=2,L!C281,L!D281))</f>
        <v>2026 Dhjetor</v>
      </c>
      <c r="C280" s="298">
        <f>D280+AB280+AK280</f>
        <v>0</v>
      </c>
      <c r="D280" s="195">
        <f t="shared" ref="D280" si="245">E280+S280+Z280</f>
        <v>0</v>
      </c>
      <c r="E280" s="298">
        <f t="shared" ref="E280" si="246">F280+K280+R280</f>
        <v>0</v>
      </c>
      <c r="F280" s="298">
        <f>SUM(G280:J280)</f>
        <v>0</v>
      </c>
      <c r="G280" s="181"/>
      <c r="H280" s="240"/>
      <c r="I280" s="240"/>
      <c r="J280" s="240"/>
      <c r="K280" s="196">
        <f t="shared" si="232"/>
        <v>0</v>
      </c>
      <c r="L280" s="298">
        <f>M280+N280</f>
        <v>0</v>
      </c>
      <c r="M280" s="240"/>
      <c r="N280" s="240"/>
      <c r="O280" s="240"/>
      <c r="P280" s="240"/>
      <c r="Q280" s="240"/>
      <c r="R280" s="240"/>
      <c r="S280" s="195">
        <f t="shared" si="239"/>
        <v>0</v>
      </c>
      <c r="T280" s="240"/>
      <c r="U280" s="240"/>
      <c r="V280" s="240"/>
      <c r="W280" s="240"/>
      <c r="X280" s="240"/>
      <c r="Y280" s="240"/>
      <c r="Z280" s="240"/>
      <c r="AA280" s="240"/>
      <c r="AB280" s="299">
        <f>AC280+AH280</f>
        <v>0</v>
      </c>
      <c r="AC280" s="298">
        <f>SUM(AD280:AG280)</f>
        <v>0</v>
      </c>
      <c r="AD280" s="240"/>
      <c r="AE280" s="240"/>
      <c r="AF280" s="240"/>
      <c r="AG280" s="240"/>
      <c r="AH280" s="195">
        <f>SUM(AI280:AJ280)</f>
        <v>0</v>
      </c>
      <c r="AI280" s="240"/>
      <c r="AJ280" s="240"/>
      <c r="AK280" s="240"/>
    </row>
    <row r="281" spans="1:37" s="1" customFormat="1">
      <c r="A281" s="307"/>
      <c r="B281" s="3" t="str">
        <f>IF(L!$A$1=1,L!B282,IF(L!$A$1=2,L!C282,L!D282))</f>
        <v>Gjithsej 2026</v>
      </c>
      <c r="C281" s="176">
        <f>D281+AB281+AK281</f>
        <v>2832770.0243399995</v>
      </c>
      <c r="D281" s="176">
        <f>SUM(D269:D280)</f>
        <v>2643944.1706899996</v>
      </c>
      <c r="E281" s="176">
        <f>SUM(E269:E280)</f>
        <v>2398859.5958099999</v>
      </c>
      <c r="F281" s="176">
        <f>SUM(F269:F280)</f>
        <v>490033.48696999997</v>
      </c>
      <c r="G281" s="176">
        <f>SUM(G269:G280)</f>
        <v>189842.48511000001</v>
      </c>
      <c r="H281" s="176">
        <f t="shared" ref="H281:I281" si="247">SUM(H269:H280)</f>
        <v>266493.93527000002</v>
      </c>
      <c r="I281" s="176">
        <f t="shared" si="247"/>
        <v>33559.289940000002</v>
      </c>
      <c r="J281" s="176">
        <f>SUM(J269:J280)</f>
        <v>137.77665000000002</v>
      </c>
      <c r="K281" s="176">
        <f>SUM(K269:K280)</f>
        <v>1970217.3639200001</v>
      </c>
      <c r="L281" s="176">
        <f>SUM(L269:L280)</f>
        <v>1335565.90136</v>
      </c>
      <c r="M281" s="176">
        <f t="shared" ref="M281:N281" si="248">SUM(M269:M280)</f>
        <v>450854.19742999994</v>
      </c>
      <c r="N281" s="176">
        <f t="shared" si="248"/>
        <v>884711.70393000008</v>
      </c>
      <c r="O281" s="176">
        <f>SUM(O269:O280)</f>
        <v>147320.97989000002</v>
      </c>
      <c r="P281" s="176">
        <f t="shared" ref="P281" si="249">SUM(P269:P280)</f>
        <v>487249.90832000005</v>
      </c>
      <c r="Q281" s="176">
        <f>SUM(Q269:Q280)</f>
        <v>80.57435000000001</v>
      </c>
      <c r="R281" s="176">
        <f>SUM(R269:R280)</f>
        <v>-61391.255080000003</v>
      </c>
      <c r="S281" s="176">
        <f>SUM(S269:S280)</f>
        <v>245077.68080000006</v>
      </c>
      <c r="T281" s="176">
        <f>SUM(T269:T280)</f>
        <v>133106.85881999999</v>
      </c>
      <c r="U281" s="176">
        <f t="shared" ref="U281:AA281" si="250">SUM(U269:U280)</f>
        <v>42860.481969999993</v>
      </c>
      <c r="V281" s="176">
        <f t="shared" si="250"/>
        <v>35939.121150000006</v>
      </c>
      <c r="W281" s="176">
        <f t="shared" si="250"/>
        <v>19386.903120000003</v>
      </c>
      <c r="X281" s="176">
        <f t="shared" si="250"/>
        <v>1846.51586</v>
      </c>
      <c r="Y281" s="176">
        <f t="shared" si="250"/>
        <v>11937.79988</v>
      </c>
      <c r="Z281" s="176">
        <f t="shared" si="250"/>
        <v>6.8940800000000007</v>
      </c>
      <c r="AA281" s="176">
        <f t="shared" si="250"/>
        <v>0</v>
      </c>
      <c r="AB281" s="176">
        <f>SUM(AB269:AB280)</f>
        <v>180499.74411000003</v>
      </c>
      <c r="AC281" s="176">
        <f t="shared" ref="AC281:AD281" si="251">SUM(AC269:AC280)</f>
        <v>9243.7484199999999</v>
      </c>
      <c r="AD281" s="176">
        <f t="shared" si="251"/>
        <v>0</v>
      </c>
      <c r="AE281" s="176">
        <f>SUM(AE269:AE280)</f>
        <v>0</v>
      </c>
      <c r="AF281" s="176">
        <f t="shared" ref="AF281" si="252">SUM(AF269:AF280)</f>
        <v>0</v>
      </c>
      <c r="AG281" s="176">
        <f>SUM(AG269:AG280)</f>
        <v>9243.7484199999999</v>
      </c>
      <c r="AH281" s="176">
        <f>SUM(AH269:AH280)</f>
        <v>171255.99569000001</v>
      </c>
      <c r="AI281" s="176">
        <f>SUM(AI269:AI280)</f>
        <v>141126.33147999996</v>
      </c>
      <c r="AJ281" s="176">
        <f>SUM(AJ269:AJ280)</f>
        <v>30129.664210000032</v>
      </c>
      <c r="AK281" s="176">
        <f t="shared" ref="AK281" si="253">SUM(AK269:AK280)</f>
        <v>8326.1095400000013</v>
      </c>
    </row>
    <row r="282" spans="1:37" s="1" customFormat="1">
      <c r="G282" s="128"/>
      <c r="H282" s="128"/>
      <c r="I282" s="128"/>
      <c r="J282" s="128"/>
      <c r="K282" s="128"/>
      <c r="AG282" s="303"/>
    </row>
    <row r="283" spans="1:37" s="1" customFormat="1">
      <c r="D283" s="182"/>
      <c r="F283" s="128"/>
      <c r="G283" s="128"/>
      <c r="H283" s="128"/>
      <c r="I283" s="128"/>
      <c r="J283" s="128"/>
      <c r="AF283" s="194"/>
    </row>
    <row r="284" spans="1:37" s="1" customFormat="1">
      <c r="C284" s="194"/>
      <c r="D284" s="194"/>
      <c r="F284" s="128"/>
      <c r="G284" s="128"/>
      <c r="H284" s="128"/>
      <c r="I284" s="128"/>
      <c r="J284" s="128"/>
    </row>
    <row r="285" spans="1:37" s="1" customFormat="1">
      <c r="C285" s="182"/>
      <c r="D285" s="182"/>
      <c r="G285" s="128"/>
      <c r="H285" s="128"/>
      <c r="I285" s="128"/>
      <c r="J285" s="128"/>
      <c r="K285" s="128"/>
    </row>
    <row r="286" spans="1:37" s="1" customFormat="1">
      <c r="C286" s="182"/>
      <c r="G286" s="128"/>
      <c r="H286" s="128"/>
      <c r="I286" s="128"/>
      <c r="J286" s="128"/>
      <c r="K286" s="128"/>
    </row>
    <row r="287" spans="1:37" s="1" customFormat="1">
      <c r="G287" s="128"/>
      <c r="H287" s="128"/>
      <c r="I287" s="128"/>
      <c r="J287" s="128"/>
      <c r="K287" s="128"/>
      <c r="S287" s="194"/>
    </row>
    <row r="288" spans="1:37" s="1" customFormat="1">
      <c r="C288" s="182"/>
      <c r="G288" s="128"/>
      <c r="H288" s="128"/>
      <c r="I288" s="128"/>
      <c r="J288" s="128"/>
      <c r="K288" s="128"/>
    </row>
    <row r="289" spans="7:11" s="1" customFormat="1">
      <c r="G289" s="128"/>
      <c r="H289" s="128"/>
      <c r="I289" s="128"/>
      <c r="J289" s="128"/>
      <c r="K289" s="128"/>
    </row>
    <row r="290" spans="7:11" s="1" customFormat="1">
      <c r="G290" s="128"/>
      <c r="H290" s="128"/>
      <c r="I290" s="128"/>
      <c r="J290" s="128"/>
      <c r="K290" s="128"/>
    </row>
    <row r="291" spans="7:11" s="1" customFormat="1">
      <c r="G291" s="128"/>
      <c r="H291" s="128"/>
      <c r="I291" s="128"/>
      <c r="J291" s="128"/>
      <c r="K291" s="128"/>
    </row>
    <row r="292" spans="7:11" s="1" customFormat="1">
      <c r="G292" s="128"/>
      <c r="H292" s="128"/>
      <c r="I292" s="128"/>
      <c r="J292" s="128"/>
      <c r="K292" s="128"/>
    </row>
    <row r="293" spans="7:11" s="1" customFormat="1">
      <c r="G293" s="128"/>
      <c r="H293" s="128"/>
      <c r="I293" s="128"/>
      <c r="J293" s="128"/>
      <c r="K293" s="128"/>
    </row>
    <row r="294" spans="7:11" s="1" customFormat="1">
      <c r="G294" s="128"/>
      <c r="H294" s="128"/>
      <c r="I294" s="128"/>
      <c r="J294" s="128"/>
      <c r="K294" s="128"/>
    </row>
    <row r="295" spans="7:11" s="1" customFormat="1">
      <c r="G295" s="128"/>
      <c r="H295" s="128"/>
      <c r="I295" s="128"/>
      <c r="J295" s="128"/>
      <c r="K295" s="128"/>
    </row>
    <row r="296" spans="7:11" s="1" customFormat="1">
      <c r="G296" s="128"/>
      <c r="H296" s="128"/>
      <c r="I296" s="128"/>
      <c r="J296" s="128"/>
      <c r="K296" s="128"/>
    </row>
    <row r="297" spans="7:11" s="1" customFormat="1">
      <c r="G297" s="128"/>
      <c r="H297" s="128"/>
      <c r="I297" s="128"/>
      <c r="J297" s="128"/>
      <c r="K297" s="128"/>
    </row>
    <row r="298" spans="7:11" s="1" customFormat="1">
      <c r="G298" s="128"/>
      <c r="H298" s="128"/>
      <c r="I298" s="128"/>
      <c r="J298" s="128"/>
      <c r="K298" s="128"/>
    </row>
    <row r="299" spans="7:11" s="1" customFormat="1">
      <c r="G299" s="128"/>
      <c r="H299" s="128"/>
      <c r="I299" s="128"/>
      <c r="J299" s="128"/>
      <c r="K299" s="128"/>
    </row>
    <row r="300" spans="7:11" s="1" customFormat="1">
      <c r="G300" s="128"/>
      <c r="H300" s="128"/>
      <c r="I300" s="128"/>
      <c r="J300" s="128"/>
      <c r="K300" s="128"/>
    </row>
    <row r="301" spans="7:11" s="1" customFormat="1">
      <c r="G301" s="128"/>
      <c r="H301" s="128"/>
      <c r="I301" s="128"/>
      <c r="J301" s="128"/>
      <c r="K301" s="128"/>
    </row>
    <row r="302" spans="7:11" s="1" customFormat="1">
      <c r="G302" s="128"/>
      <c r="H302" s="128"/>
      <c r="I302" s="128"/>
      <c r="J302" s="128"/>
      <c r="K302" s="128"/>
    </row>
    <row r="303" spans="7:11" s="1" customFormat="1">
      <c r="G303" s="128"/>
      <c r="H303" s="128"/>
      <c r="I303" s="128"/>
      <c r="J303" s="128"/>
      <c r="K303" s="128"/>
    </row>
    <row r="304" spans="7:11" s="1" customFormat="1">
      <c r="G304" s="128"/>
      <c r="H304" s="128"/>
      <c r="I304" s="128"/>
      <c r="J304" s="128"/>
      <c r="K304" s="128"/>
    </row>
    <row r="305" spans="7:11" s="1" customFormat="1">
      <c r="G305" s="128"/>
      <c r="H305" s="128"/>
      <c r="I305" s="128"/>
      <c r="J305" s="128"/>
      <c r="K305" s="128"/>
    </row>
    <row r="306" spans="7:11" s="1" customFormat="1">
      <c r="G306" s="128"/>
      <c r="H306" s="128"/>
      <c r="I306" s="128"/>
      <c r="J306" s="128"/>
      <c r="K306" s="128"/>
    </row>
    <row r="307" spans="7:11" s="1" customFormat="1">
      <c r="G307" s="128"/>
      <c r="H307" s="128"/>
      <c r="I307" s="128"/>
      <c r="J307" s="128"/>
      <c r="K307" s="128"/>
    </row>
    <row r="308" spans="7:11" s="1" customFormat="1">
      <c r="G308" s="128"/>
      <c r="H308" s="128"/>
      <c r="I308" s="128"/>
      <c r="J308" s="128"/>
      <c r="K308" s="128"/>
    </row>
    <row r="309" spans="7:11" s="1" customFormat="1">
      <c r="G309" s="128"/>
      <c r="H309" s="128"/>
      <c r="I309" s="128"/>
      <c r="J309" s="128"/>
      <c r="K309" s="128"/>
    </row>
    <row r="310" spans="7:11" s="1" customFormat="1">
      <c r="G310" s="128"/>
      <c r="H310" s="128"/>
      <c r="I310" s="128"/>
      <c r="J310" s="128"/>
      <c r="K310" s="128"/>
    </row>
    <row r="311" spans="7:11" s="1" customFormat="1">
      <c r="G311" s="128"/>
      <c r="H311" s="128"/>
      <c r="I311" s="128"/>
      <c r="J311" s="128"/>
      <c r="K311" s="128"/>
    </row>
    <row r="312" spans="7:11" s="1" customFormat="1">
      <c r="G312" s="128"/>
      <c r="H312" s="128"/>
      <c r="I312" s="128"/>
      <c r="J312" s="128"/>
      <c r="K312" s="128"/>
    </row>
    <row r="313" spans="7:11" s="1" customFormat="1">
      <c r="G313" s="128"/>
      <c r="H313" s="128"/>
      <c r="I313" s="128"/>
      <c r="J313" s="128"/>
      <c r="K313" s="128"/>
    </row>
    <row r="314" spans="7:11" s="1" customFormat="1">
      <c r="G314" s="128"/>
      <c r="H314" s="128"/>
      <c r="I314" s="128"/>
      <c r="J314" s="128"/>
      <c r="K314" s="128"/>
    </row>
    <row r="315" spans="7:11" s="1" customFormat="1">
      <c r="G315" s="128"/>
      <c r="H315" s="128"/>
      <c r="I315" s="128"/>
      <c r="J315" s="128"/>
      <c r="K315" s="128"/>
    </row>
    <row r="316" spans="7:11" s="1" customFormat="1">
      <c r="G316" s="128"/>
      <c r="H316" s="128"/>
      <c r="I316" s="128"/>
      <c r="J316" s="128"/>
      <c r="K316" s="128"/>
    </row>
    <row r="317" spans="7:11" s="1" customFormat="1">
      <c r="G317" s="128"/>
      <c r="H317" s="128"/>
      <c r="I317" s="128"/>
      <c r="J317" s="128"/>
      <c r="K317" s="128"/>
    </row>
    <row r="318" spans="7:11" s="1" customFormat="1">
      <c r="G318" s="128"/>
      <c r="H318" s="128"/>
      <c r="I318" s="128"/>
      <c r="J318" s="128"/>
      <c r="K318" s="128"/>
    </row>
    <row r="319" spans="7:11" s="1" customFormat="1">
      <c r="G319" s="128"/>
      <c r="H319" s="128"/>
      <c r="I319" s="128"/>
      <c r="J319" s="128"/>
      <c r="K319" s="128"/>
    </row>
    <row r="320" spans="7:11" s="1" customFormat="1">
      <c r="G320" s="128"/>
      <c r="H320" s="128"/>
      <c r="I320" s="128"/>
      <c r="J320" s="128"/>
      <c r="K320" s="128"/>
    </row>
    <row r="321" spans="7:11" s="1" customFormat="1">
      <c r="G321" s="128"/>
      <c r="H321" s="128"/>
      <c r="I321" s="128"/>
      <c r="J321" s="128"/>
      <c r="K321" s="128"/>
    </row>
    <row r="322" spans="7:11" s="1" customFormat="1">
      <c r="G322" s="128"/>
      <c r="H322" s="128"/>
      <c r="I322" s="128"/>
      <c r="J322" s="128"/>
      <c r="K322" s="128"/>
    </row>
    <row r="323" spans="7:11" s="1" customFormat="1">
      <c r="G323" s="128"/>
      <c r="H323" s="128"/>
      <c r="I323" s="128"/>
      <c r="J323" s="128"/>
      <c r="K323" s="128"/>
    </row>
    <row r="324" spans="7:11" s="1" customFormat="1">
      <c r="G324" s="128"/>
      <c r="H324" s="128"/>
      <c r="I324" s="128"/>
      <c r="J324" s="128"/>
      <c r="K324" s="128"/>
    </row>
    <row r="325" spans="7:11" s="1" customFormat="1">
      <c r="G325" s="128"/>
      <c r="H325" s="128"/>
      <c r="I325" s="128"/>
      <c r="J325" s="128"/>
      <c r="K325" s="128"/>
    </row>
    <row r="326" spans="7:11" s="1" customFormat="1">
      <c r="G326" s="128"/>
      <c r="H326" s="128"/>
      <c r="I326" s="128"/>
      <c r="J326" s="128"/>
      <c r="K326" s="128"/>
    </row>
    <row r="327" spans="7:11" s="1" customFormat="1">
      <c r="G327" s="128"/>
      <c r="H327" s="128"/>
      <c r="I327" s="128"/>
      <c r="J327" s="128"/>
      <c r="K327" s="128"/>
    </row>
    <row r="328" spans="7:11" s="1" customFormat="1">
      <c r="G328" s="128"/>
      <c r="H328" s="128"/>
      <c r="I328" s="128"/>
      <c r="J328" s="128"/>
      <c r="K328" s="128"/>
    </row>
    <row r="329" spans="7:11" s="1" customFormat="1">
      <c r="G329" s="128"/>
      <c r="H329" s="128"/>
      <c r="I329" s="128"/>
      <c r="J329" s="128"/>
      <c r="K329" s="128"/>
    </row>
    <row r="330" spans="7:11" s="1" customFormat="1">
      <c r="G330" s="128"/>
      <c r="H330" s="128"/>
      <c r="I330" s="128"/>
      <c r="J330" s="128"/>
      <c r="K330" s="128"/>
    </row>
    <row r="331" spans="7:11" s="1" customFormat="1">
      <c r="G331" s="128"/>
      <c r="H331" s="128"/>
      <c r="I331" s="128"/>
      <c r="J331" s="128"/>
      <c r="K331" s="128"/>
    </row>
    <row r="332" spans="7:11" s="1" customFormat="1">
      <c r="G332" s="128"/>
      <c r="H332" s="128"/>
      <c r="I332" s="128"/>
      <c r="J332" s="128"/>
      <c r="K332" s="128"/>
    </row>
    <row r="333" spans="7:11" s="1" customFormat="1">
      <c r="G333" s="128"/>
      <c r="H333" s="128"/>
      <c r="I333" s="128"/>
      <c r="J333" s="128"/>
      <c r="K333" s="128"/>
    </row>
    <row r="334" spans="7:11" s="1" customFormat="1">
      <c r="G334" s="128"/>
      <c r="H334" s="128"/>
      <c r="I334" s="128"/>
      <c r="J334" s="128"/>
      <c r="K334" s="128"/>
    </row>
    <row r="335" spans="7:11" s="1" customFormat="1">
      <c r="G335" s="128"/>
      <c r="H335" s="128"/>
      <c r="I335" s="128"/>
      <c r="J335" s="128"/>
      <c r="K335" s="128"/>
    </row>
    <row r="336" spans="7:11" s="1" customFormat="1">
      <c r="G336" s="128"/>
      <c r="H336" s="128"/>
      <c r="I336" s="128"/>
      <c r="J336" s="128"/>
      <c r="K336" s="128"/>
    </row>
    <row r="337" spans="7:11" s="1" customFormat="1">
      <c r="G337" s="128"/>
      <c r="H337" s="128"/>
      <c r="I337" s="128"/>
      <c r="J337" s="128"/>
      <c r="K337" s="128"/>
    </row>
    <row r="338" spans="7:11" s="1" customFormat="1">
      <c r="G338" s="128"/>
      <c r="H338" s="128"/>
      <c r="I338" s="128"/>
      <c r="J338" s="128"/>
      <c r="K338" s="128"/>
    </row>
    <row r="339" spans="7:11" s="1" customFormat="1">
      <c r="G339" s="128"/>
      <c r="H339" s="128"/>
      <c r="I339" s="128"/>
      <c r="J339" s="128"/>
      <c r="K339" s="128"/>
    </row>
    <row r="340" spans="7:11" s="1" customFormat="1">
      <c r="G340" s="128"/>
      <c r="H340" s="128"/>
      <c r="I340" s="128"/>
      <c r="J340" s="128"/>
      <c r="K340" s="128"/>
    </row>
    <row r="341" spans="7:11" s="1" customFormat="1">
      <c r="G341" s="128"/>
      <c r="H341" s="128"/>
      <c r="I341" s="128"/>
      <c r="J341" s="128"/>
      <c r="K341" s="128"/>
    </row>
    <row r="342" spans="7:11" s="1" customFormat="1">
      <c r="G342" s="128"/>
      <c r="H342" s="128"/>
      <c r="I342" s="128"/>
      <c r="J342" s="128"/>
      <c r="K342" s="128"/>
    </row>
    <row r="343" spans="7:11" s="1" customFormat="1">
      <c r="G343" s="128"/>
      <c r="H343" s="128"/>
      <c r="I343" s="128"/>
      <c r="J343" s="128"/>
      <c r="K343" s="128"/>
    </row>
    <row r="344" spans="7:11" s="1" customFormat="1">
      <c r="G344" s="128"/>
      <c r="H344" s="128"/>
      <c r="I344" s="128"/>
      <c r="J344" s="128"/>
      <c r="K344" s="128"/>
    </row>
    <row r="345" spans="7:11" s="1" customFormat="1">
      <c r="G345" s="128"/>
      <c r="H345" s="128"/>
      <c r="I345" s="128"/>
      <c r="J345" s="128"/>
      <c r="K345" s="128"/>
    </row>
    <row r="346" spans="7:11" s="1" customFormat="1">
      <c r="G346" s="128"/>
      <c r="H346" s="128"/>
      <c r="I346" s="128"/>
      <c r="J346" s="128"/>
      <c r="K346" s="128"/>
    </row>
    <row r="347" spans="7:11" s="1" customFormat="1">
      <c r="G347" s="128"/>
      <c r="H347" s="128"/>
      <c r="I347" s="128"/>
      <c r="J347" s="128"/>
      <c r="K347" s="128"/>
    </row>
    <row r="348" spans="7:11" s="1" customFormat="1">
      <c r="G348" s="128"/>
      <c r="H348" s="128"/>
      <c r="I348" s="128"/>
      <c r="J348" s="128"/>
      <c r="K348" s="128"/>
    </row>
    <row r="349" spans="7:11" s="1" customFormat="1">
      <c r="G349" s="128"/>
      <c r="H349" s="128"/>
      <c r="I349" s="128"/>
      <c r="J349" s="128"/>
      <c r="K349" s="128"/>
    </row>
    <row r="350" spans="7:11" s="1" customFormat="1">
      <c r="G350" s="128"/>
      <c r="H350" s="128"/>
      <c r="I350" s="128"/>
      <c r="J350" s="128"/>
      <c r="K350" s="128"/>
    </row>
    <row r="351" spans="7:11" s="1" customFormat="1">
      <c r="G351" s="128"/>
      <c r="H351" s="128"/>
      <c r="I351" s="128"/>
      <c r="J351" s="128"/>
      <c r="K351" s="128"/>
    </row>
    <row r="352" spans="7:11" s="1" customFormat="1">
      <c r="G352" s="128"/>
      <c r="H352" s="128"/>
      <c r="I352" s="128"/>
      <c r="J352" s="128"/>
      <c r="K352" s="128"/>
    </row>
    <row r="353" spans="7:11" s="1" customFormat="1">
      <c r="G353" s="128"/>
      <c r="H353" s="128"/>
      <c r="I353" s="128"/>
      <c r="J353" s="128"/>
      <c r="K353" s="128"/>
    </row>
    <row r="354" spans="7:11" s="1" customFormat="1">
      <c r="G354" s="128"/>
      <c r="H354" s="128"/>
      <c r="I354" s="128"/>
      <c r="J354" s="128"/>
      <c r="K354" s="128"/>
    </row>
    <row r="355" spans="7:11" s="1" customFormat="1">
      <c r="G355" s="128"/>
      <c r="H355" s="128"/>
      <c r="I355" s="128"/>
      <c r="J355" s="128"/>
      <c r="K355" s="128"/>
    </row>
    <row r="356" spans="7:11" s="1" customFormat="1">
      <c r="G356" s="128"/>
      <c r="H356" s="128"/>
      <c r="I356" s="128"/>
      <c r="J356" s="128"/>
      <c r="K356" s="128"/>
    </row>
    <row r="357" spans="7:11" s="1" customFormat="1">
      <c r="G357" s="128"/>
      <c r="H357" s="128"/>
      <c r="I357" s="128"/>
      <c r="J357" s="128"/>
      <c r="K357" s="128"/>
    </row>
    <row r="358" spans="7:11" s="1" customFormat="1">
      <c r="G358" s="128"/>
      <c r="H358" s="128"/>
      <c r="I358" s="128"/>
      <c r="J358" s="128"/>
      <c r="K358" s="128"/>
    </row>
    <row r="359" spans="7:11" s="1" customFormat="1">
      <c r="G359" s="128"/>
      <c r="H359" s="128"/>
      <c r="I359" s="128"/>
      <c r="J359" s="128"/>
      <c r="K359" s="128"/>
    </row>
    <row r="360" spans="7:11" s="1" customFormat="1">
      <c r="G360" s="128"/>
      <c r="H360" s="128"/>
      <c r="I360" s="128"/>
      <c r="J360" s="128"/>
      <c r="K360" s="128"/>
    </row>
    <row r="361" spans="7:11" s="1" customFormat="1">
      <c r="G361" s="128"/>
      <c r="H361" s="128"/>
      <c r="I361" s="128"/>
      <c r="J361" s="128"/>
      <c r="K361" s="128"/>
    </row>
    <row r="362" spans="7:11" s="1" customFormat="1">
      <c r="G362" s="128"/>
      <c r="H362" s="128"/>
      <c r="I362" s="128"/>
      <c r="J362" s="128"/>
      <c r="K362" s="128"/>
    </row>
    <row r="363" spans="7:11" s="1" customFormat="1">
      <c r="G363" s="128"/>
      <c r="H363" s="128"/>
      <c r="I363" s="128"/>
      <c r="J363" s="128"/>
      <c r="K363" s="128"/>
    </row>
    <row r="364" spans="7:11" s="1" customFormat="1">
      <c r="G364" s="128"/>
      <c r="H364" s="128"/>
      <c r="I364" s="128"/>
      <c r="J364" s="128"/>
      <c r="K364" s="128"/>
    </row>
    <row r="365" spans="7:11" s="1" customFormat="1">
      <c r="G365" s="128"/>
      <c r="H365" s="128"/>
      <c r="I365" s="128"/>
      <c r="J365" s="128"/>
      <c r="K365" s="128"/>
    </row>
    <row r="366" spans="7:11" s="1" customFormat="1">
      <c r="G366" s="128"/>
      <c r="H366" s="128"/>
      <c r="I366" s="128"/>
      <c r="J366" s="128"/>
      <c r="K366" s="128"/>
    </row>
    <row r="367" spans="7:11" s="1" customFormat="1">
      <c r="G367" s="128"/>
      <c r="H367" s="128"/>
      <c r="I367" s="128"/>
      <c r="J367" s="128"/>
      <c r="K367" s="128"/>
    </row>
    <row r="368" spans="7:11" s="1" customFormat="1">
      <c r="G368" s="128"/>
      <c r="H368" s="128"/>
      <c r="I368" s="128"/>
      <c r="J368" s="128"/>
      <c r="K368" s="128"/>
    </row>
    <row r="369" spans="7:11" s="1" customFormat="1">
      <c r="G369" s="128"/>
      <c r="H369" s="128"/>
      <c r="I369" s="128"/>
      <c r="J369" s="128"/>
      <c r="K369" s="128"/>
    </row>
    <row r="370" spans="7:11" s="1" customFormat="1">
      <c r="G370" s="128"/>
      <c r="H370" s="128"/>
      <c r="I370" s="128"/>
      <c r="J370" s="128"/>
      <c r="K370" s="128"/>
    </row>
    <row r="371" spans="7:11" s="1" customFormat="1">
      <c r="G371" s="128"/>
      <c r="H371" s="128"/>
      <c r="I371" s="128"/>
      <c r="J371" s="128"/>
      <c r="K371" s="128"/>
    </row>
    <row r="372" spans="7:11" s="1" customFormat="1">
      <c r="G372" s="128"/>
      <c r="H372" s="128"/>
      <c r="I372" s="128"/>
      <c r="J372" s="128"/>
      <c r="K372" s="128"/>
    </row>
    <row r="373" spans="7:11" s="1" customFormat="1">
      <c r="G373" s="128"/>
      <c r="H373" s="128"/>
      <c r="I373" s="128"/>
      <c r="J373" s="128"/>
      <c r="K373" s="128"/>
    </row>
    <row r="374" spans="7:11" s="1" customFormat="1">
      <c r="G374" s="128"/>
      <c r="H374" s="128"/>
      <c r="I374" s="128"/>
      <c r="J374" s="128"/>
      <c r="K374" s="128"/>
    </row>
    <row r="375" spans="7:11" s="1" customFormat="1">
      <c r="G375" s="128"/>
      <c r="H375" s="128"/>
      <c r="I375" s="128"/>
      <c r="J375" s="128"/>
      <c r="K375" s="128"/>
    </row>
    <row r="376" spans="7:11" s="1" customFormat="1">
      <c r="G376" s="128"/>
      <c r="H376" s="128"/>
      <c r="I376" s="128"/>
      <c r="J376" s="128"/>
      <c r="K376" s="128"/>
    </row>
    <row r="377" spans="7:11" s="1" customFormat="1">
      <c r="G377" s="128"/>
      <c r="H377" s="128"/>
      <c r="I377" s="128"/>
      <c r="J377" s="128"/>
      <c r="K377" s="128"/>
    </row>
    <row r="378" spans="7:11" s="1" customFormat="1">
      <c r="G378" s="128"/>
      <c r="H378" s="128"/>
      <c r="I378" s="128"/>
      <c r="J378" s="128"/>
      <c r="K378" s="128"/>
    </row>
    <row r="379" spans="7:11" s="1" customFormat="1">
      <c r="G379" s="128"/>
      <c r="H379" s="128"/>
      <c r="I379" s="128"/>
      <c r="J379" s="128"/>
      <c r="K379" s="128"/>
    </row>
    <row r="380" spans="7:11" s="1" customFormat="1">
      <c r="G380" s="128"/>
      <c r="H380" s="128"/>
      <c r="I380" s="128"/>
      <c r="J380" s="128"/>
      <c r="K380" s="128"/>
    </row>
    <row r="381" spans="7:11" s="1" customFormat="1">
      <c r="G381" s="128"/>
      <c r="H381" s="128"/>
      <c r="I381" s="128"/>
      <c r="J381" s="128"/>
      <c r="K381" s="128"/>
    </row>
    <row r="382" spans="7:11" s="1" customFormat="1">
      <c r="G382" s="128"/>
      <c r="H382" s="128"/>
      <c r="I382" s="128"/>
      <c r="J382" s="128"/>
      <c r="K382" s="128"/>
    </row>
    <row r="383" spans="7:11" s="1" customFormat="1">
      <c r="G383" s="128"/>
      <c r="H383" s="128"/>
      <c r="I383" s="128"/>
      <c r="J383" s="128"/>
      <c r="K383" s="128"/>
    </row>
    <row r="384" spans="7:11" s="1" customFormat="1">
      <c r="G384" s="128"/>
      <c r="H384" s="128"/>
      <c r="I384" s="128"/>
      <c r="J384" s="128"/>
      <c r="K384" s="128"/>
    </row>
    <row r="385" spans="7:11" s="1" customFormat="1">
      <c r="G385" s="128"/>
      <c r="H385" s="128"/>
      <c r="I385" s="128"/>
      <c r="J385" s="128"/>
      <c r="K385" s="128"/>
    </row>
    <row r="386" spans="7:11" s="1" customFormat="1">
      <c r="G386" s="128"/>
      <c r="H386" s="128"/>
      <c r="I386" s="128"/>
      <c r="J386" s="128"/>
      <c r="K386" s="128"/>
    </row>
    <row r="387" spans="7:11" s="1" customFormat="1">
      <c r="G387" s="128"/>
      <c r="H387" s="128"/>
      <c r="I387" s="128"/>
      <c r="J387" s="128"/>
      <c r="K387" s="128"/>
    </row>
    <row r="388" spans="7:11" s="1" customFormat="1">
      <c r="G388" s="128"/>
      <c r="H388" s="128"/>
      <c r="I388" s="128"/>
      <c r="J388" s="128"/>
      <c r="K388" s="128"/>
    </row>
    <row r="389" spans="7:11" s="1" customFormat="1">
      <c r="G389" s="128"/>
      <c r="H389" s="128"/>
      <c r="I389" s="128"/>
      <c r="J389" s="128"/>
      <c r="K389" s="128"/>
    </row>
    <row r="390" spans="7:11" s="1" customFormat="1">
      <c r="G390" s="128"/>
      <c r="H390" s="128"/>
      <c r="I390" s="128"/>
      <c r="J390" s="128"/>
      <c r="K390" s="128"/>
    </row>
    <row r="391" spans="7:11" s="1" customFormat="1">
      <c r="G391" s="128"/>
      <c r="H391" s="128"/>
      <c r="I391" s="128"/>
      <c r="J391" s="128"/>
      <c r="K391" s="128"/>
    </row>
    <row r="392" spans="7:11" s="1" customFormat="1">
      <c r="G392" s="128"/>
      <c r="H392" s="128"/>
      <c r="I392" s="128"/>
      <c r="J392" s="128"/>
      <c r="K392" s="128"/>
    </row>
    <row r="393" spans="7:11" s="1" customFormat="1">
      <c r="G393" s="128"/>
      <c r="H393" s="128"/>
      <c r="I393" s="128"/>
      <c r="J393" s="128"/>
      <c r="K393" s="128"/>
    </row>
    <row r="394" spans="7:11" s="1" customFormat="1">
      <c r="G394" s="128"/>
      <c r="H394" s="128"/>
      <c r="I394" s="128"/>
      <c r="J394" s="128"/>
      <c r="K394" s="128"/>
    </row>
    <row r="395" spans="7:11" s="1" customFormat="1">
      <c r="G395" s="128"/>
      <c r="H395" s="128"/>
      <c r="I395" s="128"/>
      <c r="J395" s="128"/>
      <c r="K395" s="128"/>
    </row>
    <row r="396" spans="7:11" s="1" customFormat="1">
      <c r="G396" s="128"/>
      <c r="H396" s="128"/>
      <c r="I396" s="128"/>
      <c r="J396" s="128"/>
      <c r="K396" s="128"/>
    </row>
    <row r="397" spans="7:11" s="1" customFormat="1">
      <c r="G397" s="128"/>
      <c r="H397" s="128"/>
      <c r="I397" s="128"/>
      <c r="J397" s="128"/>
      <c r="K397" s="128"/>
    </row>
    <row r="398" spans="7:11" s="1" customFormat="1">
      <c r="G398" s="128"/>
      <c r="H398" s="128"/>
      <c r="I398" s="128"/>
      <c r="J398" s="128"/>
      <c r="K398" s="128"/>
    </row>
    <row r="399" spans="7:11" s="1" customFormat="1">
      <c r="G399" s="128"/>
      <c r="H399" s="128"/>
      <c r="I399" s="128"/>
      <c r="J399" s="128"/>
      <c r="K399" s="128"/>
    </row>
    <row r="400" spans="7:11" s="1" customFormat="1">
      <c r="G400" s="128"/>
      <c r="H400" s="128"/>
      <c r="I400" s="128"/>
      <c r="J400" s="128"/>
      <c r="K400" s="128"/>
    </row>
    <row r="401" spans="7:11" s="1" customFormat="1">
      <c r="G401" s="128"/>
      <c r="H401" s="128"/>
      <c r="I401" s="128"/>
      <c r="J401" s="128"/>
      <c r="K401" s="128"/>
    </row>
    <row r="402" spans="7:11" s="1" customFormat="1">
      <c r="G402" s="128"/>
      <c r="H402" s="128"/>
      <c r="I402" s="128"/>
      <c r="J402" s="128"/>
      <c r="K402" s="128"/>
    </row>
    <row r="403" spans="7:11" s="1" customFormat="1">
      <c r="G403" s="128"/>
      <c r="H403" s="128"/>
      <c r="I403" s="128"/>
      <c r="J403" s="128"/>
      <c r="K403" s="128"/>
    </row>
    <row r="404" spans="7:11" s="1" customFormat="1">
      <c r="G404" s="128"/>
      <c r="H404" s="128"/>
      <c r="I404" s="128"/>
      <c r="J404" s="128"/>
      <c r="K404" s="128"/>
    </row>
    <row r="405" spans="7:11" s="1" customFormat="1">
      <c r="G405" s="128"/>
      <c r="H405" s="128"/>
      <c r="I405" s="128"/>
      <c r="J405" s="128"/>
      <c r="K405" s="128"/>
    </row>
    <row r="406" spans="7:11" s="1" customFormat="1">
      <c r="G406" s="128"/>
      <c r="H406" s="128"/>
      <c r="I406" s="128"/>
      <c r="J406" s="128"/>
      <c r="K406" s="128"/>
    </row>
    <row r="407" spans="7:11" s="1" customFormat="1">
      <c r="G407" s="128"/>
      <c r="H407" s="128"/>
      <c r="I407" s="128"/>
      <c r="J407" s="128"/>
      <c r="K407" s="128"/>
    </row>
    <row r="408" spans="7:11" s="1" customFormat="1">
      <c r="G408" s="128"/>
      <c r="H408" s="128"/>
      <c r="I408" s="128"/>
      <c r="J408" s="128"/>
      <c r="K408" s="128"/>
    </row>
    <row r="409" spans="7:11" s="1" customFormat="1">
      <c r="G409" s="128"/>
      <c r="H409" s="128"/>
      <c r="I409" s="128"/>
      <c r="J409" s="128"/>
      <c r="K409" s="128"/>
    </row>
    <row r="410" spans="7:11" s="1" customFormat="1">
      <c r="G410" s="128"/>
      <c r="H410" s="128"/>
      <c r="I410" s="128"/>
      <c r="J410" s="128"/>
      <c r="K410" s="128"/>
    </row>
    <row r="411" spans="7:11" s="1" customFormat="1">
      <c r="G411" s="128"/>
      <c r="H411" s="128"/>
      <c r="I411" s="128"/>
      <c r="J411" s="128"/>
      <c r="K411" s="128"/>
    </row>
    <row r="412" spans="7:11" s="1" customFormat="1">
      <c r="G412" s="128"/>
      <c r="H412" s="128"/>
      <c r="I412" s="128"/>
      <c r="J412" s="128"/>
      <c r="K412" s="128"/>
    </row>
    <row r="413" spans="7:11" s="1" customFormat="1">
      <c r="G413" s="128"/>
      <c r="H413" s="128"/>
      <c r="I413" s="128"/>
      <c r="J413" s="128"/>
      <c r="K413" s="128"/>
    </row>
    <row r="414" spans="7:11" s="1" customFormat="1">
      <c r="G414" s="128"/>
      <c r="H414" s="128"/>
      <c r="I414" s="128"/>
      <c r="J414" s="128"/>
      <c r="K414" s="128"/>
    </row>
    <row r="415" spans="7:11" s="1" customFormat="1">
      <c r="G415" s="128"/>
      <c r="H415" s="128"/>
      <c r="I415" s="128"/>
      <c r="J415" s="128"/>
      <c r="K415" s="128"/>
    </row>
    <row r="416" spans="7:11" s="1" customFormat="1">
      <c r="G416" s="128"/>
      <c r="H416" s="128"/>
      <c r="I416" s="128"/>
      <c r="J416" s="128"/>
      <c r="K416" s="128"/>
    </row>
    <row r="417" spans="7:11" s="1" customFormat="1">
      <c r="G417" s="128"/>
      <c r="H417" s="128"/>
      <c r="I417" s="128"/>
      <c r="J417" s="128"/>
      <c r="K417" s="128"/>
    </row>
    <row r="418" spans="7:11" s="1" customFormat="1">
      <c r="G418" s="128"/>
      <c r="H418" s="128"/>
      <c r="I418" s="128"/>
      <c r="J418" s="128"/>
      <c r="K418" s="128"/>
    </row>
    <row r="419" spans="7:11" s="1" customFormat="1">
      <c r="G419" s="128"/>
      <c r="H419" s="128"/>
      <c r="I419" s="128"/>
      <c r="J419" s="128"/>
      <c r="K419" s="128"/>
    </row>
    <row r="420" spans="7:11" s="1" customFormat="1">
      <c r="G420" s="128"/>
      <c r="H420" s="128"/>
      <c r="I420" s="128"/>
      <c r="J420" s="128"/>
      <c r="K420" s="128"/>
    </row>
    <row r="421" spans="7:11" s="1" customFormat="1">
      <c r="G421" s="128"/>
      <c r="H421" s="128"/>
      <c r="I421" s="128"/>
      <c r="J421" s="128"/>
      <c r="K421" s="128"/>
    </row>
    <row r="422" spans="7:11" s="1" customFormat="1">
      <c r="G422" s="128"/>
      <c r="H422" s="128"/>
      <c r="I422" s="128"/>
      <c r="J422" s="128"/>
      <c r="K422" s="128"/>
    </row>
    <row r="423" spans="7:11" s="1" customFormat="1">
      <c r="G423" s="128"/>
      <c r="H423" s="128"/>
      <c r="I423" s="128"/>
      <c r="J423" s="128"/>
      <c r="K423" s="128"/>
    </row>
    <row r="424" spans="7:11" s="1" customFormat="1">
      <c r="G424" s="128"/>
      <c r="H424" s="128"/>
      <c r="I424" s="128"/>
      <c r="J424" s="128"/>
      <c r="K424" s="128"/>
    </row>
    <row r="425" spans="7:11" s="1" customFormat="1">
      <c r="G425" s="128"/>
      <c r="H425" s="128"/>
      <c r="I425" s="128"/>
      <c r="J425" s="128"/>
      <c r="K425" s="128"/>
    </row>
    <row r="426" spans="7:11" s="1" customFormat="1">
      <c r="G426" s="128"/>
      <c r="H426" s="128"/>
      <c r="I426" s="128"/>
      <c r="J426" s="128"/>
      <c r="K426" s="128"/>
    </row>
    <row r="427" spans="7:11" s="1" customFormat="1">
      <c r="G427" s="128"/>
      <c r="H427" s="128"/>
      <c r="I427" s="128"/>
      <c r="J427" s="128"/>
      <c r="K427" s="128"/>
    </row>
    <row r="428" spans="7:11" s="1" customFormat="1">
      <c r="G428" s="128"/>
      <c r="H428" s="128"/>
      <c r="I428" s="128"/>
      <c r="J428" s="128"/>
      <c r="K428" s="128"/>
    </row>
    <row r="429" spans="7:11" s="1" customFormat="1">
      <c r="G429" s="128"/>
      <c r="H429" s="128"/>
      <c r="I429" s="128"/>
      <c r="J429" s="128"/>
      <c r="K429" s="128"/>
    </row>
    <row r="430" spans="7:11" s="1" customFormat="1">
      <c r="G430" s="128"/>
      <c r="H430" s="128"/>
      <c r="I430" s="128"/>
      <c r="J430" s="128"/>
      <c r="K430" s="128"/>
    </row>
    <row r="431" spans="7:11" s="1" customFormat="1">
      <c r="G431" s="128"/>
      <c r="H431" s="128"/>
      <c r="I431" s="128"/>
      <c r="J431" s="128"/>
      <c r="K431" s="128"/>
    </row>
    <row r="432" spans="7:11" s="1" customFormat="1">
      <c r="G432" s="128"/>
      <c r="H432" s="128"/>
      <c r="I432" s="128"/>
      <c r="J432" s="128"/>
      <c r="K432" s="128"/>
    </row>
    <row r="433" spans="3:36" s="1" customFormat="1">
      <c r="G433" s="128"/>
      <c r="H433" s="128"/>
      <c r="I433" s="128"/>
      <c r="J433" s="128"/>
      <c r="K433" s="128"/>
    </row>
    <row r="434" spans="3:36" s="1" customFormat="1">
      <c r="G434" s="128"/>
      <c r="H434" s="128"/>
      <c r="I434" s="128"/>
      <c r="J434" s="128"/>
      <c r="K434" s="128"/>
    </row>
    <row r="435" spans="3:36" s="1" customFormat="1">
      <c r="G435" s="128"/>
      <c r="H435" s="128"/>
      <c r="I435" s="128"/>
      <c r="J435" s="128"/>
      <c r="K435" s="128"/>
    </row>
    <row r="436" spans="3:36" s="1" customFormat="1">
      <c r="G436" s="128"/>
      <c r="H436" s="128"/>
      <c r="I436" s="128"/>
      <c r="J436" s="128"/>
      <c r="K436" s="128"/>
    </row>
    <row r="437" spans="3:36" s="1" customFormat="1">
      <c r="G437" s="128"/>
      <c r="H437" s="128"/>
      <c r="I437" s="128"/>
      <c r="J437" s="128"/>
      <c r="K437" s="128"/>
    </row>
    <row r="438" spans="3:36" s="1" customFormat="1">
      <c r="G438" s="128"/>
      <c r="H438" s="128"/>
      <c r="I438" s="128"/>
      <c r="J438" s="128"/>
      <c r="K438" s="128"/>
    </row>
    <row r="439" spans="3:36" s="1" customFormat="1">
      <c r="C439"/>
      <c r="G439" s="128"/>
      <c r="H439" s="128"/>
      <c r="I439" s="128"/>
      <c r="J439" s="128"/>
      <c r="K439" s="128"/>
    </row>
    <row r="440" spans="3:36" s="1" customFormat="1">
      <c r="C440"/>
      <c r="D440"/>
      <c r="E440"/>
      <c r="F440"/>
      <c r="G440" s="135"/>
      <c r="H440" s="135"/>
      <c r="I440" s="135"/>
      <c r="J440" s="135"/>
      <c r="K440" s="135"/>
      <c r="L440"/>
      <c r="M440"/>
      <c r="N440"/>
      <c r="O440"/>
      <c r="P440"/>
      <c r="Q440"/>
      <c r="R440"/>
      <c r="S440"/>
      <c r="T440"/>
      <c r="U440"/>
      <c r="V440"/>
      <c r="W440"/>
      <c r="X440"/>
      <c r="Y440"/>
      <c r="Z440"/>
      <c r="AA440"/>
      <c r="AB440"/>
      <c r="AC440"/>
      <c r="AD440"/>
      <c r="AE440"/>
      <c r="AF440"/>
      <c r="AG440"/>
      <c r="AH440"/>
      <c r="AI440"/>
      <c r="AJ440"/>
    </row>
    <row r="441" spans="3:36" s="1" customFormat="1">
      <c r="C441"/>
      <c r="D441"/>
      <c r="E441"/>
      <c r="F441"/>
      <c r="G441" s="135"/>
      <c r="H441" s="135"/>
      <c r="I441" s="135"/>
      <c r="J441" s="135"/>
      <c r="K441" s="135"/>
      <c r="L441"/>
      <c r="M441"/>
      <c r="N441"/>
      <c r="O441"/>
      <c r="P441"/>
      <c r="Q441"/>
      <c r="R441"/>
      <c r="S441"/>
      <c r="T441"/>
      <c r="U441"/>
      <c r="V441"/>
      <c r="W441"/>
      <c r="X441"/>
      <c r="Y441"/>
      <c r="Z441"/>
      <c r="AA441"/>
      <c r="AB441"/>
      <c r="AC441"/>
      <c r="AD441"/>
      <c r="AE441"/>
      <c r="AF441"/>
      <c r="AG441"/>
      <c r="AH441"/>
      <c r="AI441"/>
      <c r="AJ441"/>
    </row>
    <row r="442" spans="3:36" s="1" customFormat="1">
      <c r="C442"/>
      <c r="D442"/>
      <c r="E442"/>
      <c r="F442"/>
      <c r="G442" s="135"/>
      <c r="H442" s="135"/>
      <c r="I442" s="135"/>
      <c r="J442" s="135"/>
      <c r="K442" s="135"/>
      <c r="L442"/>
      <c r="M442"/>
      <c r="N442"/>
      <c r="O442"/>
      <c r="P442"/>
      <c r="Q442"/>
      <c r="R442"/>
      <c r="S442"/>
      <c r="T442"/>
      <c r="U442"/>
      <c r="V442"/>
      <c r="W442"/>
      <c r="X442"/>
      <c r="Y442"/>
      <c r="Z442"/>
      <c r="AA442"/>
      <c r="AB442"/>
      <c r="AC442"/>
      <c r="AD442"/>
      <c r="AE442"/>
      <c r="AF442"/>
      <c r="AG442"/>
      <c r="AH442"/>
      <c r="AI442"/>
      <c r="AJ442"/>
    </row>
    <row r="443" spans="3:36" s="1" customFormat="1">
      <c r="C443"/>
      <c r="D443"/>
      <c r="E443"/>
      <c r="F443"/>
      <c r="G443" s="135"/>
      <c r="H443" s="135"/>
      <c r="I443" s="135"/>
      <c r="J443" s="135"/>
      <c r="K443" s="135"/>
      <c r="L443"/>
      <c r="M443"/>
      <c r="N443"/>
      <c r="O443"/>
      <c r="P443"/>
      <c r="Q443"/>
      <c r="R443"/>
      <c r="S443"/>
      <c r="T443"/>
      <c r="U443"/>
      <c r="V443"/>
      <c r="W443"/>
      <c r="X443"/>
      <c r="Y443"/>
      <c r="Z443"/>
      <c r="AA443"/>
      <c r="AB443"/>
      <c r="AC443"/>
      <c r="AD443"/>
      <c r="AE443"/>
      <c r="AF443"/>
      <c r="AG443"/>
      <c r="AH443"/>
      <c r="AI443"/>
      <c r="AJ443"/>
    </row>
    <row r="444" spans="3:36" s="1" customFormat="1">
      <c r="C444"/>
      <c r="D444"/>
      <c r="E444"/>
      <c r="F444"/>
      <c r="G444" s="135"/>
      <c r="H444" s="135"/>
      <c r="I444" s="135"/>
      <c r="J444" s="135"/>
      <c r="K444" s="135"/>
      <c r="L444"/>
      <c r="M444"/>
      <c r="N444"/>
      <c r="O444"/>
      <c r="P444"/>
      <c r="Q444"/>
      <c r="R444"/>
      <c r="S444"/>
      <c r="T444"/>
      <c r="U444"/>
      <c r="V444"/>
      <c r="W444"/>
      <c r="X444"/>
      <c r="Y444"/>
      <c r="Z444"/>
      <c r="AA444"/>
      <c r="AB444"/>
      <c r="AC444"/>
      <c r="AD444"/>
      <c r="AE444"/>
      <c r="AF444"/>
      <c r="AG444"/>
      <c r="AH444"/>
      <c r="AI444"/>
      <c r="AJ444"/>
    </row>
    <row r="445" spans="3:36" s="1" customFormat="1">
      <c r="C445"/>
      <c r="D445"/>
      <c r="E445"/>
      <c r="F445"/>
      <c r="G445" s="135"/>
      <c r="H445" s="135"/>
      <c r="I445" s="135"/>
      <c r="J445" s="135"/>
      <c r="K445" s="135"/>
      <c r="L445"/>
      <c r="M445"/>
      <c r="N445"/>
      <c r="O445"/>
      <c r="P445"/>
      <c r="Q445"/>
      <c r="R445"/>
      <c r="S445"/>
      <c r="T445"/>
      <c r="U445"/>
      <c r="V445"/>
      <c r="W445"/>
      <c r="X445"/>
      <c r="Y445"/>
      <c r="Z445"/>
      <c r="AA445"/>
      <c r="AB445"/>
      <c r="AC445"/>
      <c r="AD445"/>
      <c r="AE445"/>
      <c r="AF445"/>
      <c r="AG445"/>
      <c r="AH445"/>
      <c r="AI445"/>
      <c r="AJ445"/>
    </row>
    <row r="446" spans="3:36" s="1" customFormat="1">
      <c r="C446"/>
      <c r="D446"/>
      <c r="E446"/>
      <c r="F446"/>
      <c r="G446" s="135"/>
      <c r="H446" s="135"/>
      <c r="I446" s="135"/>
      <c r="J446" s="135"/>
      <c r="K446" s="135"/>
      <c r="L446"/>
      <c r="M446"/>
      <c r="N446"/>
      <c r="O446"/>
      <c r="P446"/>
      <c r="Q446"/>
      <c r="R446"/>
      <c r="S446"/>
      <c r="T446"/>
      <c r="U446"/>
      <c r="V446"/>
      <c r="W446"/>
      <c r="X446"/>
      <c r="Y446"/>
      <c r="Z446"/>
      <c r="AA446"/>
      <c r="AB446"/>
      <c r="AC446"/>
      <c r="AD446"/>
      <c r="AE446"/>
      <c r="AF446"/>
      <c r="AG446"/>
      <c r="AH446"/>
      <c r="AI446"/>
      <c r="AJ446"/>
    </row>
    <row r="447" spans="3:36" s="1" customFormat="1">
      <c r="C447"/>
      <c r="D447"/>
      <c r="E447"/>
      <c r="F447"/>
      <c r="G447" s="135"/>
      <c r="H447" s="135"/>
      <c r="I447" s="135"/>
      <c r="J447" s="135"/>
      <c r="K447" s="135"/>
      <c r="L447"/>
      <c r="M447"/>
      <c r="N447"/>
      <c r="O447"/>
      <c r="P447"/>
      <c r="Q447"/>
      <c r="R447"/>
      <c r="S447"/>
      <c r="T447"/>
      <c r="U447"/>
      <c r="V447"/>
      <c r="W447"/>
      <c r="X447"/>
      <c r="Y447"/>
      <c r="Z447"/>
      <c r="AA447"/>
      <c r="AB447"/>
      <c r="AC447"/>
      <c r="AD447"/>
      <c r="AE447"/>
      <c r="AF447"/>
      <c r="AG447"/>
      <c r="AH447"/>
      <c r="AI447"/>
      <c r="AJ447"/>
    </row>
    <row r="448" spans="3:36" s="1" customFormat="1">
      <c r="C448"/>
      <c r="D448"/>
      <c r="E448"/>
      <c r="F448"/>
      <c r="G448" s="135"/>
      <c r="H448" s="135"/>
      <c r="I448" s="135"/>
      <c r="J448" s="135"/>
      <c r="K448" s="135"/>
      <c r="L448"/>
      <c r="M448"/>
      <c r="N448"/>
      <c r="O448"/>
      <c r="P448"/>
      <c r="Q448"/>
      <c r="R448"/>
      <c r="S448"/>
      <c r="T448"/>
      <c r="U448"/>
      <c r="V448"/>
      <c r="W448"/>
      <c r="X448"/>
      <c r="Y448"/>
      <c r="Z448"/>
      <c r="AA448"/>
      <c r="AB448"/>
      <c r="AC448"/>
      <c r="AD448"/>
      <c r="AE448"/>
      <c r="AF448"/>
      <c r="AG448"/>
      <c r="AH448"/>
      <c r="AI448"/>
      <c r="AJ448"/>
    </row>
    <row r="449" spans="3:36" s="1" customFormat="1">
      <c r="C449"/>
      <c r="D449"/>
      <c r="E449"/>
      <c r="F449"/>
      <c r="G449" s="135"/>
      <c r="H449" s="135"/>
      <c r="I449" s="135"/>
      <c r="J449" s="135"/>
      <c r="K449" s="135"/>
      <c r="L449"/>
      <c r="M449"/>
      <c r="N449"/>
      <c r="O449"/>
      <c r="P449"/>
      <c r="Q449"/>
      <c r="R449"/>
      <c r="S449"/>
      <c r="T449"/>
      <c r="U449"/>
      <c r="V449"/>
      <c r="W449"/>
      <c r="X449"/>
      <c r="Y449"/>
      <c r="Z449"/>
      <c r="AA449"/>
      <c r="AB449"/>
      <c r="AC449"/>
      <c r="AD449"/>
      <c r="AE449"/>
      <c r="AF449"/>
      <c r="AG449"/>
      <c r="AH449"/>
      <c r="AI449"/>
      <c r="AJ449"/>
    </row>
    <row r="450" spans="3:36" s="1" customFormat="1">
      <c r="C450"/>
      <c r="D450"/>
      <c r="E450"/>
      <c r="F450"/>
      <c r="G450" s="135"/>
      <c r="H450" s="135"/>
      <c r="I450" s="135"/>
      <c r="J450" s="135"/>
      <c r="K450" s="135"/>
      <c r="L450"/>
      <c r="M450"/>
      <c r="N450"/>
      <c r="O450"/>
      <c r="P450"/>
      <c r="Q450"/>
      <c r="R450"/>
      <c r="S450"/>
      <c r="T450"/>
      <c r="U450"/>
      <c r="V450"/>
      <c r="W450"/>
      <c r="X450"/>
      <c r="Y450"/>
      <c r="Z450"/>
      <c r="AA450"/>
      <c r="AB450"/>
      <c r="AC450"/>
      <c r="AD450"/>
      <c r="AE450"/>
      <c r="AF450"/>
      <c r="AG450"/>
      <c r="AH450"/>
      <c r="AI450"/>
      <c r="AJ450"/>
    </row>
    <row r="451" spans="3:36" s="1" customFormat="1">
      <c r="C451"/>
      <c r="D451"/>
      <c r="E451"/>
      <c r="F451"/>
      <c r="G451" s="135"/>
      <c r="H451" s="135"/>
      <c r="I451" s="135"/>
      <c r="J451" s="135"/>
      <c r="K451" s="135"/>
      <c r="L451"/>
      <c r="M451"/>
      <c r="N451"/>
      <c r="O451"/>
      <c r="P451"/>
      <c r="Q451"/>
      <c r="R451"/>
      <c r="S451"/>
      <c r="T451"/>
      <c r="U451"/>
      <c r="V451"/>
      <c r="W451"/>
      <c r="X451"/>
      <c r="Y451"/>
      <c r="Z451"/>
      <c r="AA451"/>
      <c r="AB451"/>
      <c r="AC451"/>
      <c r="AD451"/>
      <c r="AE451"/>
      <c r="AF451"/>
      <c r="AG451"/>
      <c r="AH451"/>
      <c r="AI451"/>
      <c r="AJ451"/>
    </row>
    <row r="452" spans="3:36" s="1" customFormat="1">
      <c r="C452"/>
      <c r="D452"/>
      <c r="E452"/>
      <c r="F452"/>
      <c r="G452" s="135"/>
      <c r="H452" s="135"/>
      <c r="I452" s="135"/>
      <c r="J452" s="135"/>
      <c r="K452" s="135"/>
      <c r="L452"/>
      <c r="M452"/>
      <c r="N452"/>
      <c r="O452"/>
      <c r="P452"/>
      <c r="Q452"/>
      <c r="R452"/>
      <c r="S452"/>
      <c r="T452"/>
      <c r="U452"/>
      <c r="V452"/>
      <c r="W452"/>
      <c r="X452"/>
      <c r="Y452"/>
      <c r="Z452"/>
      <c r="AA452"/>
      <c r="AB452"/>
      <c r="AC452"/>
      <c r="AD452"/>
      <c r="AE452"/>
      <c r="AF452"/>
      <c r="AG452"/>
      <c r="AH452"/>
      <c r="AI452"/>
      <c r="AJ452"/>
    </row>
    <row r="453" spans="3:36" s="1" customFormat="1">
      <c r="C453"/>
      <c r="D453"/>
      <c r="E453"/>
      <c r="F453"/>
      <c r="G453" s="135"/>
      <c r="H453" s="135"/>
      <c r="I453" s="135"/>
      <c r="J453" s="135"/>
      <c r="K453" s="135"/>
      <c r="L453"/>
      <c r="M453"/>
      <c r="N453"/>
      <c r="O453"/>
      <c r="P453"/>
      <c r="Q453"/>
      <c r="R453"/>
      <c r="S453"/>
      <c r="T453"/>
      <c r="U453"/>
      <c r="V453"/>
      <c r="W453"/>
      <c r="X453"/>
      <c r="Y453"/>
      <c r="Z453"/>
      <c r="AA453"/>
      <c r="AB453"/>
      <c r="AC453"/>
      <c r="AD453"/>
      <c r="AE453"/>
      <c r="AF453"/>
      <c r="AG453"/>
      <c r="AH453"/>
      <c r="AI453"/>
      <c r="AJ453"/>
    </row>
  </sheetData>
  <mergeCells count="21">
    <mergeCell ref="A256:A268"/>
    <mergeCell ref="A243:A255"/>
    <mergeCell ref="A230:A242"/>
    <mergeCell ref="A217:A229"/>
    <mergeCell ref="A61:A73"/>
    <mergeCell ref="A139:A151"/>
    <mergeCell ref="A74:A86"/>
    <mergeCell ref="A87:A99"/>
    <mergeCell ref="A100:A112"/>
    <mergeCell ref="A113:A125"/>
    <mergeCell ref="A126:A138"/>
    <mergeCell ref="A204:A216"/>
    <mergeCell ref="A191:A203"/>
    <mergeCell ref="A178:A190"/>
    <mergeCell ref="A165:A177"/>
    <mergeCell ref="A152:A164"/>
    <mergeCell ref="D1:D2"/>
    <mergeCell ref="A9:A21"/>
    <mergeCell ref="A22:A34"/>
    <mergeCell ref="A35:A47"/>
    <mergeCell ref="A48:A60"/>
  </mergeCells>
  <pageMargins left="0.25" right="0.25" top="0.75" bottom="0.75" header="0.3" footer="0.3"/>
  <pageSetup paperSize="9" scale="25" fitToHeight="0" orientation="landscape" r:id="rId1"/>
  <rowBreaks count="1" manualBreakCount="1">
    <brk id="86" max="31" man="1"/>
  </rowBreaks>
  <drawing r:id="rId2"/>
  <legacyDrawing r:id="rId3"/>
  <mc:AlternateContent xmlns:mc="http://schemas.openxmlformats.org/markup-compatibility/2006">
    <mc:Choice Requires="x14">
      <controls>
        <mc:AlternateContent xmlns:mc="http://schemas.openxmlformats.org/markup-compatibility/2006">
          <mc:Choice Requires="x14">
            <control shapeId="3075" r:id="rId4" name="Drop Down 3">
              <controlPr defaultSize="0" autoLine="0" autoPict="0">
                <anchor moveWithCells="1">
                  <from>
                    <xdr:col>3</xdr:col>
                    <xdr:colOff>1123950</xdr:colOff>
                    <xdr:row>0</xdr:row>
                    <xdr:rowOff>123825</xdr:rowOff>
                  </from>
                  <to>
                    <xdr:col>4</xdr:col>
                    <xdr:colOff>876300</xdr:colOff>
                    <xdr:row>1</xdr:row>
                    <xdr:rowOff>9525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FD299"/>
  <sheetViews>
    <sheetView zoomScale="85" zoomScaleNormal="85" zoomScaleSheetLayoutView="100" workbookViewId="0">
      <pane xSplit="2" ySplit="7" topLeftCell="C228" activePane="bottomRight" state="frozen"/>
      <selection pane="topRight" activeCell="B1" sqref="B1"/>
      <selection pane="bottomLeft" activeCell="A6" sqref="A6"/>
      <selection pane="bottomRight" activeCell="A229" sqref="A229:A241"/>
    </sheetView>
  </sheetViews>
  <sheetFormatPr defaultColWidth="9.140625" defaultRowHeight="15"/>
  <cols>
    <col min="1" max="1" width="7.28515625" style="55" customWidth="1"/>
    <col min="2" max="2" width="15.7109375" style="55" customWidth="1"/>
    <col min="3" max="3" width="34.140625" style="55" customWidth="1"/>
    <col min="4" max="5" width="23.140625" style="55" customWidth="1"/>
    <col min="6" max="6" width="16.7109375" style="56" customWidth="1"/>
    <col min="7" max="7" width="20.85546875" style="56" customWidth="1"/>
    <col min="8" max="8" width="15.7109375" style="56" customWidth="1"/>
    <col min="9" max="9" width="15.42578125" style="56" customWidth="1"/>
    <col min="10" max="10" width="19.140625" style="56" customWidth="1"/>
    <col min="11" max="11" width="15.7109375" style="56" customWidth="1"/>
    <col min="12" max="12" width="18" style="56" customWidth="1"/>
    <col min="13" max="13" width="16.7109375" style="56" customWidth="1"/>
    <col min="14" max="14" width="21.85546875" style="55" customWidth="1"/>
    <col min="15" max="15" width="18.5703125" style="55" customWidth="1"/>
    <col min="16" max="16" width="13.42578125" style="55" customWidth="1"/>
    <col min="17" max="17" width="15.7109375" style="55" customWidth="1"/>
    <col min="18" max="18" width="14.85546875" style="55" customWidth="1"/>
    <col min="19" max="19" width="15.85546875" style="55" customWidth="1"/>
    <col min="20" max="20" width="14.28515625" style="55" customWidth="1"/>
    <col min="21" max="21" width="16.140625" style="55" customWidth="1"/>
    <col min="22" max="22" width="14.85546875" style="55" customWidth="1"/>
    <col min="23" max="23" width="14.28515625" style="55" customWidth="1"/>
    <col min="24" max="24" width="21.42578125" style="55" bestFit="1" customWidth="1"/>
    <col min="25" max="25" width="17.85546875" style="55" customWidth="1"/>
    <col min="26" max="26" width="19.85546875" style="55" customWidth="1"/>
    <col min="27" max="27" width="20.28515625" style="55" customWidth="1"/>
    <col min="28" max="28" width="16.7109375" style="55" bestFit="1" customWidth="1"/>
    <col min="29" max="29" width="19.28515625" style="55" customWidth="1"/>
    <col min="30" max="30" width="14" style="55" customWidth="1"/>
    <col min="31" max="31" width="14" style="56" customWidth="1"/>
    <col min="32" max="32" width="14" style="55" customWidth="1"/>
    <col min="33" max="33" width="14.7109375" style="55" customWidth="1"/>
    <col min="34" max="34" width="9.5703125" style="55" bestFit="1" customWidth="1"/>
    <col min="35" max="35" width="16.28515625" style="55" bestFit="1" customWidth="1"/>
    <col min="36" max="36" width="9.140625" style="55"/>
    <col min="37" max="38" width="9.5703125" style="55" bestFit="1" customWidth="1"/>
    <col min="39" max="16384" width="9.140625" style="55"/>
  </cols>
  <sheetData>
    <row r="1" spans="1:34" ht="26.25" customHeight="1">
      <c r="A1" s="53" t="str">
        <f>IF(L!$A$1=1,L!G2,IF(L!$A$1=2,L!G11,L!G21))</f>
        <v>Tabela 1: Pagesat</v>
      </c>
      <c r="B1" s="54"/>
      <c r="D1" s="321" t="s">
        <v>614</v>
      </c>
    </row>
    <row r="2" spans="1:34" ht="18.75" customHeight="1">
      <c r="A2" s="57" t="str">
        <f>IF(L!$A$1=1,L!G3,IF(L!$A$1=2,L!G12,L!G22))</f>
        <v>Vlerat janë në Mijëra Euro.</v>
      </c>
      <c r="B2" s="58"/>
      <c r="D2" s="321"/>
      <c r="G2" s="59"/>
      <c r="H2" s="59"/>
      <c r="I2" s="59"/>
      <c r="J2" s="59"/>
      <c r="K2" s="59"/>
      <c r="L2" s="59"/>
      <c r="M2" s="59"/>
      <c r="N2" s="59"/>
      <c r="O2" s="59"/>
      <c r="P2" s="59"/>
      <c r="Q2" s="59"/>
      <c r="R2" s="59"/>
      <c r="S2" s="59"/>
      <c r="T2" s="59"/>
      <c r="U2" s="59"/>
      <c r="V2" s="59"/>
      <c r="W2" s="59"/>
      <c r="X2" s="59"/>
      <c r="Y2" s="59"/>
    </row>
    <row r="3" spans="1:34" ht="12.75" customHeight="1">
      <c r="A3" s="323" t="str">
        <f>IF(L!$A$1=1,L!G4,IF(L!$A$1=2,L!G13,L!G23))</f>
        <v>Viti</v>
      </c>
      <c r="B3" s="323" t="str">
        <f>IF(L!$A$1=1,L!H4,IF(L!$A$1=2,L!H13,L!H23))</f>
        <v>Viti / Muaji</v>
      </c>
      <c r="C3" s="60"/>
      <c r="D3" s="275"/>
      <c r="E3" s="275"/>
      <c r="F3" s="275"/>
      <c r="G3" s="275"/>
      <c r="H3" s="275"/>
      <c r="I3" s="275"/>
      <c r="J3" s="275"/>
      <c r="K3" s="275"/>
      <c r="L3" s="275"/>
      <c r="M3" s="275"/>
      <c r="N3" s="275"/>
      <c r="O3" s="275"/>
      <c r="P3" s="275"/>
      <c r="Q3" s="275"/>
      <c r="R3" s="275"/>
      <c r="S3" s="275"/>
      <c r="T3" s="275"/>
      <c r="U3" s="275"/>
      <c r="V3" s="275"/>
      <c r="W3" s="275"/>
      <c r="X3" s="275"/>
      <c r="Y3" s="275"/>
      <c r="Z3" s="275"/>
      <c r="AA3" s="275"/>
      <c r="AB3" s="275"/>
      <c r="AC3" s="275"/>
      <c r="AD3" s="61"/>
      <c r="AE3" s="248"/>
      <c r="AF3" s="248"/>
      <c r="AG3" s="248"/>
      <c r="AH3" s="248"/>
    </row>
    <row r="4" spans="1:34" ht="12.75" customHeight="1">
      <c r="A4" s="324"/>
      <c r="B4" s="324"/>
      <c r="C4" s="62"/>
      <c r="D4" s="272"/>
      <c r="E4" s="56"/>
      <c r="N4" s="56"/>
      <c r="O4" s="56"/>
      <c r="P4" s="56"/>
      <c r="Q4" s="56"/>
      <c r="R4" s="273"/>
      <c r="S4" s="70"/>
      <c r="T4" s="274"/>
      <c r="U4" s="274"/>
      <c r="V4" s="274"/>
      <c r="W4" s="274"/>
      <c r="X4" s="63"/>
      <c r="Y4" s="64"/>
      <c r="Z4" s="64"/>
      <c r="AA4" s="64"/>
      <c r="AB4" s="64"/>
      <c r="AC4" s="64"/>
      <c r="AD4" s="277"/>
      <c r="AE4" s="249"/>
      <c r="AF4" s="249"/>
      <c r="AG4" s="249"/>
      <c r="AH4" s="249"/>
    </row>
    <row r="5" spans="1:34" ht="12.75" customHeight="1">
      <c r="A5" s="324"/>
      <c r="B5" s="324"/>
      <c r="C5" s="62"/>
      <c r="D5" s="80"/>
      <c r="E5" s="65"/>
      <c r="F5" s="66"/>
      <c r="G5" s="66"/>
      <c r="H5" s="66"/>
      <c r="I5" s="66"/>
      <c r="J5" s="66"/>
      <c r="K5" s="66"/>
      <c r="L5" s="67"/>
      <c r="M5" s="65"/>
      <c r="N5" s="68"/>
      <c r="O5" s="68"/>
      <c r="P5" s="68"/>
      <c r="Q5" s="68"/>
      <c r="R5" s="69"/>
      <c r="S5" s="70"/>
      <c r="T5" s="71"/>
      <c r="U5" s="71"/>
      <c r="V5" s="71"/>
      <c r="W5" s="65"/>
      <c r="X5" s="281"/>
      <c r="Y5" s="276"/>
      <c r="Z5" s="276"/>
      <c r="AA5" s="276"/>
      <c r="AB5" s="276"/>
      <c r="AC5" s="276"/>
      <c r="AD5" s="278"/>
      <c r="AE5" s="249"/>
      <c r="AF5" s="249"/>
      <c r="AG5" s="249"/>
      <c r="AH5" s="249"/>
    </row>
    <row r="6" spans="1:34" ht="12.75" customHeight="1">
      <c r="A6" s="324"/>
      <c r="B6" s="324"/>
      <c r="C6" s="62"/>
      <c r="D6" s="80"/>
      <c r="E6" s="70"/>
      <c r="F6" s="71"/>
      <c r="G6" s="71"/>
      <c r="H6" s="71"/>
      <c r="I6" s="65"/>
      <c r="J6" s="66"/>
      <c r="K6" s="67"/>
      <c r="L6" s="71"/>
      <c r="M6" s="70"/>
      <c r="N6" s="79"/>
      <c r="O6" s="71"/>
      <c r="P6" s="71"/>
      <c r="Q6" s="71"/>
      <c r="R6" s="71"/>
      <c r="S6" s="70"/>
      <c r="T6" s="72"/>
      <c r="U6" s="72"/>
      <c r="V6" s="72"/>
      <c r="W6" s="70"/>
      <c r="X6" s="80"/>
      <c r="Y6" s="72"/>
      <c r="Z6" s="72"/>
      <c r="AA6" s="72"/>
      <c r="AB6" s="72"/>
      <c r="AC6" s="72"/>
      <c r="AD6" s="72"/>
      <c r="AE6" s="249"/>
      <c r="AF6" s="249"/>
      <c r="AG6" s="249"/>
      <c r="AH6" s="249"/>
    </row>
    <row r="7" spans="1:34" s="81" customFormat="1" ht="57" customHeight="1">
      <c r="A7" s="325"/>
      <c r="B7" s="325"/>
      <c r="C7" s="73" t="str">
        <f>IF(L!$A$1=1,L!I4,IF(L!$A$1=2,L!I13,L!I23))</f>
        <v>Gjithsejt Pagesat</v>
      </c>
      <c r="D7" s="73" t="str">
        <f>IF(L!$A$1=1,L!J4,IF(L!$A$1=2,L!J13,L!J23))</f>
        <v>Shpenzimet</v>
      </c>
      <c r="E7" s="73" t="str">
        <f>IF(L!$A$1=1,L!K4,IF(L!$A$1=2,L!K13,L!K23))</f>
        <v>Qeveria Qendrore</v>
      </c>
      <c r="F7" s="73" t="str">
        <f>IF(L!$A$1=1,L!L4,IF(L!$A$1=2,L!L13,L!L23))</f>
        <v>Paga</v>
      </c>
      <c r="G7" s="73" t="str">
        <f>IF(L!$A$1=1,L!M4,IF(L!$A$1=2,L!M13,L!M23))</f>
        <v>Mallëra dhe shërbime</v>
      </c>
      <c r="H7" s="73" t="str">
        <f>IF(L!$A$1=1,L!N4,IF(L!$A$1=2,L!N13,L!N23))</f>
        <v>Shpenzime komunale</v>
      </c>
      <c r="I7" s="73" t="str">
        <f>IF(L!$A$1=1,L!O4,IF(L!$A$1=2,L!O13,L!O23))</f>
        <v>Subvencione dhe Transfere</v>
      </c>
      <c r="J7" s="73" t="str">
        <f>IF(L!$A$1=1,L!P4,IF(L!$A$1=2,L!P13,L!P23))</f>
        <v>Transfere Sociale</v>
      </c>
      <c r="K7" s="73" t="str">
        <f>IF(L!$A$1=1,L!Q4,IF(L!$A$1=2,L!Q13,L!Q23))</f>
        <v>Subvencione</v>
      </c>
      <c r="L7" s="73" t="str">
        <f>IF(L!$A$1=1,L!R4,IF(L!$A$1=2,L!R13,L!R23))</f>
        <v>Shpenzime Kapitale</v>
      </c>
      <c r="M7" s="73" t="str">
        <f>IF(L!$A$1=1,L!S4,IF(L!$A$1=2,L!S13,L!S23))</f>
        <v>Qeveria Lokale</v>
      </c>
      <c r="N7" s="73" t="str">
        <f>IF(L!$A$1=1,L!T4,IF(L!$A$1=2,L!T13,L!T23))</f>
        <v>Paga</v>
      </c>
      <c r="O7" s="73" t="str">
        <f>IF(L!$A$1=1,L!U4,IF(L!$A$1=2,L!U13,L!U23))</f>
        <v>Mallra dhe shërbime</v>
      </c>
      <c r="P7" s="73" t="str">
        <f>IF(L!$A$1=1,L!V4,IF(L!$A$1=2,L!V13,L!V23))</f>
        <v>Shpenzime komunale</v>
      </c>
      <c r="Q7" s="73" t="str">
        <f>IF(L!$A$1=1,L!W4,IF(L!$A$1=2,L!W13,L!W23))</f>
        <v>Subvencione dhe Transfere</v>
      </c>
      <c r="R7" s="73" t="str">
        <f>IF(L!$A$1=1,L!X4,IF(L!$A$1=2,L!X13,L!X23))</f>
        <v>Shpenzime Kapitale</v>
      </c>
      <c r="S7" s="73" t="str">
        <f>IF(L!$A$1=1,L!Y4,IF(L!$A$1=2,L!Y13,L!Y23))</f>
        <v>Pagesat për financim</v>
      </c>
      <c r="T7" s="73" t="str">
        <f>IF(L!$A$1=1,L!Z4,IF(L!$A$1=2,L!Z13,L!Z23))</f>
        <v>Kryegjëja</v>
      </c>
      <c r="U7" s="73" t="str">
        <f>IF(L!$A$1=1,L!AA4,IF(L!$A$1=2,L!AA13,L!AA23))</f>
        <v>Interesi</v>
      </c>
      <c r="V7" s="73" t="str">
        <f>IF(L!$A$1=1,L!AB4,IF(L!$A$1=2,L!AB13,L!AB23))</f>
        <v>Huadhënia për NP</v>
      </c>
      <c r="W7" s="279" t="str">
        <f>IF(L!$A$1=1,L!AC4,IF(L!$A$1=2,L!AC13,L!AC23))</f>
        <v>Antarësimi në IFN</v>
      </c>
      <c r="X7" s="280" t="s">
        <v>890</v>
      </c>
      <c r="Y7" s="72" t="s">
        <v>0</v>
      </c>
      <c r="Z7" s="72" t="s">
        <v>32</v>
      </c>
      <c r="AA7" s="72" t="s">
        <v>33</v>
      </c>
      <c r="AB7" s="72" t="s">
        <v>21</v>
      </c>
      <c r="AC7" s="72" t="s">
        <v>35</v>
      </c>
      <c r="AD7" s="72" t="s">
        <v>891</v>
      </c>
      <c r="AE7" s="249"/>
      <c r="AF7" s="249"/>
      <c r="AG7" s="249"/>
      <c r="AH7" s="249"/>
    </row>
    <row r="8" spans="1:34" ht="15" hidden="1" customHeight="1">
      <c r="A8" s="322">
        <v>2006</v>
      </c>
      <c r="B8" s="82" t="str">
        <f>IF(L!$A$1=1,L!B10,IF(L!$A$1=2,L!C10,L!D10))</f>
        <v>2006 Janar</v>
      </c>
      <c r="C8" s="83">
        <f>D8+S8</f>
        <v>7390.549</v>
      </c>
      <c r="D8" s="83">
        <f>E8+M8</f>
        <v>7390.549</v>
      </c>
      <c r="E8" s="83">
        <f>F8+G8+H8+I8+L8</f>
        <v>7235.2060000000001</v>
      </c>
      <c r="F8" s="84">
        <v>2133.422</v>
      </c>
      <c r="G8" s="84">
        <v>1946.298</v>
      </c>
      <c r="H8" s="84">
        <v>178.53199999999998</v>
      </c>
      <c r="I8" s="84">
        <f>SUM(J8:K8)</f>
        <v>2976.9540000000002</v>
      </c>
      <c r="J8" s="84">
        <v>2976.35475</v>
      </c>
      <c r="K8" s="84">
        <v>0.599250000000211</v>
      </c>
      <c r="L8" s="84">
        <v>0</v>
      </c>
      <c r="M8" s="84">
        <f>SUM(N8:R8)</f>
        <v>155.34300000000002</v>
      </c>
      <c r="N8" s="83">
        <v>6.4050000000000002</v>
      </c>
      <c r="O8" s="83">
        <v>101.26100000000001</v>
      </c>
      <c r="P8" s="83">
        <v>47.677</v>
      </c>
      <c r="Q8" s="83">
        <v>0</v>
      </c>
      <c r="R8" s="83">
        <v>0</v>
      </c>
      <c r="S8" s="83">
        <f>SUM(T8:W8)</f>
        <v>0</v>
      </c>
      <c r="T8" s="83">
        <v>0</v>
      </c>
      <c r="U8" s="83">
        <v>0</v>
      </c>
      <c r="V8" s="83">
        <v>0</v>
      </c>
      <c r="W8" s="213">
        <v>0</v>
      </c>
      <c r="X8" s="89"/>
      <c r="Y8" s="89"/>
      <c r="Z8" s="78"/>
      <c r="AA8" s="78"/>
      <c r="AB8" s="78"/>
      <c r="AC8" s="78"/>
      <c r="AD8" s="78"/>
    </row>
    <row r="9" spans="1:34" ht="15" hidden="1" customHeight="1">
      <c r="A9" s="317"/>
      <c r="B9" s="85" t="str">
        <f>IF(L!$A$1=1,L!B11,IF(L!$A$1=2,L!C11,L!D11))</f>
        <v>2006 Shkurt</v>
      </c>
      <c r="C9" s="75">
        <f t="shared" ref="C9:C59" si="0">D9+S9</f>
        <v>49395.254000000001</v>
      </c>
      <c r="D9" s="75">
        <f t="shared" ref="D9:D71" si="1">E9+M9</f>
        <v>49395.254000000001</v>
      </c>
      <c r="E9" s="75">
        <f t="shared" ref="E9:E71" si="2">F9+G9+H9+I9+L9</f>
        <v>39256.04</v>
      </c>
      <c r="F9" s="86">
        <v>7712.0749999999998</v>
      </c>
      <c r="G9" s="86">
        <v>6880.7460000000001</v>
      </c>
      <c r="H9" s="86">
        <v>762.43299999999999</v>
      </c>
      <c r="I9" s="86">
        <f t="shared" ref="I9:I72" si="3">SUM(J9:K9)</f>
        <v>20240.117000000002</v>
      </c>
      <c r="J9" s="86">
        <v>18694.058249999998</v>
      </c>
      <c r="K9" s="86">
        <v>1546.0587500000038</v>
      </c>
      <c r="L9" s="86">
        <v>3660.6689999999999</v>
      </c>
      <c r="M9" s="75">
        <f t="shared" ref="M9:M72" si="4">SUM(N9:R9)</f>
        <v>10139.214</v>
      </c>
      <c r="N9" s="75">
        <v>8092.9559999999992</v>
      </c>
      <c r="O9" s="75">
        <v>1320.5219999999999</v>
      </c>
      <c r="P9" s="75">
        <v>389.23200000000003</v>
      </c>
      <c r="Q9" s="75">
        <v>72.491</v>
      </c>
      <c r="R9" s="75">
        <v>264.01299999999998</v>
      </c>
      <c r="S9" s="75">
        <f t="shared" ref="S9:S71" si="5">SUM(T9:W9)</f>
        <v>0</v>
      </c>
      <c r="T9" s="75">
        <v>0</v>
      </c>
      <c r="U9" s="75">
        <v>0</v>
      </c>
      <c r="V9" s="75">
        <v>0</v>
      </c>
      <c r="W9" s="214">
        <v>0</v>
      </c>
      <c r="X9" s="89"/>
      <c r="Y9" s="89"/>
      <c r="Z9" s="78"/>
      <c r="AA9" s="78"/>
      <c r="AB9" s="78"/>
      <c r="AC9" s="78"/>
      <c r="AD9" s="78"/>
    </row>
    <row r="10" spans="1:34" hidden="1">
      <c r="A10" s="317"/>
      <c r="B10" s="85" t="str">
        <f>IF(L!$A$1=1,L!B12,IF(L!$A$1=2,L!C12,L!D12))</f>
        <v xml:space="preserve">2006 Mars </v>
      </c>
      <c r="C10" s="75">
        <f t="shared" si="0"/>
        <v>47207.809600000001</v>
      </c>
      <c r="D10" s="75">
        <f t="shared" si="1"/>
        <v>47207.809600000001</v>
      </c>
      <c r="E10" s="75">
        <f t="shared" si="2"/>
        <v>32892.033000000003</v>
      </c>
      <c r="F10" s="86">
        <v>8719.2139999999999</v>
      </c>
      <c r="G10" s="86">
        <v>9424.4279999999999</v>
      </c>
      <c r="H10" s="86">
        <v>1005.571</v>
      </c>
      <c r="I10" s="86">
        <f t="shared" si="3"/>
        <v>10848.913</v>
      </c>
      <c r="J10" s="86">
        <v>9208.6924999999992</v>
      </c>
      <c r="K10" s="86">
        <v>1640.2205000000013</v>
      </c>
      <c r="L10" s="86">
        <v>2893.9070000000002</v>
      </c>
      <c r="M10" s="75">
        <f t="shared" si="4"/>
        <v>14315.776599999999</v>
      </c>
      <c r="N10" s="75">
        <v>8304.0910000000003</v>
      </c>
      <c r="O10" s="75">
        <v>2901.3330000000001</v>
      </c>
      <c r="P10" s="75">
        <v>888.86659999999995</v>
      </c>
      <c r="Q10" s="75">
        <v>301.04300000000001</v>
      </c>
      <c r="R10" s="75">
        <v>1920.443</v>
      </c>
      <c r="S10" s="75">
        <f t="shared" si="5"/>
        <v>0</v>
      </c>
      <c r="T10" s="75">
        <v>0</v>
      </c>
      <c r="U10" s="75">
        <v>0</v>
      </c>
      <c r="V10" s="75">
        <v>0</v>
      </c>
      <c r="W10" s="214">
        <v>0</v>
      </c>
      <c r="X10" s="89"/>
      <c r="Y10" s="89"/>
      <c r="Z10" s="78"/>
      <c r="AA10" s="78"/>
      <c r="AB10" s="78"/>
      <c r="AC10" s="78"/>
      <c r="AD10" s="78"/>
    </row>
    <row r="11" spans="1:34" hidden="1">
      <c r="A11" s="317"/>
      <c r="B11" s="85" t="str">
        <f>IF(L!$A$1=1,L!B13,IF(L!$A$1=2,L!C13,L!D13))</f>
        <v>2006 Prill</v>
      </c>
      <c r="C11" s="75">
        <f t="shared" si="0"/>
        <v>58688.067999999985</v>
      </c>
      <c r="D11" s="75">
        <f t="shared" si="1"/>
        <v>58688.067999999985</v>
      </c>
      <c r="E11" s="75">
        <f t="shared" si="2"/>
        <v>39702.453999999991</v>
      </c>
      <c r="F11" s="86">
        <v>14123.197</v>
      </c>
      <c r="G11" s="86">
        <v>7755.0259999999998</v>
      </c>
      <c r="H11" s="86">
        <v>1422.885</v>
      </c>
      <c r="I11" s="86">
        <f t="shared" si="3"/>
        <v>13253.909</v>
      </c>
      <c r="J11" s="86">
        <v>10070.94541</v>
      </c>
      <c r="K11" s="86">
        <v>3182.9635899999994</v>
      </c>
      <c r="L11" s="86">
        <v>3147.4369999999999</v>
      </c>
      <c r="M11" s="75">
        <f t="shared" si="4"/>
        <v>18985.613999999998</v>
      </c>
      <c r="N11" s="75">
        <v>15326.526</v>
      </c>
      <c r="O11" s="75">
        <v>2166.5729999999999</v>
      </c>
      <c r="P11" s="75">
        <v>626.16999999999996</v>
      </c>
      <c r="Q11" s="75">
        <v>209.21200000000002</v>
      </c>
      <c r="R11" s="75">
        <v>657.13299999999992</v>
      </c>
      <c r="S11" s="75">
        <f t="shared" si="5"/>
        <v>0</v>
      </c>
      <c r="T11" s="75">
        <v>0</v>
      </c>
      <c r="U11" s="75">
        <v>0</v>
      </c>
      <c r="V11" s="75">
        <v>0</v>
      </c>
      <c r="W11" s="214">
        <v>0</v>
      </c>
      <c r="X11" s="89"/>
      <c r="Y11" s="89"/>
      <c r="Z11" s="78"/>
      <c r="AA11" s="78"/>
      <c r="AB11" s="78"/>
      <c r="AC11" s="78"/>
      <c r="AD11" s="78"/>
    </row>
    <row r="12" spans="1:34" hidden="1">
      <c r="A12" s="317"/>
      <c r="B12" s="85" t="str">
        <f>IF(L!$A$1=1,L!B14,IF(L!$A$1=2,L!C14,L!D14))</f>
        <v>2006 Maj</v>
      </c>
      <c r="C12" s="87">
        <f t="shared" si="0"/>
        <v>47412.873999999996</v>
      </c>
      <c r="D12" s="75">
        <f t="shared" si="1"/>
        <v>47412.873999999996</v>
      </c>
      <c r="E12" s="75">
        <f t="shared" si="2"/>
        <v>33224.326999999997</v>
      </c>
      <c r="F12" s="86">
        <v>8681.3269999999993</v>
      </c>
      <c r="G12" s="86">
        <v>9260</v>
      </c>
      <c r="H12" s="86">
        <v>960</v>
      </c>
      <c r="I12" s="86">
        <f t="shared" si="3"/>
        <v>11403</v>
      </c>
      <c r="J12" s="86">
        <v>9521.2656700000007</v>
      </c>
      <c r="K12" s="86">
        <v>1881.7343299999993</v>
      </c>
      <c r="L12" s="86">
        <v>2920</v>
      </c>
      <c r="M12" s="75">
        <f t="shared" si="4"/>
        <v>14188.546999999999</v>
      </c>
      <c r="N12" s="75">
        <v>9474.5469999999987</v>
      </c>
      <c r="O12" s="75">
        <v>1630</v>
      </c>
      <c r="P12" s="75">
        <v>740</v>
      </c>
      <c r="Q12" s="75">
        <v>224</v>
      </c>
      <c r="R12" s="75">
        <v>2120</v>
      </c>
      <c r="S12" s="75">
        <f t="shared" si="5"/>
        <v>0</v>
      </c>
      <c r="T12" s="75">
        <v>0</v>
      </c>
      <c r="U12" s="75">
        <v>0</v>
      </c>
      <c r="V12" s="75">
        <v>0</v>
      </c>
      <c r="W12" s="214">
        <v>0</v>
      </c>
      <c r="X12" s="89"/>
      <c r="Y12" s="89"/>
      <c r="Z12" s="78"/>
      <c r="AA12" s="78"/>
      <c r="AB12" s="78"/>
      <c r="AC12" s="78"/>
      <c r="AD12" s="78"/>
    </row>
    <row r="13" spans="1:34" hidden="1">
      <c r="A13" s="317"/>
      <c r="B13" s="88" t="str">
        <f>IF(L!$A$1=1,L!B15,IF(L!$A$1=2,L!C15,L!D15))</f>
        <v>2006 Qershor</v>
      </c>
      <c r="C13" s="89">
        <f t="shared" si="0"/>
        <v>41585.774000000005</v>
      </c>
      <c r="D13" s="90">
        <f t="shared" si="1"/>
        <v>41585.774000000005</v>
      </c>
      <c r="E13" s="75">
        <f t="shared" si="2"/>
        <v>29860.876</v>
      </c>
      <c r="F13" s="86">
        <v>8853.81</v>
      </c>
      <c r="G13" s="86">
        <v>6516.7289999999994</v>
      </c>
      <c r="H13" s="86">
        <v>727.37</v>
      </c>
      <c r="I13" s="86">
        <f t="shared" si="3"/>
        <v>9639.2570000000014</v>
      </c>
      <c r="J13" s="86">
        <v>8471.3758699999998</v>
      </c>
      <c r="K13" s="86">
        <v>1167.8811300000016</v>
      </c>
      <c r="L13" s="86">
        <v>4123.71</v>
      </c>
      <c r="M13" s="75">
        <f t="shared" si="4"/>
        <v>11724.898000000001</v>
      </c>
      <c r="N13" s="75">
        <v>7586.192</v>
      </c>
      <c r="O13" s="75">
        <v>1509.21</v>
      </c>
      <c r="P13" s="75">
        <v>551.81599999999992</v>
      </c>
      <c r="Q13" s="75">
        <v>357.08299999999997</v>
      </c>
      <c r="R13" s="75">
        <v>1720.597</v>
      </c>
      <c r="S13" s="75">
        <f t="shared" si="5"/>
        <v>0</v>
      </c>
      <c r="T13" s="75">
        <v>0</v>
      </c>
      <c r="U13" s="75">
        <v>0</v>
      </c>
      <c r="V13" s="75">
        <v>0</v>
      </c>
      <c r="W13" s="214">
        <v>0</v>
      </c>
      <c r="X13" s="89"/>
      <c r="Y13" s="89"/>
      <c r="Z13" s="78"/>
      <c r="AA13" s="78"/>
      <c r="AB13" s="78"/>
      <c r="AC13" s="78"/>
      <c r="AD13" s="78"/>
    </row>
    <row r="14" spans="1:34" hidden="1">
      <c r="A14" s="317"/>
      <c r="B14" s="85" t="str">
        <f>IF(L!$A$1=1,L!B16,IF(L!$A$1=2,L!C16,L!D16))</f>
        <v>2006 Korrik</v>
      </c>
      <c r="C14" s="83">
        <f t="shared" si="0"/>
        <v>62731.093000000001</v>
      </c>
      <c r="D14" s="75">
        <f t="shared" si="1"/>
        <v>62731.093000000001</v>
      </c>
      <c r="E14" s="75">
        <f t="shared" si="2"/>
        <v>50322.084999999999</v>
      </c>
      <c r="F14" s="86">
        <v>9271.0959999999995</v>
      </c>
      <c r="G14" s="86">
        <v>9004.848</v>
      </c>
      <c r="H14" s="86">
        <v>1232.9770000000001</v>
      </c>
      <c r="I14" s="86">
        <f t="shared" si="3"/>
        <v>13122.111000000001</v>
      </c>
      <c r="J14" s="86">
        <v>11602.05941</v>
      </c>
      <c r="K14" s="86">
        <v>1520.0515900000009</v>
      </c>
      <c r="L14" s="86">
        <v>17691.053</v>
      </c>
      <c r="M14" s="75">
        <f t="shared" si="4"/>
        <v>12409.008</v>
      </c>
      <c r="N14" s="75">
        <v>7635.1060000000007</v>
      </c>
      <c r="O14" s="75">
        <v>1721.921</v>
      </c>
      <c r="P14" s="75">
        <v>637.56799999999998</v>
      </c>
      <c r="Q14" s="75">
        <v>204.547</v>
      </c>
      <c r="R14" s="75">
        <v>2209.866</v>
      </c>
      <c r="S14" s="75">
        <f t="shared" si="5"/>
        <v>0</v>
      </c>
      <c r="T14" s="75">
        <v>0</v>
      </c>
      <c r="U14" s="75">
        <v>0</v>
      </c>
      <c r="V14" s="75">
        <v>0</v>
      </c>
      <c r="W14" s="214">
        <v>0</v>
      </c>
      <c r="X14" s="89"/>
      <c r="Y14" s="89"/>
      <c r="Z14" s="78"/>
      <c r="AA14" s="78"/>
      <c r="AB14" s="78"/>
      <c r="AC14" s="78"/>
      <c r="AD14" s="78"/>
    </row>
    <row r="15" spans="1:34" hidden="1">
      <c r="A15" s="317"/>
      <c r="B15" s="85" t="str">
        <f>IF(L!$A$1=1,L!B17,IF(L!$A$1=2,L!C17,L!D17))</f>
        <v>2006 Gusht</v>
      </c>
      <c r="C15" s="75">
        <f t="shared" si="0"/>
        <v>54381.268999999986</v>
      </c>
      <c r="D15" s="75">
        <f t="shared" si="1"/>
        <v>54381.268999999986</v>
      </c>
      <c r="E15" s="75">
        <f t="shared" si="2"/>
        <v>41562.979999999989</v>
      </c>
      <c r="F15" s="86">
        <v>8487.7350000000006</v>
      </c>
      <c r="G15" s="86">
        <v>8437.7209999999995</v>
      </c>
      <c r="H15" s="86">
        <v>459.98200000000003</v>
      </c>
      <c r="I15" s="86">
        <f t="shared" si="3"/>
        <v>17018.733999999997</v>
      </c>
      <c r="J15" s="86">
        <v>8689.7189999999991</v>
      </c>
      <c r="K15" s="86">
        <v>8329.0149999999976</v>
      </c>
      <c r="L15" s="86">
        <v>7158.808</v>
      </c>
      <c r="M15" s="75">
        <f t="shared" si="4"/>
        <v>12818.288999999999</v>
      </c>
      <c r="N15" s="75">
        <v>8132.4679999999989</v>
      </c>
      <c r="O15" s="75">
        <v>1502.319</v>
      </c>
      <c r="P15" s="75">
        <v>410.27699999999999</v>
      </c>
      <c r="Q15" s="75">
        <v>212.56399999999999</v>
      </c>
      <c r="R15" s="75">
        <v>2560.6610000000001</v>
      </c>
      <c r="S15" s="75">
        <f t="shared" si="5"/>
        <v>0</v>
      </c>
      <c r="T15" s="75">
        <v>0</v>
      </c>
      <c r="U15" s="75">
        <v>0</v>
      </c>
      <c r="V15" s="75">
        <v>0</v>
      </c>
      <c r="W15" s="214">
        <v>0</v>
      </c>
      <c r="X15" s="89"/>
      <c r="Y15" s="89"/>
      <c r="Z15" s="78"/>
      <c r="AA15" s="78"/>
      <c r="AB15" s="78"/>
      <c r="AC15" s="78"/>
      <c r="AD15" s="78"/>
    </row>
    <row r="16" spans="1:34" hidden="1">
      <c r="A16" s="317"/>
      <c r="B16" s="85" t="str">
        <f>IF(L!$A$1=1,L!B18,IF(L!$A$1=2,L!C18,L!D18))</f>
        <v>2006 Shtator</v>
      </c>
      <c r="C16" s="75">
        <f t="shared" si="0"/>
        <v>31397.243000000002</v>
      </c>
      <c r="D16" s="75">
        <f t="shared" si="1"/>
        <v>31397.243000000002</v>
      </c>
      <c r="E16" s="75">
        <f t="shared" si="2"/>
        <v>25217.101000000002</v>
      </c>
      <c r="F16" s="86">
        <v>588.221</v>
      </c>
      <c r="G16" s="86">
        <v>6511.1570000000002</v>
      </c>
      <c r="H16" s="86">
        <v>321.47500000000002</v>
      </c>
      <c r="I16" s="86">
        <f t="shared" si="3"/>
        <v>11589.843999999999</v>
      </c>
      <c r="J16" s="86">
        <v>10584.53291</v>
      </c>
      <c r="K16" s="86">
        <v>1005.3110899999992</v>
      </c>
      <c r="L16" s="86">
        <v>6206.4040000000005</v>
      </c>
      <c r="M16" s="75">
        <f t="shared" si="4"/>
        <v>6180.1419999999998</v>
      </c>
      <c r="N16" s="75">
        <v>1779.758</v>
      </c>
      <c r="O16" s="75">
        <v>1504.6880000000001</v>
      </c>
      <c r="P16" s="75">
        <v>269.904</v>
      </c>
      <c r="Q16" s="75">
        <v>181.03900000000002</v>
      </c>
      <c r="R16" s="75">
        <v>2444.7530000000002</v>
      </c>
      <c r="S16" s="75">
        <f t="shared" si="5"/>
        <v>0</v>
      </c>
      <c r="T16" s="75">
        <v>0</v>
      </c>
      <c r="U16" s="75">
        <v>0</v>
      </c>
      <c r="V16" s="75">
        <v>0</v>
      </c>
      <c r="W16" s="214">
        <v>0</v>
      </c>
      <c r="X16" s="89"/>
      <c r="Y16" s="89"/>
      <c r="Z16" s="78"/>
      <c r="AA16" s="78"/>
      <c r="AB16" s="78"/>
      <c r="AC16" s="78"/>
      <c r="AD16" s="78"/>
    </row>
    <row r="17" spans="1:30" hidden="1">
      <c r="A17" s="317"/>
      <c r="B17" s="85" t="str">
        <f>IF(L!$A$1=1,L!B19,IF(L!$A$1=2,L!C19,L!D19))</f>
        <v>2006 Tetor</v>
      </c>
      <c r="C17" s="75">
        <f t="shared" si="0"/>
        <v>67481.340999999986</v>
      </c>
      <c r="D17" s="75">
        <f t="shared" si="1"/>
        <v>67481.340999999986</v>
      </c>
      <c r="E17" s="75">
        <f t="shared" si="2"/>
        <v>45066.252999999997</v>
      </c>
      <c r="F17" s="86">
        <v>16966.736999999997</v>
      </c>
      <c r="G17" s="86">
        <v>8559.625</v>
      </c>
      <c r="H17" s="86">
        <v>882.46899999999994</v>
      </c>
      <c r="I17" s="86">
        <f t="shared" si="3"/>
        <v>10111.071</v>
      </c>
      <c r="J17" s="86">
        <v>8659.8556599999993</v>
      </c>
      <c r="K17" s="86">
        <v>1451.2153400000007</v>
      </c>
      <c r="L17" s="86">
        <v>8546.3509999999987</v>
      </c>
      <c r="M17" s="75">
        <f t="shared" si="4"/>
        <v>22415.087999999996</v>
      </c>
      <c r="N17" s="75">
        <v>16377.712</v>
      </c>
      <c r="O17" s="75">
        <v>1800</v>
      </c>
      <c r="P17" s="75">
        <v>667.74599999999998</v>
      </c>
      <c r="Q17" s="75">
        <v>305.11799999999999</v>
      </c>
      <c r="R17" s="75">
        <v>3264.5119999999997</v>
      </c>
      <c r="S17" s="75">
        <f t="shared" si="5"/>
        <v>0</v>
      </c>
      <c r="T17" s="75">
        <v>0</v>
      </c>
      <c r="U17" s="75">
        <v>0</v>
      </c>
      <c r="V17" s="75">
        <v>0</v>
      </c>
      <c r="W17" s="214">
        <v>0</v>
      </c>
      <c r="X17" s="89"/>
      <c r="Y17" s="89"/>
      <c r="Z17" s="78"/>
      <c r="AA17" s="78"/>
      <c r="AB17" s="78"/>
      <c r="AC17" s="78"/>
      <c r="AD17" s="78"/>
    </row>
    <row r="18" spans="1:30" hidden="1">
      <c r="A18" s="317"/>
      <c r="B18" s="85" t="str">
        <f>IF(L!$A$1=1,L!B20,IF(L!$A$1=2,L!C20,L!D20))</f>
        <v xml:space="preserve">2006 Nëntor </v>
      </c>
      <c r="C18" s="75">
        <f t="shared" si="0"/>
        <v>66141.004000000001</v>
      </c>
      <c r="D18" s="75">
        <f t="shared" si="1"/>
        <v>66141.004000000001</v>
      </c>
      <c r="E18" s="75">
        <f t="shared" si="2"/>
        <v>49801.641000000003</v>
      </c>
      <c r="F18" s="86">
        <v>8695.2909999999993</v>
      </c>
      <c r="G18" s="86">
        <v>8954.9930000000004</v>
      </c>
      <c r="H18" s="86">
        <v>1333.6969999999999</v>
      </c>
      <c r="I18" s="86">
        <f t="shared" si="3"/>
        <v>19627.718000000001</v>
      </c>
      <c r="J18" s="86">
        <v>9253.5974999999999</v>
      </c>
      <c r="K18" s="86">
        <v>10374.120500000001</v>
      </c>
      <c r="L18" s="86">
        <v>11189.942000000001</v>
      </c>
      <c r="M18" s="75">
        <f t="shared" si="4"/>
        <v>16339.363000000001</v>
      </c>
      <c r="N18" s="75">
        <v>8506.3630000000012</v>
      </c>
      <c r="O18" s="75">
        <v>1855.1869999999999</v>
      </c>
      <c r="P18" s="75">
        <v>1456.3600000000001</v>
      </c>
      <c r="Q18" s="75">
        <v>206.45599999999999</v>
      </c>
      <c r="R18" s="75">
        <v>4314.9970000000003</v>
      </c>
      <c r="S18" s="75">
        <f t="shared" si="5"/>
        <v>0</v>
      </c>
      <c r="T18" s="75">
        <v>0</v>
      </c>
      <c r="U18" s="75">
        <v>0</v>
      </c>
      <c r="V18" s="75">
        <v>0</v>
      </c>
      <c r="W18" s="214">
        <v>0</v>
      </c>
      <c r="X18" s="89"/>
      <c r="Y18" s="89"/>
      <c r="Z18" s="78"/>
      <c r="AA18" s="78"/>
      <c r="AB18" s="78"/>
      <c r="AC18" s="78"/>
      <c r="AD18" s="78"/>
    </row>
    <row r="19" spans="1:30" hidden="1">
      <c r="A19" s="317"/>
      <c r="B19" s="85" t="str">
        <f>IF(L!$A$1=1,L!B21,IF(L!$A$1=2,L!C21,L!D21))</f>
        <v>2006 Dhjetor /1</v>
      </c>
      <c r="C19" s="75">
        <f t="shared" si="0"/>
        <v>101671.50985700003</v>
      </c>
      <c r="D19" s="75">
        <f t="shared" si="1"/>
        <v>101671.50985700003</v>
      </c>
      <c r="E19" s="75">
        <f t="shared" si="2"/>
        <v>77653.167150000023</v>
      </c>
      <c r="F19" s="86">
        <v>9618.1810900000128</v>
      </c>
      <c r="G19" s="86">
        <v>19716.786090000009</v>
      </c>
      <c r="H19" s="86">
        <v>1511.71615</v>
      </c>
      <c r="I19" s="86">
        <f t="shared" si="3"/>
        <v>13001.978559999989</v>
      </c>
      <c r="J19" s="86">
        <v>10298.89666</v>
      </c>
      <c r="K19" s="86">
        <v>2703.0818999999883</v>
      </c>
      <c r="L19" s="86">
        <v>33804.505260000005</v>
      </c>
      <c r="M19" s="75">
        <f t="shared" si="4"/>
        <v>24018.342707000003</v>
      </c>
      <c r="N19" s="75">
        <v>8754.4429700000037</v>
      </c>
      <c r="O19" s="75">
        <v>3674.6551499999987</v>
      </c>
      <c r="P19" s="75">
        <v>887.2762500000008</v>
      </c>
      <c r="Q19" s="75">
        <v>318.8176069999995</v>
      </c>
      <c r="R19" s="75">
        <v>10383.150730000001</v>
      </c>
      <c r="S19" s="75">
        <f t="shared" si="5"/>
        <v>0</v>
      </c>
      <c r="T19" s="75">
        <v>0</v>
      </c>
      <c r="U19" s="75">
        <v>0</v>
      </c>
      <c r="V19" s="75">
        <v>0</v>
      </c>
      <c r="W19" s="214">
        <v>0</v>
      </c>
      <c r="X19" s="89"/>
      <c r="Y19" s="89"/>
      <c r="Z19" s="78"/>
      <c r="AA19" s="78"/>
      <c r="AB19" s="78"/>
      <c r="AC19" s="78"/>
      <c r="AD19" s="78"/>
    </row>
    <row r="20" spans="1:30" hidden="1">
      <c r="A20" s="317"/>
      <c r="B20" s="105" t="str">
        <f>IF(L!$A$1=1,L!B22,IF(L!$A$1=2,L!C22,L!D22))</f>
        <v>Gjithsej 2006</v>
      </c>
      <c r="C20" s="106">
        <f>D20+S20</f>
        <v>635483.78845699993</v>
      </c>
      <c r="D20" s="106">
        <f t="shared" si="1"/>
        <v>635483.78845699993</v>
      </c>
      <c r="E20" s="106">
        <f>F20+G20+H20+I20+L20</f>
        <v>471794.16314999992</v>
      </c>
      <c r="F20" s="107">
        <v>103850.30609</v>
      </c>
      <c r="G20" s="107">
        <v>102968.35709</v>
      </c>
      <c r="H20" s="107">
        <v>10799.10715</v>
      </c>
      <c r="I20" s="107">
        <f t="shared" si="3"/>
        <v>152833.60655999999</v>
      </c>
      <c r="J20" s="107">
        <v>118031.35359</v>
      </c>
      <c r="K20" s="107">
        <v>34802.252969999994</v>
      </c>
      <c r="L20" s="107">
        <v>101342.78625999999</v>
      </c>
      <c r="M20" s="107">
        <f t="shared" si="4"/>
        <v>163689.62530700001</v>
      </c>
      <c r="N20" s="107">
        <v>99976.56697</v>
      </c>
      <c r="O20" s="107">
        <v>21687.669150000002</v>
      </c>
      <c r="P20" s="107">
        <v>7572.8928500000002</v>
      </c>
      <c r="Q20" s="107">
        <v>2592.3706069999998</v>
      </c>
      <c r="R20" s="107">
        <v>31860.12573</v>
      </c>
      <c r="S20" s="107">
        <f t="shared" si="5"/>
        <v>0</v>
      </c>
      <c r="T20" s="107">
        <v>0</v>
      </c>
      <c r="U20" s="107">
        <v>0</v>
      </c>
      <c r="V20" s="107">
        <v>0</v>
      </c>
      <c r="W20" s="215">
        <v>0</v>
      </c>
      <c r="X20" s="224"/>
      <c r="Y20" s="224"/>
      <c r="Z20" s="224"/>
      <c r="AA20" s="224"/>
      <c r="AB20" s="224"/>
      <c r="AC20" s="224"/>
      <c r="AD20" s="247"/>
    </row>
    <row r="21" spans="1:30" hidden="1">
      <c r="A21" s="317">
        <v>2007</v>
      </c>
      <c r="B21" s="85" t="str">
        <f>IF(L!$A$1=1,L!B23,IF(L!$A$1=2,L!C23,L!D23))</f>
        <v>2007 Janar</v>
      </c>
      <c r="C21" s="75">
        <f t="shared" si="0"/>
        <v>16423.263000000003</v>
      </c>
      <c r="D21" s="75">
        <f t="shared" si="1"/>
        <v>16423.263000000003</v>
      </c>
      <c r="E21" s="75">
        <f t="shared" si="2"/>
        <v>16343.652000000002</v>
      </c>
      <c r="F21" s="86">
        <v>5765.5560000000005</v>
      </c>
      <c r="G21" s="86">
        <v>1229.9690000000001</v>
      </c>
      <c r="H21" s="86">
        <v>302.77199999999999</v>
      </c>
      <c r="I21" s="86">
        <f t="shared" si="3"/>
        <v>9021.5040000000008</v>
      </c>
      <c r="J21" s="86">
        <v>8993.7815100000007</v>
      </c>
      <c r="K21" s="86">
        <v>27.722490000000107</v>
      </c>
      <c r="L21" s="86">
        <v>23.850999999999999</v>
      </c>
      <c r="M21" s="75">
        <f t="shared" si="4"/>
        <v>79.611000000000004</v>
      </c>
      <c r="N21" s="75">
        <v>0</v>
      </c>
      <c r="O21" s="75">
        <v>54.292000000000002</v>
      </c>
      <c r="P21" s="75">
        <v>25.319000000000003</v>
      </c>
      <c r="Q21" s="75">
        <v>0</v>
      </c>
      <c r="R21" s="75">
        <v>0</v>
      </c>
      <c r="S21" s="75">
        <f t="shared" si="5"/>
        <v>0</v>
      </c>
      <c r="T21" s="75">
        <v>0</v>
      </c>
      <c r="U21" s="75">
        <v>0</v>
      </c>
      <c r="V21" s="75">
        <v>0</v>
      </c>
      <c r="W21" s="214">
        <v>0</v>
      </c>
      <c r="X21" s="89"/>
      <c r="Y21" s="89"/>
      <c r="Z21" s="78"/>
      <c r="AA21" s="78"/>
      <c r="AB21" s="78"/>
      <c r="AC21" s="78"/>
      <c r="AD21" s="78"/>
    </row>
    <row r="22" spans="1:30" hidden="1">
      <c r="A22" s="317"/>
      <c r="B22" s="85" t="str">
        <f>IF(L!$A$1=1,L!B24,IF(L!$A$1=2,L!C24,L!D24))</f>
        <v>2007 Shkurt</v>
      </c>
      <c r="C22" s="75">
        <f t="shared" si="0"/>
        <v>66217.493000000002</v>
      </c>
      <c r="D22" s="75">
        <f t="shared" si="1"/>
        <v>66217.493000000002</v>
      </c>
      <c r="E22" s="75">
        <f t="shared" si="2"/>
        <v>48142.639000000003</v>
      </c>
      <c r="F22" s="86">
        <v>9628.6020000000008</v>
      </c>
      <c r="G22" s="86">
        <v>7922.8420000000006</v>
      </c>
      <c r="H22" s="86">
        <v>1025.712</v>
      </c>
      <c r="I22" s="86">
        <f t="shared" si="3"/>
        <v>17292.507000000001</v>
      </c>
      <c r="J22" s="86">
        <v>7308.8089</v>
      </c>
      <c r="K22" s="86">
        <v>9983.6981000000014</v>
      </c>
      <c r="L22" s="86">
        <v>12272.976000000001</v>
      </c>
      <c r="M22" s="75">
        <f t="shared" si="4"/>
        <v>18074.853999999999</v>
      </c>
      <c r="N22" s="75">
        <v>15980.738000000001</v>
      </c>
      <c r="O22" s="75">
        <v>1260.9250000000002</v>
      </c>
      <c r="P22" s="75">
        <v>759.03200000000004</v>
      </c>
      <c r="Q22" s="75">
        <v>0.95200000000000007</v>
      </c>
      <c r="R22" s="75">
        <v>73.206999999999994</v>
      </c>
      <c r="S22" s="75">
        <f t="shared" si="5"/>
        <v>0</v>
      </c>
      <c r="T22" s="75">
        <v>0</v>
      </c>
      <c r="U22" s="75">
        <v>0</v>
      </c>
      <c r="V22" s="75">
        <v>0</v>
      </c>
      <c r="W22" s="214">
        <v>0</v>
      </c>
      <c r="X22" s="89"/>
      <c r="Y22" s="89"/>
      <c r="Z22" s="78"/>
      <c r="AA22" s="78"/>
      <c r="AB22" s="78"/>
      <c r="AC22" s="78"/>
      <c r="AD22" s="78"/>
    </row>
    <row r="23" spans="1:30" hidden="1">
      <c r="A23" s="317"/>
      <c r="B23" s="85" t="str">
        <f>IF(L!$A$1=1,L!B25,IF(L!$A$1=2,L!C25,L!D25))</f>
        <v xml:space="preserve">2007 Mars </v>
      </c>
      <c r="C23" s="75">
        <f t="shared" si="0"/>
        <v>52714.481</v>
      </c>
      <c r="D23" s="75">
        <f t="shared" si="1"/>
        <v>52714.481</v>
      </c>
      <c r="E23" s="75">
        <f t="shared" si="2"/>
        <v>39686.032999999996</v>
      </c>
      <c r="F23" s="86">
        <v>10997.999</v>
      </c>
      <c r="G23" s="86">
        <v>9100.23</v>
      </c>
      <c r="H23" s="86">
        <v>1087.1869999999999</v>
      </c>
      <c r="I23" s="86">
        <f t="shared" si="3"/>
        <v>13050.217999999999</v>
      </c>
      <c r="J23" s="86">
        <v>11734.23955</v>
      </c>
      <c r="K23" s="86">
        <v>1315.9784499999987</v>
      </c>
      <c r="L23" s="86">
        <v>5450.3990000000003</v>
      </c>
      <c r="M23" s="75">
        <f t="shared" si="4"/>
        <v>13028.448</v>
      </c>
      <c r="N23" s="75">
        <v>8038.088999999999</v>
      </c>
      <c r="O23" s="75">
        <v>2286.0700000000002</v>
      </c>
      <c r="P23" s="75">
        <v>811.84500000000003</v>
      </c>
      <c r="Q23" s="75">
        <v>289.995</v>
      </c>
      <c r="R23" s="75">
        <v>1602.4490000000001</v>
      </c>
      <c r="S23" s="75">
        <f t="shared" si="5"/>
        <v>0</v>
      </c>
      <c r="T23" s="75">
        <v>0</v>
      </c>
      <c r="U23" s="75">
        <v>0</v>
      </c>
      <c r="V23" s="75">
        <v>0</v>
      </c>
      <c r="W23" s="214">
        <v>0</v>
      </c>
      <c r="X23" s="89"/>
      <c r="Y23" s="89"/>
      <c r="Z23" s="78"/>
      <c r="AA23" s="78"/>
      <c r="AB23" s="78"/>
      <c r="AC23" s="78"/>
      <c r="AD23" s="78"/>
    </row>
    <row r="24" spans="1:30" hidden="1">
      <c r="A24" s="317"/>
      <c r="B24" s="85" t="str">
        <f>IF(L!$A$1=1,L!B26,IF(L!$A$1=2,L!C26,L!D26))</f>
        <v>2007 Prill</v>
      </c>
      <c r="C24" s="75">
        <f t="shared" si="0"/>
        <v>40614.831999999995</v>
      </c>
      <c r="D24" s="75">
        <f t="shared" si="1"/>
        <v>40614.831999999995</v>
      </c>
      <c r="E24" s="75">
        <f t="shared" si="2"/>
        <v>28210.026999999998</v>
      </c>
      <c r="F24" s="86">
        <v>7576.4160000000002</v>
      </c>
      <c r="G24" s="86">
        <v>6474.0569999999998</v>
      </c>
      <c r="H24" s="86">
        <v>965.38100000000009</v>
      </c>
      <c r="I24" s="86">
        <f t="shared" si="3"/>
        <v>11031.16</v>
      </c>
      <c r="J24" s="86">
        <v>9740.0722000000005</v>
      </c>
      <c r="K24" s="86">
        <v>1291.0877999999993</v>
      </c>
      <c r="L24" s="86">
        <v>2163.0129999999999</v>
      </c>
      <c r="M24" s="75">
        <f t="shared" si="4"/>
        <v>12404.805</v>
      </c>
      <c r="N24" s="75">
        <v>7608.076</v>
      </c>
      <c r="O24" s="75">
        <v>2162.1750000000002</v>
      </c>
      <c r="P24" s="75">
        <v>763.96100000000001</v>
      </c>
      <c r="Q24" s="75">
        <v>303.53100000000001</v>
      </c>
      <c r="R24" s="75">
        <v>1567.0619999999999</v>
      </c>
      <c r="S24" s="75">
        <f t="shared" si="5"/>
        <v>0</v>
      </c>
      <c r="T24" s="75">
        <v>0</v>
      </c>
      <c r="U24" s="75">
        <v>0</v>
      </c>
      <c r="V24" s="75">
        <v>0</v>
      </c>
      <c r="W24" s="214">
        <v>0</v>
      </c>
      <c r="X24" s="89"/>
      <c r="Y24" s="89"/>
      <c r="Z24" s="78"/>
      <c r="AA24" s="78"/>
      <c r="AB24" s="78"/>
      <c r="AC24" s="78"/>
      <c r="AD24" s="78"/>
    </row>
    <row r="25" spans="1:30" hidden="1">
      <c r="A25" s="317"/>
      <c r="B25" s="85" t="str">
        <f>IF(L!$A$1=1,L!B27,IF(L!$A$1=2,L!C27,L!D27))</f>
        <v>2007 Maj</v>
      </c>
      <c r="C25" s="75">
        <f t="shared" si="0"/>
        <v>56004.921000000002</v>
      </c>
      <c r="D25" s="75">
        <f t="shared" si="1"/>
        <v>56004.921000000002</v>
      </c>
      <c r="E25" s="75">
        <f t="shared" si="2"/>
        <v>42018.726000000002</v>
      </c>
      <c r="F25" s="86">
        <v>10469.165999999999</v>
      </c>
      <c r="G25" s="86">
        <v>7347.4579999999996</v>
      </c>
      <c r="H25" s="86">
        <v>972.16</v>
      </c>
      <c r="I25" s="86">
        <f t="shared" si="3"/>
        <v>15945.985000000001</v>
      </c>
      <c r="J25" s="86">
        <v>9690.4597699999995</v>
      </c>
      <c r="K25" s="86">
        <v>6255.5252300000011</v>
      </c>
      <c r="L25" s="86">
        <v>7283.9570000000003</v>
      </c>
      <c r="M25" s="75">
        <f t="shared" si="4"/>
        <v>13986.195</v>
      </c>
      <c r="N25" s="75">
        <v>9208.3770000000004</v>
      </c>
      <c r="O25" s="75">
        <v>1604.981</v>
      </c>
      <c r="P25" s="75">
        <v>707.1579999999999</v>
      </c>
      <c r="Q25" s="75">
        <v>335.92200000000003</v>
      </c>
      <c r="R25" s="75">
        <v>2129.7570000000001</v>
      </c>
      <c r="S25" s="75">
        <f t="shared" si="5"/>
        <v>0</v>
      </c>
      <c r="T25" s="75">
        <v>0</v>
      </c>
      <c r="U25" s="75">
        <v>0</v>
      </c>
      <c r="V25" s="75">
        <v>0</v>
      </c>
      <c r="W25" s="214">
        <v>0</v>
      </c>
      <c r="X25" s="89"/>
      <c r="Y25" s="89"/>
      <c r="Z25" s="78"/>
      <c r="AA25" s="78"/>
      <c r="AB25" s="78"/>
      <c r="AC25" s="78"/>
      <c r="AD25" s="78"/>
    </row>
    <row r="26" spans="1:30" hidden="1">
      <c r="A26" s="317"/>
      <c r="B26" s="85" t="str">
        <f>IF(L!$A$1=1,L!B28,IF(L!$A$1=2,L!C28,L!D28))</f>
        <v>2007 Qershor</v>
      </c>
      <c r="C26" s="75">
        <f t="shared" si="0"/>
        <v>44596.952000000005</v>
      </c>
      <c r="D26" s="75">
        <f t="shared" si="1"/>
        <v>44596.952000000005</v>
      </c>
      <c r="E26" s="75">
        <f t="shared" si="2"/>
        <v>32355.432000000001</v>
      </c>
      <c r="F26" s="86">
        <v>9248.8550000000014</v>
      </c>
      <c r="G26" s="86">
        <v>8231.2150000000001</v>
      </c>
      <c r="H26" s="86">
        <v>915.01499999999999</v>
      </c>
      <c r="I26" s="86">
        <f t="shared" si="3"/>
        <v>10332.893</v>
      </c>
      <c r="J26" s="86">
        <v>9185.0519700000004</v>
      </c>
      <c r="K26" s="86">
        <v>1147.8410299999996</v>
      </c>
      <c r="L26" s="86">
        <v>3627.4540000000002</v>
      </c>
      <c r="M26" s="75">
        <f t="shared" si="4"/>
        <v>12241.52</v>
      </c>
      <c r="N26" s="75">
        <v>7758.0389999999998</v>
      </c>
      <c r="O26" s="75">
        <v>1357.2269999999999</v>
      </c>
      <c r="P26" s="75">
        <v>655.34299999999996</v>
      </c>
      <c r="Q26" s="75">
        <v>323.69399999999996</v>
      </c>
      <c r="R26" s="75">
        <v>2147.2170000000001</v>
      </c>
      <c r="S26" s="75">
        <f t="shared" si="5"/>
        <v>0</v>
      </c>
      <c r="T26" s="75">
        <v>0</v>
      </c>
      <c r="U26" s="75">
        <v>0</v>
      </c>
      <c r="V26" s="75">
        <v>0</v>
      </c>
      <c r="W26" s="214">
        <v>0</v>
      </c>
      <c r="X26" s="89"/>
      <c r="Y26" s="89"/>
      <c r="Z26" s="78"/>
      <c r="AA26" s="78"/>
      <c r="AB26" s="78"/>
      <c r="AC26" s="78"/>
      <c r="AD26" s="78"/>
    </row>
    <row r="27" spans="1:30" hidden="1">
      <c r="A27" s="317"/>
      <c r="B27" s="85" t="str">
        <f>IF(L!$A$1=1,L!B29,IF(L!$A$1=2,L!C29,L!D29))</f>
        <v>2007 Korrik</v>
      </c>
      <c r="C27" s="75">
        <f t="shared" si="0"/>
        <v>46989.258999999998</v>
      </c>
      <c r="D27" s="75">
        <f t="shared" si="1"/>
        <v>46989.258999999998</v>
      </c>
      <c r="E27" s="75">
        <f t="shared" si="2"/>
        <v>31969.909</v>
      </c>
      <c r="F27" s="86">
        <v>8286.1659999999993</v>
      </c>
      <c r="G27" s="86">
        <v>7509.7740000000003</v>
      </c>
      <c r="H27" s="86">
        <v>900.48199999999997</v>
      </c>
      <c r="I27" s="86">
        <f t="shared" si="3"/>
        <v>10833.794</v>
      </c>
      <c r="J27" s="86">
        <v>9530.2882900000004</v>
      </c>
      <c r="K27" s="86">
        <v>1303.5057099999995</v>
      </c>
      <c r="L27" s="86">
        <v>4439.6930000000002</v>
      </c>
      <c r="M27" s="75">
        <f t="shared" si="4"/>
        <v>15019.349999999999</v>
      </c>
      <c r="N27" s="75">
        <v>8937.2159999999985</v>
      </c>
      <c r="O27" s="75">
        <v>1888.963</v>
      </c>
      <c r="P27" s="75">
        <v>687.89699999999993</v>
      </c>
      <c r="Q27" s="75">
        <v>258.86099999999999</v>
      </c>
      <c r="R27" s="75">
        <v>3246.413</v>
      </c>
      <c r="S27" s="75">
        <f t="shared" si="5"/>
        <v>0</v>
      </c>
      <c r="T27" s="75">
        <v>0</v>
      </c>
      <c r="U27" s="75">
        <v>0</v>
      </c>
      <c r="V27" s="75">
        <v>0</v>
      </c>
      <c r="W27" s="214">
        <v>0</v>
      </c>
      <c r="X27" s="89"/>
      <c r="Y27" s="89"/>
      <c r="Z27" s="78"/>
      <c r="AA27" s="78"/>
      <c r="AB27" s="78"/>
      <c r="AC27" s="78"/>
      <c r="AD27" s="78"/>
    </row>
    <row r="28" spans="1:30" hidden="1">
      <c r="A28" s="317"/>
      <c r="B28" s="85" t="str">
        <f>IF(L!$A$1=1,L!B30,IF(L!$A$1=2,L!C30,L!D30))</f>
        <v>2007 Gusht</v>
      </c>
      <c r="C28" s="75">
        <f t="shared" si="0"/>
        <v>42151.337420000003</v>
      </c>
      <c r="D28" s="75">
        <f t="shared" si="1"/>
        <v>42151.337420000003</v>
      </c>
      <c r="E28" s="75">
        <f t="shared" si="2"/>
        <v>29792.29075</v>
      </c>
      <c r="F28" s="86">
        <v>9166.9030500000008</v>
      </c>
      <c r="G28" s="86">
        <v>6009.5238499999996</v>
      </c>
      <c r="H28" s="86">
        <v>536.06995999999992</v>
      </c>
      <c r="I28" s="86">
        <f t="shared" si="3"/>
        <v>10400.37167</v>
      </c>
      <c r="J28" s="86">
        <v>8763.0894499999995</v>
      </c>
      <c r="K28" s="86">
        <v>1637.282220000001</v>
      </c>
      <c r="L28" s="86">
        <v>3679.4222200000004</v>
      </c>
      <c r="M28" s="75">
        <f t="shared" si="4"/>
        <v>12359.046670000002</v>
      </c>
      <c r="N28" s="75">
        <v>8182.1324700000005</v>
      </c>
      <c r="O28" s="75">
        <v>1177.9375599999998</v>
      </c>
      <c r="P28" s="75">
        <v>427.72465999999997</v>
      </c>
      <c r="Q28" s="75">
        <v>142.08761999999999</v>
      </c>
      <c r="R28" s="75">
        <v>2429.1643600000002</v>
      </c>
      <c r="S28" s="75">
        <f t="shared" si="5"/>
        <v>0</v>
      </c>
      <c r="T28" s="75">
        <v>0</v>
      </c>
      <c r="U28" s="75">
        <v>0</v>
      </c>
      <c r="V28" s="75">
        <v>0</v>
      </c>
      <c r="W28" s="214">
        <v>0</v>
      </c>
      <c r="X28" s="89"/>
      <c r="Y28" s="89"/>
      <c r="Z28" s="78"/>
      <c r="AA28" s="78"/>
      <c r="AB28" s="78"/>
      <c r="AC28" s="78"/>
      <c r="AD28" s="78"/>
    </row>
    <row r="29" spans="1:30" hidden="1">
      <c r="A29" s="317"/>
      <c r="B29" s="85" t="str">
        <f>IF(L!$A$1=1,L!B31,IF(L!$A$1=2,L!C31,L!D31))</f>
        <v>2007 Shtator</v>
      </c>
      <c r="C29" s="75">
        <f t="shared" si="0"/>
        <v>41261.87455</v>
      </c>
      <c r="D29" s="75">
        <f t="shared" si="1"/>
        <v>41261.87455</v>
      </c>
      <c r="E29" s="75">
        <f t="shared" si="2"/>
        <v>32947.710180000002</v>
      </c>
      <c r="F29" s="86">
        <v>8658.0980999999992</v>
      </c>
      <c r="G29" s="86">
        <v>5901.9397900000004</v>
      </c>
      <c r="H29" s="86">
        <v>491.02474999999998</v>
      </c>
      <c r="I29" s="86">
        <f t="shared" si="3"/>
        <v>10884.03645</v>
      </c>
      <c r="J29" s="86">
        <v>9823.7817400000004</v>
      </c>
      <c r="K29" s="86">
        <v>1060.2547099999992</v>
      </c>
      <c r="L29" s="86">
        <v>7012.6110900000003</v>
      </c>
      <c r="M29" s="75">
        <f t="shared" si="4"/>
        <v>8314.1643700000004</v>
      </c>
      <c r="N29" s="75">
        <v>2377.29504</v>
      </c>
      <c r="O29" s="75">
        <v>1746.32835</v>
      </c>
      <c r="P29" s="75">
        <v>434.36727000000002</v>
      </c>
      <c r="Q29" s="75">
        <v>245.43025</v>
      </c>
      <c r="R29" s="75">
        <v>3510.7434600000001</v>
      </c>
      <c r="S29" s="75">
        <f t="shared" si="5"/>
        <v>0</v>
      </c>
      <c r="T29" s="75">
        <v>0</v>
      </c>
      <c r="U29" s="75">
        <v>0</v>
      </c>
      <c r="V29" s="75">
        <v>0</v>
      </c>
      <c r="W29" s="214">
        <v>0</v>
      </c>
      <c r="X29" s="89"/>
      <c r="Y29" s="89"/>
      <c r="Z29" s="78"/>
      <c r="AA29" s="78"/>
      <c r="AB29" s="78"/>
      <c r="AC29" s="78"/>
      <c r="AD29" s="78"/>
    </row>
    <row r="30" spans="1:30" hidden="1">
      <c r="A30" s="317"/>
      <c r="B30" s="85" t="str">
        <f>IF(L!$A$1=1,L!B32,IF(L!$A$1=2,L!C32,L!D32))</f>
        <v>2007 Tetor</v>
      </c>
      <c r="C30" s="75">
        <f t="shared" si="0"/>
        <v>74419.119899999991</v>
      </c>
      <c r="D30" s="75">
        <f t="shared" si="1"/>
        <v>74419.119899999991</v>
      </c>
      <c r="E30" s="75">
        <f t="shared" si="2"/>
        <v>57142.775529999999</v>
      </c>
      <c r="F30" s="86">
        <v>8641.5955800000011</v>
      </c>
      <c r="G30" s="86">
        <v>9310.610990000001</v>
      </c>
      <c r="H30" s="86">
        <v>871.55197999999996</v>
      </c>
      <c r="I30" s="86">
        <f t="shared" si="3"/>
        <v>13011.10859</v>
      </c>
      <c r="J30" s="86">
        <v>9610.3581699999995</v>
      </c>
      <c r="K30" s="86">
        <v>3400.7504200000003</v>
      </c>
      <c r="L30" s="86">
        <v>25307.908390000001</v>
      </c>
      <c r="M30" s="75">
        <f t="shared" si="4"/>
        <v>17276.344369999999</v>
      </c>
      <c r="N30" s="75">
        <v>10287.569649999999</v>
      </c>
      <c r="O30" s="75">
        <v>2195.5182299999997</v>
      </c>
      <c r="P30" s="75">
        <v>369.73178999999999</v>
      </c>
      <c r="Q30" s="75">
        <v>190.53845000000001</v>
      </c>
      <c r="R30" s="75">
        <v>4232.9862499999999</v>
      </c>
      <c r="S30" s="75">
        <f t="shared" si="5"/>
        <v>0</v>
      </c>
      <c r="T30" s="75">
        <v>0</v>
      </c>
      <c r="U30" s="75">
        <v>0</v>
      </c>
      <c r="V30" s="75">
        <v>0</v>
      </c>
      <c r="W30" s="214">
        <v>0</v>
      </c>
      <c r="X30" s="89"/>
      <c r="Y30" s="89"/>
      <c r="Z30" s="78"/>
      <c r="AA30" s="78"/>
      <c r="AB30" s="78"/>
      <c r="AC30" s="78"/>
      <c r="AD30" s="78"/>
    </row>
    <row r="31" spans="1:30" hidden="1">
      <c r="A31" s="317"/>
      <c r="B31" s="85" t="str">
        <f>IF(L!$A$1=1,L!B33,IF(L!$A$1=2,L!C33,L!D33))</f>
        <v xml:space="preserve">2007 Nëntor </v>
      </c>
      <c r="C31" s="75">
        <f t="shared" si="0"/>
        <v>71524.0288</v>
      </c>
      <c r="D31" s="75">
        <f t="shared" si="1"/>
        <v>71524.0288</v>
      </c>
      <c r="E31" s="75">
        <f t="shared" si="2"/>
        <v>48832.799629999994</v>
      </c>
      <c r="F31" s="86">
        <v>9141.3772300000001</v>
      </c>
      <c r="G31" s="86">
        <v>13398.03269</v>
      </c>
      <c r="H31" s="86">
        <v>942.64325000000008</v>
      </c>
      <c r="I31" s="86">
        <f t="shared" si="3"/>
        <v>14079.767779999998</v>
      </c>
      <c r="J31" s="86">
        <v>9946.7677700000004</v>
      </c>
      <c r="K31" s="86">
        <v>4133.0000099999979</v>
      </c>
      <c r="L31" s="86">
        <v>11270.97868</v>
      </c>
      <c r="M31" s="75">
        <f t="shared" si="4"/>
        <v>22691.229169999999</v>
      </c>
      <c r="N31" s="75">
        <v>12848.70383</v>
      </c>
      <c r="O31" s="75">
        <v>3235.8078399999999</v>
      </c>
      <c r="P31" s="75">
        <v>642.80767000000003</v>
      </c>
      <c r="Q31" s="75">
        <v>358.99099000000001</v>
      </c>
      <c r="R31" s="75">
        <v>5604.9188400000003</v>
      </c>
      <c r="S31" s="75">
        <f t="shared" si="5"/>
        <v>0</v>
      </c>
      <c r="T31" s="75">
        <v>0</v>
      </c>
      <c r="U31" s="75">
        <v>0</v>
      </c>
      <c r="V31" s="75">
        <v>0</v>
      </c>
      <c r="W31" s="214">
        <v>0</v>
      </c>
      <c r="X31" s="89"/>
      <c r="Y31" s="89"/>
      <c r="Z31" s="78"/>
      <c r="AA31" s="78"/>
      <c r="AB31" s="78"/>
      <c r="AC31" s="78"/>
      <c r="AD31" s="78"/>
    </row>
    <row r="32" spans="1:30" hidden="1">
      <c r="A32" s="317"/>
      <c r="B32" s="85" t="str">
        <f>IF(L!$A$1=1,L!B34,IF(L!$A$1=2,L!C34,L!D34))</f>
        <v>2007 Dhjetor</v>
      </c>
      <c r="C32" s="75">
        <f t="shared" si="0"/>
        <v>108290.52575000002</v>
      </c>
      <c r="D32" s="75">
        <f t="shared" si="1"/>
        <v>108290.52575000002</v>
      </c>
      <c r="E32" s="75">
        <f t="shared" si="2"/>
        <v>86669.377470000021</v>
      </c>
      <c r="F32" s="86">
        <v>10255.606610000003</v>
      </c>
      <c r="G32" s="86">
        <v>22274.560070000007</v>
      </c>
      <c r="H32" s="86">
        <v>1424.8773700000002</v>
      </c>
      <c r="I32" s="86">
        <f t="shared" si="3"/>
        <v>14383.431880000018</v>
      </c>
      <c r="J32" s="86">
        <v>9595.4896900000003</v>
      </c>
      <c r="K32" s="86">
        <v>4787.9421900000179</v>
      </c>
      <c r="L32" s="86">
        <v>38330.901539999992</v>
      </c>
      <c r="M32" s="75">
        <f t="shared" si="4"/>
        <v>21621.148279999994</v>
      </c>
      <c r="N32" s="75">
        <v>9450.3091299999942</v>
      </c>
      <c r="O32" s="75">
        <v>3337.2111900000018</v>
      </c>
      <c r="P32" s="75">
        <v>1173.3574100000005</v>
      </c>
      <c r="Q32" s="75">
        <v>300.74180000000024</v>
      </c>
      <c r="R32" s="75">
        <v>7359.5287499999977</v>
      </c>
      <c r="S32" s="75">
        <f t="shared" si="5"/>
        <v>0</v>
      </c>
      <c r="T32" s="75">
        <v>0</v>
      </c>
      <c r="U32" s="75">
        <v>0</v>
      </c>
      <c r="V32" s="75">
        <v>0</v>
      </c>
      <c r="W32" s="214">
        <v>0</v>
      </c>
      <c r="X32" s="89"/>
      <c r="Y32" s="89"/>
      <c r="Z32" s="78"/>
      <c r="AA32" s="78"/>
      <c r="AB32" s="78"/>
      <c r="AC32" s="78"/>
      <c r="AD32" s="78"/>
    </row>
    <row r="33" spans="1:30" hidden="1">
      <c r="A33" s="317"/>
      <c r="B33" s="105" t="str">
        <f>IF(L!$A$1=1,L!B35,IF(L!$A$1=2,L!C35,L!D35))</f>
        <v>Gjithsej 2007</v>
      </c>
      <c r="C33" s="106">
        <f t="shared" si="0"/>
        <v>661208.08742</v>
      </c>
      <c r="D33" s="106">
        <f t="shared" si="1"/>
        <v>661208.08742</v>
      </c>
      <c r="E33" s="106">
        <f t="shared" si="2"/>
        <v>494111.37156</v>
      </c>
      <c r="F33" s="107">
        <v>107836.34057</v>
      </c>
      <c r="G33" s="107">
        <v>104710.21239</v>
      </c>
      <c r="H33" s="107">
        <v>10434.87631</v>
      </c>
      <c r="I33" s="107">
        <f t="shared" si="3"/>
        <v>150266.77737000003</v>
      </c>
      <c r="J33" s="107">
        <v>113922.18901000002</v>
      </c>
      <c r="K33" s="107">
        <v>36344.588360000016</v>
      </c>
      <c r="L33" s="107">
        <v>120863.16492</v>
      </c>
      <c r="M33" s="107">
        <f t="shared" si="4"/>
        <v>167096.71586</v>
      </c>
      <c r="N33" s="107">
        <v>100676.54512</v>
      </c>
      <c r="O33" s="107">
        <v>22307.436170000001</v>
      </c>
      <c r="P33" s="107">
        <v>7458.5438000000004</v>
      </c>
      <c r="Q33" s="107">
        <v>2750.7441100000001</v>
      </c>
      <c r="R33" s="107">
        <v>33903.446660000001</v>
      </c>
      <c r="S33" s="107">
        <f t="shared" si="5"/>
        <v>0</v>
      </c>
      <c r="T33" s="107">
        <v>0</v>
      </c>
      <c r="U33" s="107">
        <v>0</v>
      </c>
      <c r="V33" s="107">
        <v>0</v>
      </c>
      <c r="W33" s="215">
        <v>0</v>
      </c>
      <c r="X33" s="224"/>
      <c r="Y33" s="224"/>
      <c r="Z33" s="247"/>
      <c r="AA33" s="247"/>
      <c r="AB33" s="247"/>
      <c r="AC33" s="247"/>
      <c r="AD33" s="247"/>
    </row>
    <row r="34" spans="1:30" hidden="1">
      <c r="A34" s="317">
        <v>2008</v>
      </c>
      <c r="B34" s="85" t="str">
        <f>IF(L!$A$1=1,L!B36,IF(L!$A$1=2,L!C36,L!D36))</f>
        <v>2008 Janar</v>
      </c>
      <c r="C34" s="75">
        <f t="shared" si="0"/>
        <v>30977.923999999999</v>
      </c>
      <c r="D34" s="75">
        <f t="shared" si="1"/>
        <v>30977.923999999999</v>
      </c>
      <c r="E34" s="75">
        <f t="shared" si="2"/>
        <v>27887.161</v>
      </c>
      <c r="F34" s="86">
        <v>4500.7560000000003</v>
      </c>
      <c r="G34" s="86">
        <v>2256.904</v>
      </c>
      <c r="H34" s="86">
        <v>192.98699999999999</v>
      </c>
      <c r="I34" s="86">
        <f t="shared" si="3"/>
        <v>20911.513999999999</v>
      </c>
      <c r="J34" s="86">
        <v>9436.7519400000001</v>
      </c>
      <c r="K34" s="86">
        <v>11474.762059999999</v>
      </c>
      <c r="L34" s="86">
        <v>25</v>
      </c>
      <c r="M34" s="75">
        <f t="shared" si="4"/>
        <v>3090.7629999999999</v>
      </c>
      <c r="N34" s="75">
        <v>2965.0830000000001</v>
      </c>
      <c r="O34" s="75">
        <v>80.259</v>
      </c>
      <c r="P34" s="75">
        <v>45.421000000000006</v>
      </c>
      <c r="Q34" s="75">
        <v>0</v>
      </c>
      <c r="R34" s="75">
        <v>0</v>
      </c>
      <c r="S34" s="75">
        <f t="shared" si="5"/>
        <v>0</v>
      </c>
      <c r="T34" s="75">
        <v>0</v>
      </c>
      <c r="U34" s="75">
        <v>0</v>
      </c>
      <c r="V34" s="75">
        <v>0</v>
      </c>
      <c r="W34" s="214"/>
      <c r="X34" s="89"/>
      <c r="Y34" s="89"/>
      <c r="Z34" s="78"/>
      <c r="AA34" s="78"/>
      <c r="AB34" s="78"/>
      <c r="AC34" s="78"/>
      <c r="AD34" s="78"/>
    </row>
    <row r="35" spans="1:30" hidden="1">
      <c r="A35" s="317"/>
      <c r="B35" s="85" t="str">
        <f>IF(L!$A$1=1,L!B37,IF(L!$A$1=2,L!C37,L!D37))</f>
        <v>2008 Shkurt</v>
      </c>
      <c r="C35" s="75">
        <f t="shared" si="0"/>
        <v>42443.309000000001</v>
      </c>
      <c r="D35" s="75">
        <f t="shared" si="1"/>
        <v>42443.309000000001</v>
      </c>
      <c r="E35" s="75">
        <f t="shared" si="2"/>
        <v>31455.322</v>
      </c>
      <c r="F35" s="86">
        <v>8891.2859999999982</v>
      </c>
      <c r="G35" s="86">
        <v>5494.4750000000004</v>
      </c>
      <c r="H35" s="86">
        <v>912.70799999999997</v>
      </c>
      <c r="I35" s="86">
        <f t="shared" si="3"/>
        <v>16156.853000000001</v>
      </c>
      <c r="J35" s="86">
        <v>8929.3107400000008</v>
      </c>
      <c r="K35" s="86">
        <v>7227.5422600000002</v>
      </c>
      <c r="L35" s="86">
        <v>0</v>
      </c>
      <c r="M35" s="75">
        <f t="shared" si="4"/>
        <v>10987.986999999999</v>
      </c>
      <c r="N35" s="75">
        <v>9211.4439999999995</v>
      </c>
      <c r="O35" s="75">
        <v>1220.856</v>
      </c>
      <c r="P35" s="75">
        <v>547.4369999999999</v>
      </c>
      <c r="Q35" s="75">
        <v>8.25</v>
      </c>
      <c r="R35" s="75">
        <v>0</v>
      </c>
      <c r="S35" s="75">
        <f t="shared" si="5"/>
        <v>0</v>
      </c>
      <c r="T35" s="75">
        <v>0</v>
      </c>
      <c r="U35" s="75">
        <v>0</v>
      </c>
      <c r="V35" s="75">
        <v>0</v>
      </c>
      <c r="W35" s="214">
        <v>0</v>
      </c>
      <c r="X35" s="89"/>
      <c r="Y35" s="89"/>
      <c r="Z35" s="78"/>
      <c r="AA35" s="78"/>
      <c r="AB35" s="78"/>
      <c r="AC35" s="78"/>
      <c r="AD35" s="78"/>
    </row>
    <row r="36" spans="1:30" hidden="1">
      <c r="A36" s="317"/>
      <c r="B36" s="85" t="str">
        <f>IF(L!$A$1=1,L!B38,IF(L!$A$1=2,L!C38,L!D38))</f>
        <v xml:space="preserve">2008 Mars </v>
      </c>
      <c r="C36" s="75">
        <f t="shared" si="0"/>
        <v>53155.235000000001</v>
      </c>
      <c r="D36" s="75">
        <f t="shared" si="1"/>
        <v>53155.235000000001</v>
      </c>
      <c r="E36" s="75">
        <f t="shared" si="2"/>
        <v>44669.493999999999</v>
      </c>
      <c r="F36" s="86">
        <v>4501.0730000000003</v>
      </c>
      <c r="G36" s="86">
        <v>7417.6529999999993</v>
      </c>
      <c r="H36" s="86">
        <v>1157.0309999999999</v>
      </c>
      <c r="I36" s="86">
        <f t="shared" si="3"/>
        <v>21129.915000000001</v>
      </c>
      <c r="J36" s="86">
        <v>11259.00008</v>
      </c>
      <c r="K36" s="86">
        <v>9870.9149200000011</v>
      </c>
      <c r="L36" s="86">
        <v>10463.822</v>
      </c>
      <c r="M36" s="75">
        <f t="shared" si="4"/>
        <v>8485.741</v>
      </c>
      <c r="N36" s="75">
        <v>4937.5549999999994</v>
      </c>
      <c r="O36" s="75">
        <v>1915.604</v>
      </c>
      <c r="P36" s="75">
        <v>785.81799999999998</v>
      </c>
      <c r="Q36" s="75">
        <v>119.93600000000001</v>
      </c>
      <c r="R36" s="75">
        <v>726.82799999999997</v>
      </c>
      <c r="S36" s="75">
        <f t="shared" si="5"/>
        <v>0</v>
      </c>
      <c r="T36" s="75">
        <v>0</v>
      </c>
      <c r="U36" s="75">
        <v>0</v>
      </c>
      <c r="V36" s="75">
        <v>0</v>
      </c>
      <c r="W36" s="214">
        <v>0</v>
      </c>
      <c r="X36" s="89"/>
      <c r="Y36" s="89"/>
      <c r="Z36" s="78"/>
      <c r="AA36" s="78"/>
      <c r="AB36" s="78"/>
      <c r="AC36" s="78"/>
      <c r="AD36" s="78"/>
    </row>
    <row r="37" spans="1:30" hidden="1">
      <c r="A37" s="317"/>
      <c r="B37" s="85" t="str">
        <f>IF(L!$A$1=1,L!B39,IF(L!$A$1=2,L!C39,L!D39))</f>
        <v>2008 Prill</v>
      </c>
      <c r="C37" s="75">
        <f t="shared" si="0"/>
        <v>69128.55098</v>
      </c>
      <c r="D37" s="75">
        <f t="shared" si="1"/>
        <v>69128.55098</v>
      </c>
      <c r="E37" s="75">
        <f t="shared" si="2"/>
        <v>46136.017410000008</v>
      </c>
      <c r="F37" s="86">
        <v>17534.449970000001</v>
      </c>
      <c r="G37" s="86">
        <v>9213.7346600000001</v>
      </c>
      <c r="H37" s="86">
        <v>1375.03487</v>
      </c>
      <c r="I37" s="86">
        <f t="shared" si="3"/>
        <v>14384.611650000001</v>
      </c>
      <c r="J37" s="86">
        <v>12706.50722</v>
      </c>
      <c r="K37" s="86">
        <v>1678.1044300000012</v>
      </c>
      <c r="L37" s="86">
        <v>3628.1862599999999</v>
      </c>
      <c r="M37" s="75">
        <f t="shared" si="4"/>
        <v>22992.53357</v>
      </c>
      <c r="N37" s="75">
        <v>16863.321110000001</v>
      </c>
      <c r="O37" s="75">
        <v>2393.2908199999997</v>
      </c>
      <c r="P37" s="75">
        <v>972.92295999999999</v>
      </c>
      <c r="Q37" s="75">
        <v>324.71976000000001</v>
      </c>
      <c r="R37" s="75">
        <v>2438.2789200000002</v>
      </c>
      <c r="S37" s="75">
        <f t="shared" si="5"/>
        <v>0</v>
      </c>
      <c r="T37" s="75">
        <v>0</v>
      </c>
      <c r="U37" s="75">
        <v>0</v>
      </c>
      <c r="V37" s="75">
        <v>0</v>
      </c>
      <c r="W37" s="214">
        <v>0</v>
      </c>
      <c r="X37" s="89"/>
      <c r="Y37" s="89"/>
      <c r="Z37" s="78"/>
      <c r="AA37" s="78"/>
      <c r="AB37" s="78"/>
      <c r="AC37" s="78"/>
      <c r="AD37" s="78"/>
    </row>
    <row r="38" spans="1:30" hidden="1">
      <c r="A38" s="317"/>
      <c r="B38" s="85" t="str">
        <f>IF(L!$A$1=1,L!B40,IF(L!$A$1=2,L!C40,L!D40))</f>
        <v>2008 Maj</v>
      </c>
      <c r="C38" s="75">
        <f t="shared" si="0"/>
        <v>56931.713860000003</v>
      </c>
      <c r="D38" s="75">
        <f t="shared" si="1"/>
        <v>56931.713860000003</v>
      </c>
      <c r="E38" s="75">
        <f t="shared" si="2"/>
        <v>41685.101060000001</v>
      </c>
      <c r="F38" s="86">
        <v>10199.21111</v>
      </c>
      <c r="G38" s="86">
        <v>7678.1744400000007</v>
      </c>
      <c r="H38" s="86">
        <v>890.66732000000002</v>
      </c>
      <c r="I38" s="86">
        <f t="shared" si="3"/>
        <v>12716.22884</v>
      </c>
      <c r="J38" s="86">
        <v>11662.078020000001</v>
      </c>
      <c r="K38" s="86">
        <v>1054.1508199999989</v>
      </c>
      <c r="L38" s="86">
        <v>10200.81935</v>
      </c>
      <c r="M38" s="75">
        <f t="shared" si="4"/>
        <v>15246.612799999999</v>
      </c>
      <c r="N38" s="75">
        <v>8895.8533299999999</v>
      </c>
      <c r="O38" s="75">
        <v>2094.7329300000001</v>
      </c>
      <c r="P38" s="75">
        <v>622.33850000000007</v>
      </c>
      <c r="Q38" s="75">
        <v>389.49439000000001</v>
      </c>
      <c r="R38" s="75">
        <v>3244.1936500000002</v>
      </c>
      <c r="S38" s="75">
        <f t="shared" si="5"/>
        <v>0</v>
      </c>
      <c r="T38" s="75">
        <v>0</v>
      </c>
      <c r="U38" s="75">
        <v>0</v>
      </c>
      <c r="V38" s="75">
        <v>0</v>
      </c>
      <c r="W38" s="214">
        <v>0</v>
      </c>
      <c r="X38" s="89"/>
      <c r="Y38" s="89"/>
      <c r="Z38" s="78"/>
      <c r="AA38" s="78"/>
      <c r="AB38" s="78"/>
      <c r="AC38" s="78"/>
      <c r="AD38" s="78"/>
    </row>
    <row r="39" spans="1:30" hidden="1">
      <c r="A39" s="317"/>
      <c r="B39" s="85" t="str">
        <f>IF(L!$A$1=1,L!B41,IF(L!$A$1=2,L!C41,L!D41))</f>
        <v>2008 Qershor</v>
      </c>
      <c r="C39" s="75">
        <f t="shared" si="0"/>
        <v>74080.245639999994</v>
      </c>
      <c r="D39" s="75">
        <f t="shared" si="1"/>
        <v>74080.245639999994</v>
      </c>
      <c r="E39" s="75">
        <f t="shared" si="2"/>
        <v>58220.01586</v>
      </c>
      <c r="F39" s="86">
        <v>9996.9056999999993</v>
      </c>
      <c r="G39" s="86">
        <v>8279.1665699999994</v>
      </c>
      <c r="H39" s="86">
        <v>625.39715999999999</v>
      </c>
      <c r="I39" s="86">
        <f t="shared" si="3"/>
        <v>14461.34339</v>
      </c>
      <c r="J39" s="86">
        <v>11700.190839999999</v>
      </c>
      <c r="K39" s="86">
        <v>2761.1525500000007</v>
      </c>
      <c r="L39" s="86">
        <v>24857.20304</v>
      </c>
      <c r="M39" s="75">
        <f t="shared" si="4"/>
        <v>15860.22978</v>
      </c>
      <c r="N39" s="75">
        <v>10032.9817</v>
      </c>
      <c r="O39" s="75">
        <v>1737.61653</v>
      </c>
      <c r="P39" s="75">
        <v>376.32495</v>
      </c>
      <c r="Q39" s="75">
        <v>433.47834</v>
      </c>
      <c r="R39" s="75">
        <v>3279.8282599999998</v>
      </c>
      <c r="S39" s="75">
        <f t="shared" si="5"/>
        <v>0</v>
      </c>
      <c r="T39" s="75">
        <v>0</v>
      </c>
      <c r="U39" s="75">
        <v>0</v>
      </c>
      <c r="V39" s="75">
        <v>0</v>
      </c>
      <c r="W39" s="214">
        <v>0</v>
      </c>
      <c r="X39" s="89"/>
      <c r="Y39" s="89"/>
      <c r="Z39" s="78"/>
      <c r="AA39" s="78"/>
      <c r="AB39" s="78"/>
      <c r="AC39" s="78"/>
      <c r="AD39" s="78"/>
    </row>
    <row r="40" spans="1:30" hidden="1">
      <c r="A40" s="317"/>
      <c r="B40" s="85" t="str">
        <f>IF(L!$A$1=1,L!B42,IF(L!$A$1=2,L!C42,L!D42))</f>
        <v>2008 Korrik</v>
      </c>
      <c r="C40" s="75">
        <f t="shared" si="0"/>
        <v>69202.219030000007</v>
      </c>
      <c r="D40" s="75">
        <f t="shared" si="1"/>
        <v>62889.985880000007</v>
      </c>
      <c r="E40" s="75">
        <f t="shared" si="2"/>
        <v>47287.814040000005</v>
      </c>
      <c r="F40" s="86">
        <v>10603.943380000001</v>
      </c>
      <c r="G40" s="86">
        <v>9068.5647499999995</v>
      </c>
      <c r="H40" s="86">
        <v>972.18996000000004</v>
      </c>
      <c r="I40" s="86">
        <f t="shared" si="3"/>
        <v>12924.454989999998</v>
      </c>
      <c r="J40" s="86">
        <v>11681.6883</v>
      </c>
      <c r="K40" s="86">
        <v>1242.7666899999986</v>
      </c>
      <c r="L40" s="86">
        <v>13718.660959999999</v>
      </c>
      <c r="M40" s="75">
        <f t="shared" si="4"/>
        <v>15602.171839999999</v>
      </c>
      <c r="N40" s="75">
        <v>8818.20219</v>
      </c>
      <c r="O40" s="75">
        <v>2096.8676999999998</v>
      </c>
      <c r="P40" s="75">
        <v>590.85695999999996</v>
      </c>
      <c r="Q40" s="75">
        <v>313.94475</v>
      </c>
      <c r="R40" s="75">
        <v>3782.30024</v>
      </c>
      <c r="S40" s="75">
        <f t="shared" si="5"/>
        <v>6312.23315</v>
      </c>
      <c r="T40" s="75">
        <v>0</v>
      </c>
      <c r="U40" s="75">
        <v>0</v>
      </c>
      <c r="V40" s="75">
        <v>6312.23315</v>
      </c>
      <c r="W40" s="214">
        <v>0</v>
      </c>
      <c r="X40" s="89"/>
      <c r="Y40" s="89"/>
      <c r="Z40" s="78"/>
      <c r="AA40" s="78"/>
      <c r="AB40" s="78"/>
      <c r="AC40" s="78"/>
      <c r="AD40" s="78"/>
    </row>
    <row r="41" spans="1:30" hidden="1">
      <c r="A41" s="317"/>
      <c r="B41" s="85" t="str">
        <f>IF(L!$A$1=1,L!B43,IF(L!$A$1=2,L!C43,L!D43))</f>
        <v>2008 Gusht</v>
      </c>
      <c r="C41" s="75">
        <f t="shared" si="0"/>
        <v>63645.908409999996</v>
      </c>
      <c r="D41" s="75">
        <f t="shared" si="1"/>
        <v>63645.908409999996</v>
      </c>
      <c r="E41" s="75">
        <f t="shared" si="2"/>
        <v>49434.230299999996</v>
      </c>
      <c r="F41" s="86">
        <v>8716.5756099999999</v>
      </c>
      <c r="G41" s="86">
        <v>6592.2511800000002</v>
      </c>
      <c r="H41" s="86">
        <v>419.32594</v>
      </c>
      <c r="I41" s="86">
        <f t="shared" si="3"/>
        <v>13027.908789999999</v>
      </c>
      <c r="J41" s="86">
        <v>11570.82</v>
      </c>
      <c r="K41" s="86">
        <v>1457.0887899999998</v>
      </c>
      <c r="L41" s="86">
        <v>20678.16878</v>
      </c>
      <c r="M41" s="75">
        <f t="shared" si="4"/>
        <v>14211.678110000001</v>
      </c>
      <c r="N41" s="75">
        <v>8598.7946300000003</v>
      </c>
      <c r="O41" s="75">
        <v>1342.34113</v>
      </c>
      <c r="P41" s="75">
        <v>341.95120000000003</v>
      </c>
      <c r="Q41" s="75">
        <v>313.72381999999999</v>
      </c>
      <c r="R41" s="75">
        <v>3614.86733</v>
      </c>
      <c r="S41" s="75">
        <f t="shared" si="5"/>
        <v>0</v>
      </c>
      <c r="T41" s="75">
        <v>0</v>
      </c>
      <c r="U41" s="75">
        <v>0</v>
      </c>
      <c r="V41" s="75">
        <v>0</v>
      </c>
      <c r="W41" s="214">
        <v>0</v>
      </c>
      <c r="X41" s="89"/>
      <c r="Y41" s="89"/>
      <c r="Z41" s="78"/>
      <c r="AA41" s="78"/>
      <c r="AB41" s="78"/>
      <c r="AC41" s="78"/>
      <c r="AD41" s="78"/>
    </row>
    <row r="42" spans="1:30" hidden="1">
      <c r="A42" s="317"/>
      <c r="B42" s="85" t="str">
        <f>IF(L!$A$1=1,L!B44,IF(L!$A$1=2,L!C44,L!D44))</f>
        <v>2008 Shtator</v>
      </c>
      <c r="C42" s="75">
        <f t="shared" si="0"/>
        <v>84477.389930000005</v>
      </c>
      <c r="D42" s="75">
        <f t="shared" si="1"/>
        <v>83666.827610000008</v>
      </c>
      <c r="E42" s="75">
        <f t="shared" si="2"/>
        <v>64429.786820000001</v>
      </c>
      <c r="F42" s="86">
        <v>9429.4391300000007</v>
      </c>
      <c r="G42" s="86">
        <v>7558.4255800000001</v>
      </c>
      <c r="H42" s="86">
        <v>866.85007000000007</v>
      </c>
      <c r="I42" s="86">
        <f t="shared" si="3"/>
        <v>18858.703120000002</v>
      </c>
      <c r="J42" s="86">
        <v>11606.289290000001</v>
      </c>
      <c r="K42" s="86">
        <v>7252.4138300000013</v>
      </c>
      <c r="L42" s="86">
        <v>27716.368920000001</v>
      </c>
      <c r="M42" s="75">
        <f t="shared" si="4"/>
        <v>19237.040789999999</v>
      </c>
      <c r="N42" s="75">
        <v>10082.721590000001</v>
      </c>
      <c r="O42" s="75">
        <v>2479.27817</v>
      </c>
      <c r="P42" s="75">
        <v>382.37725</v>
      </c>
      <c r="Q42" s="75">
        <v>283.15422000000001</v>
      </c>
      <c r="R42" s="75">
        <v>6009.5095599999995</v>
      </c>
      <c r="S42" s="75">
        <f t="shared" si="5"/>
        <v>810.56232</v>
      </c>
      <c r="T42" s="75">
        <v>0</v>
      </c>
      <c r="U42" s="75">
        <v>0</v>
      </c>
      <c r="V42" s="75">
        <v>810.56232</v>
      </c>
      <c r="W42" s="214">
        <v>0</v>
      </c>
      <c r="X42" s="89"/>
      <c r="Y42" s="89"/>
      <c r="Z42" s="78"/>
      <c r="AA42" s="78"/>
      <c r="AB42" s="78"/>
      <c r="AC42" s="78"/>
      <c r="AD42" s="78"/>
    </row>
    <row r="43" spans="1:30" hidden="1">
      <c r="A43" s="317"/>
      <c r="B43" s="85" t="str">
        <f>IF(L!$A$1=1,L!B45,IF(L!$A$1=2,L!C45,L!D45))</f>
        <v>2008 Tetor</v>
      </c>
      <c r="C43" s="75">
        <f t="shared" si="0"/>
        <v>90928.973920000004</v>
      </c>
      <c r="D43" s="75">
        <f t="shared" si="1"/>
        <v>89904.514620000002</v>
      </c>
      <c r="E43" s="75">
        <f t="shared" si="2"/>
        <v>69560.795870000002</v>
      </c>
      <c r="F43" s="86">
        <v>9679.2369600000002</v>
      </c>
      <c r="G43" s="86">
        <v>9218.2913200000003</v>
      </c>
      <c r="H43" s="86">
        <v>867.48829999999998</v>
      </c>
      <c r="I43" s="86">
        <f t="shared" si="3"/>
        <v>19347.235860000001</v>
      </c>
      <c r="J43" s="86">
        <v>11452.586520000001</v>
      </c>
      <c r="K43" s="86">
        <v>7894.6493399999999</v>
      </c>
      <c r="L43" s="86">
        <v>30448.543430000002</v>
      </c>
      <c r="M43" s="75">
        <f t="shared" si="4"/>
        <v>20343.71875</v>
      </c>
      <c r="N43" s="75">
        <v>10303.855370000001</v>
      </c>
      <c r="O43" s="75">
        <v>2964.9979499999999</v>
      </c>
      <c r="P43" s="75">
        <v>542.28293000000008</v>
      </c>
      <c r="Q43" s="75">
        <v>403.85307</v>
      </c>
      <c r="R43" s="75">
        <v>6128.7294300000003</v>
      </c>
      <c r="S43" s="75">
        <f t="shared" si="5"/>
        <v>1024.4593</v>
      </c>
      <c r="T43" s="75">
        <v>0</v>
      </c>
      <c r="U43" s="75">
        <v>0</v>
      </c>
      <c r="V43" s="75">
        <v>1024.4593</v>
      </c>
      <c r="W43" s="214">
        <v>0</v>
      </c>
      <c r="X43" s="89"/>
      <c r="Y43" s="89"/>
      <c r="Z43" s="78"/>
      <c r="AA43" s="78"/>
      <c r="AB43" s="78"/>
      <c r="AC43" s="78"/>
      <c r="AD43" s="78"/>
    </row>
    <row r="44" spans="1:30" hidden="1">
      <c r="A44" s="317"/>
      <c r="B44" s="85" t="str">
        <f>IF(L!$A$1=1,L!B46,IF(L!$A$1=2,L!C46,L!D46))</f>
        <v xml:space="preserve">2008 Nëntor </v>
      </c>
      <c r="C44" s="75">
        <f t="shared" si="0"/>
        <v>80053.261889999994</v>
      </c>
      <c r="D44" s="75">
        <f t="shared" si="1"/>
        <v>79661.073969999998</v>
      </c>
      <c r="E44" s="75">
        <f t="shared" si="2"/>
        <v>68081.359209999995</v>
      </c>
      <c r="F44" s="86">
        <v>1444.2381600000001</v>
      </c>
      <c r="G44" s="86">
        <v>11001.837020000001</v>
      </c>
      <c r="H44" s="86">
        <v>795.45129000000009</v>
      </c>
      <c r="I44" s="86">
        <f t="shared" si="3"/>
        <v>19989.077840000002</v>
      </c>
      <c r="J44" s="86">
        <v>11555.53736</v>
      </c>
      <c r="K44" s="86">
        <v>8433.5404800000015</v>
      </c>
      <c r="L44" s="86">
        <v>34850.7549</v>
      </c>
      <c r="M44" s="75">
        <f t="shared" si="4"/>
        <v>11579.714759999999</v>
      </c>
      <c r="N44" s="75">
        <v>369.43034</v>
      </c>
      <c r="O44" s="75">
        <v>3051.5976999999998</v>
      </c>
      <c r="P44" s="75">
        <v>576.53751999999997</v>
      </c>
      <c r="Q44" s="75">
        <v>287.90015</v>
      </c>
      <c r="R44" s="75">
        <v>7294.2490500000004</v>
      </c>
      <c r="S44" s="75">
        <f t="shared" si="5"/>
        <v>392.18792000000002</v>
      </c>
      <c r="T44" s="75">
        <v>0</v>
      </c>
      <c r="U44" s="75">
        <v>0</v>
      </c>
      <c r="V44" s="75">
        <v>392.18792000000002</v>
      </c>
      <c r="W44" s="214">
        <v>0</v>
      </c>
      <c r="X44" s="89"/>
      <c r="Y44" s="89"/>
      <c r="Z44" s="78"/>
      <c r="AA44" s="78"/>
      <c r="AB44" s="78"/>
      <c r="AC44" s="78"/>
      <c r="AD44" s="78"/>
    </row>
    <row r="45" spans="1:30" hidden="1">
      <c r="A45" s="317"/>
      <c r="B45" s="85" t="str">
        <f>IF(L!$A$1=1,L!B47,IF(L!$A$1=2,L!C47,L!D47))</f>
        <v>2008 Dhjetor</v>
      </c>
      <c r="C45" s="75">
        <f t="shared" si="0"/>
        <v>235500.98626999999</v>
      </c>
      <c r="D45" s="75">
        <f t="shared" si="1"/>
        <v>235329.61199999999</v>
      </c>
      <c r="E45" s="75">
        <f t="shared" si="2"/>
        <v>192361.09500999999</v>
      </c>
      <c r="F45" s="86">
        <v>19508.079679999999</v>
      </c>
      <c r="G45" s="86">
        <v>29600.367300000002</v>
      </c>
      <c r="H45" s="86">
        <v>2242.7402200000001</v>
      </c>
      <c r="I45" s="86">
        <f t="shared" si="3"/>
        <v>22509.716420000001</v>
      </c>
      <c r="J45" s="86">
        <v>11793.245069999999</v>
      </c>
      <c r="K45" s="86">
        <v>10716.471350000002</v>
      </c>
      <c r="L45" s="86">
        <v>118500.19139000001</v>
      </c>
      <c r="M45" s="75">
        <f t="shared" si="4"/>
        <v>42968.516990000004</v>
      </c>
      <c r="N45" s="75">
        <v>21006.295239999992</v>
      </c>
      <c r="O45" s="75">
        <v>4613.5809500000032</v>
      </c>
      <c r="P45" s="75">
        <v>1378.5472499999987</v>
      </c>
      <c r="Q45" s="75">
        <v>473.42745999999988</v>
      </c>
      <c r="R45" s="75">
        <v>15496.666090000006</v>
      </c>
      <c r="S45" s="75">
        <f t="shared" si="5"/>
        <v>171.37427</v>
      </c>
      <c r="T45" s="75">
        <v>0</v>
      </c>
      <c r="U45" s="75">
        <v>0</v>
      </c>
      <c r="V45" s="75">
        <v>171.37427</v>
      </c>
      <c r="W45" s="214">
        <v>0</v>
      </c>
      <c r="X45" s="89"/>
      <c r="Y45" s="89"/>
      <c r="Z45" s="78"/>
      <c r="AA45" s="78"/>
      <c r="AB45" s="78"/>
      <c r="AC45" s="78"/>
      <c r="AD45" s="78"/>
    </row>
    <row r="46" spans="1:30" hidden="1">
      <c r="A46" s="317"/>
      <c r="B46" s="105" t="str">
        <f>IF(L!$A$1=1,L!B48,IF(L!$A$1=2,L!C48,L!D48))</f>
        <v>Gjithsej 2008</v>
      </c>
      <c r="C46" s="106">
        <f t="shared" si="0"/>
        <v>950525.71793000004</v>
      </c>
      <c r="D46" s="106">
        <f t="shared" si="1"/>
        <v>941814.90097000008</v>
      </c>
      <c r="E46" s="106">
        <f t="shared" si="2"/>
        <v>741208.19258000003</v>
      </c>
      <c r="F46" s="107">
        <v>115005.19469999998</v>
      </c>
      <c r="G46" s="107">
        <v>113379.84482000001</v>
      </c>
      <c r="H46" s="107">
        <v>11317.87113</v>
      </c>
      <c r="I46" s="107">
        <f t="shared" si="3"/>
        <v>206417.56289999999</v>
      </c>
      <c r="J46" s="107">
        <v>135354.00537999999</v>
      </c>
      <c r="K46" s="107">
        <v>71063.557520000002</v>
      </c>
      <c r="L46" s="107">
        <v>295087.71902999998</v>
      </c>
      <c r="M46" s="107">
        <f t="shared" si="4"/>
        <v>200606.70839000001</v>
      </c>
      <c r="N46" s="107">
        <v>112085.53750000001</v>
      </c>
      <c r="O46" s="107">
        <v>25991.02288</v>
      </c>
      <c r="P46" s="107">
        <v>7162.8155200000001</v>
      </c>
      <c r="Q46" s="107">
        <v>3351.8819600000002</v>
      </c>
      <c r="R46" s="107">
        <v>52015.450530000002</v>
      </c>
      <c r="S46" s="107">
        <f t="shared" si="5"/>
        <v>8710.8169600000001</v>
      </c>
      <c r="T46" s="107">
        <v>0</v>
      </c>
      <c r="U46" s="107">
        <v>0</v>
      </c>
      <c r="V46" s="107">
        <v>8710.8169600000001</v>
      </c>
      <c r="W46" s="215">
        <v>0</v>
      </c>
      <c r="X46" s="224"/>
      <c r="Y46" s="224"/>
      <c r="Z46" s="247"/>
      <c r="AA46" s="247"/>
      <c r="AB46" s="247"/>
      <c r="AC46" s="247"/>
      <c r="AD46" s="247"/>
    </row>
    <row r="47" spans="1:30" hidden="1">
      <c r="A47" s="318">
        <v>2009</v>
      </c>
      <c r="B47" s="91" t="str">
        <f>IF(L!$A$1=1,L!B49,IF(L!$A$1=2,L!C49,L!D49))</f>
        <v>2009 Janar</v>
      </c>
      <c r="C47" s="92">
        <f t="shared" si="0"/>
        <v>33840.521520000002</v>
      </c>
      <c r="D47" s="92">
        <f t="shared" si="1"/>
        <v>33840.521520000002</v>
      </c>
      <c r="E47" s="75">
        <f t="shared" si="2"/>
        <v>33600.83279</v>
      </c>
      <c r="F47" s="86">
        <v>8546.15128</v>
      </c>
      <c r="G47" s="86">
        <v>2413.4366799999998</v>
      </c>
      <c r="H47" s="86">
        <v>411.99024000000003</v>
      </c>
      <c r="I47" s="86">
        <f t="shared" si="3"/>
        <v>22229.25459</v>
      </c>
      <c r="J47" s="86">
        <v>11142.76995</v>
      </c>
      <c r="K47" s="86">
        <v>11086.484640000001</v>
      </c>
      <c r="L47" s="86">
        <v>0</v>
      </c>
      <c r="M47" s="75">
        <f t="shared" si="4"/>
        <v>239.68873000000002</v>
      </c>
      <c r="N47" s="75">
        <v>16.00215</v>
      </c>
      <c r="O47" s="75">
        <v>156.25441000000001</v>
      </c>
      <c r="P47" s="75">
        <v>67.432169999999999</v>
      </c>
      <c r="Q47" s="75">
        <v>0</v>
      </c>
      <c r="R47" s="75">
        <v>0</v>
      </c>
      <c r="S47" s="75">
        <f t="shared" si="5"/>
        <v>0</v>
      </c>
      <c r="T47" s="75">
        <v>0</v>
      </c>
      <c r="U47" s="75">
        <v>0</v>
      </c>
      <c r="V47" s="75">
        <v>0</v>
      </c>
      <c r="W47" s="214">
        <v>0</v>
      </c>
      <c r="X47" s="89"/>
      <c r="Y47" s="89"/>
      <c r="Z47" s="78"/>
      <c r="AA47" s="78"/>
      <c r="AB47" s="78"/>
      <c r="AC47" s="78"/>
      <c r="AD47" s="78"/>
    </row>
    <row r="48" spans="1:30" hidden="1">
      <c r="A48" s="318"/>
      <c r="B48" s="91" t="str">
        <f>IF(L!$A$1=1,L!B50,IF(L!$A$1=2,L!C50,L!D50))</f>
        <v>2009 Shkurt</v>
      </c>
      <c r="C48" s="92">
        <f t="shared" si="0"/>
        <v>84983.468710000001</v>
      </c>
      <c r="D48" s="92">
        <f t="shared" si="1"/>
        <v>67466.762140000006</v>
      </c>
      <c r="E48" s="75">
        <f t="shared" si="2"/>
        <v>45395.342470000003</v>
      </c>
      <c r="F48" s="86">
        <v>11481.482970000001</v>
      </c>
      <c r="G48" s="86">
        <v>6176.8753700000007</v>
      </c>
      <c r="H48" s="86">
        <v>1071.1147999999998</v>
      </c>
      <c r="I48" s="86">
        <f t="shared" si="3"/>
        <v>26416.698039999999</v>
      </c>
      <c r="J48" s="86">
        <v>10895.22846</v>
      </c>
      <c r="K48" s="86">
        <v>15521.469579999999</v>
      </c>
      <c r="L48" s="86">
        <v>249.17129</v>
      </c>
      <c r="M48" s="75">
        <f t="shared" si="4"/>
        <v>22071.419670000003</v>
      </c>
      <c r="N48" s="75">
        <v>18677.580679999999</v>
      </c>
      <c r="O48" s="75">
        <v>1652.0487699999999</v>
      </c>
      <c r="P48" s="75">
        <v>842.80169000000001</v>
      </c>
      <c r="Q48" s="75">
        <v>159.39700000000002</v>
      </c>
      <c r="R48" s="75">
        <v>739.59153000000003</v>
      </c>
      <c r="S48" s="75">
        <f t="shared" si="5"/>
        <v>17516.706569999998</v>
      </c>
      <c r="T48" s="75">
        <v>0</v>
      </c>
      <c r="U48" s="75">
        <v>0</v>
      </c>
      <c r="V48" s="75">
        <v>17516.706569999998</v>
      </c>
      <c r="W48" s="214">
        <v>0</v>
      </c>
      <c r="X48" s="89"/>
      <c r="Y48" s="89"/>
      <c r="Z48" s="78"/>
      <c r="AA48" s="78"/>
      <c r="AB48" s="78"/>
      <c r="AC48" s="78"/>
      <c r="AD48" s="78"/>
    </row>
    <row r="49" spans="1:34" hidden="1">
      <c r="A49" s="318"/>
      <c r="B49" s="91" t="str">
        <f>IF(L!$A$1=1,L!B51,IF(L!$A$1=2,L!C51,L!D51))</f>
        <v xml:space="preserve">2009 Mars </v>
      </c>
      <c r="C49" s="92">
        <f t="shared" si="0"/>
        <v>63437.290629999996</v>
      </c>
      <c r="D49" s="92">
        <f t="shared" si="1"/>
        <v>60938.486979999994</v>
      </c>
      <c r="E49" s="75">
        <f t="shared" si="2"/>
        <v>43681.990119999995</v>
      </c>
      <c r="F49" s="86">
        <v>10236.557489999999</v>
      </c>
      <c r="G49" s="86">
        <v>8482.8862900000004</v>
      </c>
      <c r="H49" s="86">
        <v>1127.70829</v>
      </c>
      <c r="I49" s="86">
        <f t="shared" si="3"/>
        <v>19806.069629999998</v>
      </c>
      <c r="J49" s="86">
        <v>14121.77738</v>
      </c>
      <c r="K49" s="86">
        <v>5684.2922499999986</v>
      </c>
      <c r="L49" s="86">
        <v>4028.7684199999994</v>
      </c>
      <c r="M49" s="75">
        <f t="shared" si="4"/>
        <v>17256.496859999999</v>
      </c>
      <c r="N49" s="75">
        <v>12511.43828</v>
      </c>
      <c r="O49" s="75">
        <v>1859.6817599999999</v>
      </c>
      <c r="P49" s="75">
        <v>732.37907999999993</v>
      </c>
      <c r="Q49" s="75">
        <v>491.32584000000003</v>
      </c>
      <c r="R49" s="75">
        <v>1661.6719000000001</v>
      </c>
      <c r="S49" s="75">
        <f t="shared" si="5"/>
        <v>2498.8036499999998</v>
      </c>
      <c r="T49" s="75">
        <v>0</v>
      </c>
      <c r="U49" s="75">
        <v>0</v>
      </c>
      <c r="V49" s="75">
        <v>2498.8036499999998</v>
      </c>
      <c r="W49" s="214">
        <v>0</v>
      </c>
      <c r="X49" s="89"/>
      <c r="Y49" s="89"/>
      <c r="Z49" s="78"/>
      <c r="AA49" s="78"/>
      <c r="AB49" s="78"/>
      <c r="AC49" s="78"/>
      <c r="AD49" s="78"/>
    </row>
    <row r="50" spans="1:34" hidden="1">
      <c r="A50" s="318"/>
      <c r="B50" s="91" t="str">
        <f>IF(L!$A$1=1,L!B52,IF(L!$A$1=2,L!C52,L!D52))</f>
        <v>2009 Prill</v>
      </c>
      <c r="C50" s="92">
        <f t="shared" si="0"/>
        <v>66862.426449999999</v>
      </c>
      <c r="D50" s="92">
        <f t="shared" si="1"/>
        <v>63993.243950000004</v>
      </c>
      <c r="E50" s="75">
        <f t="shared" si="2"/>
        <v>44801.252290000004</v>
      </c>
      <c r="F50" s="86">
        <v>10376.746999999999</v>
      </c>
      <c r="G50" s="86">
        <v>7490.0929999999998</v>
      </c>
      <c r="H50" s="86">
        <v>1324.2518299999999</v>
      </c>
      <c r="I50" s="86">
        <f t="shared" si="3"/>
        <v>17084.67812</v>
      </c>
      <c r="J50" s="86">
        <v>13334.86645</v>
      </c>
      <c r="K50" s="86">
        <v>3749.811670000001</v>
      </c>
      <c r="L50" s="86">
        <v>8525.4823400000005</v>
      </c>
      <c r="M50" s="75">
        <f t="shared" si="4"/>
        <v>19191.99166</v>
      </c>
      <c r="N50" s="75">
        <v>11047.576219999999</v>
      </c>
      <c r="O50" s="75">
        <v>2948.1954899999996</v>
      </c>
      <c r="P50" s="75">
        <v>885.09573999999998</v>
      </c>
      <c r="Q50" s="75">
        <v>473.55318</v>
      </c>
      <c r="R50" s="75">
        <v>3837.5710300000001</v>
      </c>
      <c r="S50" s="75">
        <f t="shared" si="5"/>
        <v>2869.1824999999999</v>
      </c>
      <c r="T50" s="75">
        <v>0</v>
      </c>
      <c r="U50" s="75">
        <v>0</v>
      </c>
      <c r="V50" s="75">
        <v>2869.1824999999999</v>
      </c>
      <c r="W50" s="214">
        <v>0</v>
      </c>
      <c r="X50" s="89"/>
      <c r="Y50" s="89"/>
      <c r="Z50" s="78"/>
      <c r="AA50" s="78"/>
      <c r="AB50" s="78"/>
      <c r="AC50" s="78"/>
      <c r="AD50" s="78"/>
    </row>
    <row r="51" spans="1:34" hidden="1">
      <c r="A51" s="318"/>
      <c r="B51" s="91" t="str">
        <f>IF(L!$A$1=1,L!B53,IF(L!$A$1=2,L!C53,L!D53))</f>
        <v>2009 Maj</v>
      </c>
      <c r="C51" s="92">
        <f t="shared" si="0"/>
        <v>83744.286330000003</v>
      </c>
      <c r="D51" s="92">
        <f t="shared" si="1"/>
        <v>81071.420209999997</v>
      </c>
      <c r="E51" s="75">
        <f t="shared" si="2"/>
        <v>59619.366399999999</v>
      </c>
      <c r="F51" s="86">
        <v>11534.053470000001</v>
      </c>
      <c r="G51" s="86">
        <v>8363.2309399999995</v>
      </c>
      <c r="H51" s="86">
        <v>865.97888999999998</v>
      </c>
      <c r="I51" s="86">
        <f t="shared" si="3"/>
        <v>19050.730800000001</v>
      </c>
      <c r="J51" s="86">
        <v>12974.252839999999</v>
      </c>
      <c r="K51" s="86">
        <v>6076.477960000002</v>
      </c>
      <c r="L51" s="86">
        <v>19805.372299999999</v>
      </c>
      <c r="M51" s="75">
        <f t="shared" si="4"/>
        <v>21452.053810000001</v>
      </c>
      <c r="N51" s="75">
        <v>10857.486290000001</v>
      </c>
      <c r="O51" s="75">
        <v>1882.05359</v>
      </c>
      <c r="P51" s="75">
        <v>634.20330999999999</v>
      </c>
      <c r="Q51" s="75">
        <v>532.37108000000001</v>
      </c>
      <c r="R51" s="75">
        <v>7545.9395400000003</v>
      </c>
      <c r="S51" s="75">
        <f t="shared" si="5"/>
        <v>2672.8661200000001</v>
      </c>
      <c r="T51" s="75">
        <v>0</v>
      </c>
      <c r="U51" s="75">
        <v>0</v>
      </c>
      <c r="V51" s="75">
        <v>2672.8661200000001</v>
      </c>
      <c r="W51" s="214">
        <v>0</v>
      </c>
      <c r="X51" s="89"/>
      <c r="Y51" s="89"/>
      <c r="Z51" s="78"/>
      <c r="AA51" s="78"/>
      <c r="AB51" s="78"/>
      <c r="AC51" s="78"/>
      <c r="AD51" s="78"/>
    </row>
    <row r="52" spans="1:34" hidden="1">
      <c r="A52" s="318"/>
      <c r="B52" s="91" t="str">
        <f>IF(L!$A$1=1,L!B54,IF(L!$A$1=2,L!C54,L!D54))</f>
        <v>2009 Qershor</v>
      </c>
      <c r="C52" s="92">
        <f t="shared" si="0"/>
        <v>97125.693469999998</v>
      </c>
      <c r="D52" s="92">
        <f t="shared" si="1"/>
        <v>88274.435899999997</v>
      </c>
      <c r="E52" s="75">
        <f t="shared" si="2"/>
        <v>66282.112519999995</v>
      </c>
      <c r="F52" s="86">
        <v>10993.67211</v>
      </c>
      <c r="G52" s="86">
        <v>10507.518709999998</v>
      </c>
      <c r="H52" s="86">
        <v>540.47135000000003</v>
      </c>
      <c r="I52" s="86">
        <f t="shared" si="3"/>
        <v>20033.258610000001</v>
      </c>
      <c r="J52" s="86">
        <v>12865.29292</v>
      </c>
      <c r="K52" s="86">
        <v>7167.9656900000009</v>
      </c>
      <c r="L52" s="86">
        <v>24207.191739999998</v>
      </c>
      <c r="M52" s="75">
        <f t="shared" si="4"/>
        <v>21992.323380000002</v>
      </c>
      <c r="N52" s="75">
        <v>10689.0753</v>
      </c>
      <c r="O52" s="75">
        <v>1702.4892599999998</v>
      </c>
      <c r="P52" s="75">
        <v>437.46747000000005</v>
      </c>
      <c r="Q52" s="75">
        <v>403.31526000000002</v>
      </c>
      <c r="R52" s="75">
        <v>8759.9760900000001</v>
      </c>
      <c r="S52" s="75">
        <f t="shared" si="5"/>
        <v>8851.2575699999998</v>
      </c>
      <c r="T52" s="75">
        <v>0</v>
      </c>
      <c r="U52" s="75">
        <v>0</v>
      </c>
      <c r="V52" s="75">
        <v>7304.67767</v>
      </c>
      <c r="W52" s="214">
        <v>1546.5799</v>
      </c>
      <c r="X52" s="89"/>
      <c r="Y52" s="89"/>
      <c r="Z52" s="78"/>
      <c r="AA52" s="78"/>
      <c r="AB52" s="78"/>
      <c r="AC52" s="78"/>
      <c r="AD52" s="78"/>
    </row>
    <row r="53" spans="1:34" hidden="1">
      <c r="A53" s="318"/>
      <c r="B53" s="91" t="str">
        <f>IF(L!$A$1=1,L!B55,IF(L!$A$1=2,L!C55,L!D55))</f>
        <v>2009 Korrik</v>
      </c>
      <c r="C53" s="92">
        <f t="shared" si="0"/>
        <v>82411.688440000013</v>
      </c>
      <c r="D53" s="92">
        <f t="shared" si="1"/>
        <v>80061.629920000007</v>
      </c>
      <c r="E53" s="75">
        <f t="shared" si="2"/>
        <v>57516.65539</v>
      </c>
      <c r="F53" s="86">
        <v>10613.67404</v>
      </c>
      <c r="G53" s="86">
        <v>10010.22056</v>
      </c>
      <c r="H53" s="86">
        <v>848.66529000000003</v>
      </c>
      <c r="I53" s="86">
        <f t="shared" si="3"/>
        <v>15452.947690000001</v>
      </c>
      <c r="J53" s="86">
        <v>13053.50532</v>
      </c>
      <c r="K53" s="86">
        <v>2399.4423700000007</v>
      </c>
      <c r="L53" s="86">
        <v>20591.147809999999</v>
      </c>
      <c r="M53" s="75">
        <f t="shared" si="4"/>
        <v>22544.97453</v>
      </c>
      <c r="N53" s="75">
        <v>10661.600059999999</v>
      </c>
      <c r="O53" s="75">
        <v>2355.8975300000002</v>
      </c>
      <c r="P53" s="75">
        <v>693.70848000000001</v>
      </c>
      <c r="Q53" s="75">
        <v>382.41820000000001</v>
      </c>
      <c r="R53" s="75">
        <v>8451.3502599999993</v>
      </c>
      <c r="S53" s="75">
        <f t="shared" si="5"/>
        <v>2350.05852</v>
      </c>
      <c r="T53" s="75">
        <v>0</v>
      </c>
      <c r="U53" s="75">
        <v>0</v>
      </c>
      <c r="V53" s="75">
        <v>2355.3395799999998</v>
      </c>
      <c r="W53" s="214">
        <v>-5.2810600000000001</v>
      </c>
      <c r="X53" s="89"/>
      <c r="Y53" s="89"/>
      <c r="Z53" s="78"/>
      <c r="AA53" s="78"/>
      <c r="AB53" s="78"/>
      <c r="AC53" s="78"/>
      <c r="AD53" s="78"/>
    </row>
    <row r="54" spans="1:34" hidden="1">
      <c r="A54" s="318"/>
      <c r="B54" s="91" t="str">
        <f>IF(L!$A$1=1,L!B56,IF(L!$A$1=2,L!C56,L!D56))</f>
        <v>2009 Gusht</v>
      </c>
      <c r="C54" s="92">
        <f t="shared" si="0"/>
        <v>98289.094559999998</v>
      </c>
      <c r="D54" s="92">
        <f t="shared" si="1"/>
        <v>93458.345950000003</v>
      </c>
      <c r="E54" s="75">
        <f t="shared" si="2"/>
        <v>70571.286840000001</v>
      </c>
      <c r="F54" s="86">
        <v>12807.308649999999</v>
      </c>
      <c r="G54" s="86">
        <v>9188.6098399999992</v>
      </c>
      <c r="H54" s="86">
        <v>439.48485999999997</v>
      </c>
      <c r="I54" s="86">
        <f t="shared" si="3"/>
        <v>17926.80298</v>
      </c>
      <c r="J54" s="86">
        <v>14491.3876</v>
      </c>
      <c r="K54" s="86">
        <v>3435.4153800000004</v>
      </c>
      <c r="L54" s="86">
        <v>30209.08051</v>
      </c>
      <c r="M54" s="75">
        <f t="shared" si="4"/>
        <v>22887.059110000002</v>
      </c>
      <c r="N54" s="75">
        <v>10699.59612</v>
      </c>
      <c r="O54" s="75">
        <v>1545.79402</v>
      </c>
      <c r="P54" s="75">
        <v>425.23716999999999</v>
      </c>
      <c r="Q54" s="75">
        <v>729.18185000000005</v>
      </c>
      <c r="R54" s="75">
        <v>9487.2499500000013</v>
      </c>
      <c r="S54" s="75">
        <f t="shared" si="5"/>
        <v>4830.7486099999996</v>
      </c>
      <c r="T54" s="75">
        <v>0</v>
      </c>
      <c r="U54" s="75">
        <v>0</v>
      </c>
      <c r="V54" s="75">
        <v>4830.7486099999996</v>
      </c>
      <c r="W54" s="214">
        <v>0</v>
      </c>
      <c r="X54" s="89"/>
      <c r="Y54" s="89"/>
      <c r="Z54" s="78"/>
      <c r="AA54" s="78"/>
      <c r="AB54" s="78"/>
      <c r="AC54" s="78"/>
      <c r="AD54" s="78"/>
    </row>
    <row r="55" spans="1:34" hidden="1">
      <c r="A55" s="318"/>
      <c r="B55" s="91" t="str">
        <f>IF(L!$A$1=1,L!B57,IF(L!$A$1=2,L!C57,L!D57))</f>
        <v>2009 Shtator</v>
      </c>
      <c r="C55" s="92">
        <f t="shared" si="0"/>
        <v>105116.08027000001</v>
      </c>
      <c r="D55" s="92">
        <f t="shared" si="1"/>
        <v>89999.737880000001</v>
      </c>
      <c r="E55" s="75">
        <f t="shared" si="2"/>
        <v>65203.872350000005</v>
      </c>
      <c r="F55" s="86">
        <v>10421.80882</v>
      </c>
      <c r="G55" s="86">
        <v>7126.9615400000002</v>
      </c>
      <c r="H55" s="86">
        <v>529.31801999999993</v>
      </c>
      <c r="I55" s="86">
        <f t="shared" si="3"/>
        <v>18410.730489999998</v>
      </c>
      <c r="J55" s="86">
        <v>13183.286050000001</v>
      </c>
      <c r="K55" s="86">
        <v>5227.4444399999975</v>
      </c>
      <c r="L55" s="86">
        <v>28715.053480000002</v>
      </c>
      <c r="M55" s="75">
        <f t="shared" si="4"/>
        <v>24795.865529999999</v>
      </c>
      <c r="N55" s="75">
        <v>10635.16756</v>
      </c>
      <c r="O55" s="75">
        <v>2015.6941499999998</v>
      </c>
      <c r="P55" s="75">
        <v>444.75774000000001</v>
      </c>
      <c r="Q55" s="75">
        <v>1141.88888</v>
      </c>
      <c r="R55" s="75">
        <v>10558.3572</v>
      </c>
      <c r="S55" s="75">
        <f t="shared" si="5"/>
        <v>15116.34239</v>
      </c>
      <c r="T55" s="75">
        <v>9221.92202</v>
      </c>
      <c r="U55" s="75">
        <v>0</v>
      </c>
      <c r="V55" s="75">
        <v>5910.5434599999999</v>
      </c>
      <c r="W55" s="214">
        <v>-16.123090000000001</v>
      </c>
      <c r="X55" s="89"/>
      <c r="Y55" s="89"/>
      <c r="Z55" s="78"/>
      <c r="AA55" s="78"/>
      <c r="AB55" s="78"/>
      <c r="AC55" s="78"/>
      <c r="AD55" s="78"/>
    </row>
    <row r="56" spans="1:34" hidden="1">
      <c r="A56" s="318"/>
      <c r="B56" s="91" t="str">
        <f>IF(L!$A$1=1,L!B58,IF(L!$A$1=2,L!C58,L!D58))</f>
        <v>2009 Tetor</v>
      </c>
      <c r="C56" s="92">
        <f t="shared" si="0"/>
        <v>163666.90174</v>
      </c>
      <c r="D56" s="92">
        <f t="shared" si="1"/>
        <v>123661.41907999999</v>
      </c>
      <c r="E56" s="75">
        <f t="shared" si="2"/>
        <v>96951.914539999998</v>
      </c>
      <c r="F56" s="86">
        <v>9541.4200900000014</v>
      </c>
      <c r="G56" s="86">
        <v>17887.959860000003</v>
      </c>
      <c r="H56" s="86">
        <v>870.48411999999996</v>
      </c>
      <c r="I56" s="86">
        <f t="shared" si="3"/>
        <v>20362.773550000002</v>
      </c>
      <c r="J56" s="86">
        <v>13291.29135</v>
      </c>
      <c r="K56" s="86">
        <v>7071.4822000000022</v>
      </c>
      <c r="L56" s="86">
        <v>48289.276919999997</v>
      </c>
      <c r="M56" s="75">
        <f t="shared" si="4"/>
        <v>26709.504539999998</v>
      </c>
      <c r="N56" s="75">
        <v>11099.36968</v>
      </c>
      <c r="O56" s="75">
        <v>2606.5767900000001</v>
      </c>
      <c r="P56" s="75">
        <v>596.22538999999995</v>
      </c>
      <c r="Q56" s="75">
        <v>591.73611000000005</v>
      </c>
      <c r="R56" s="75">
        <v>11815.59657</v>
      </c>
      <c r="S56" s="75">
        <f t="shared" si="5"/>
        <v>40005.482660000001</v>
      </c>
      <c r="T56" s="75">
        <v>33855.762699999999</v>
      </c>
      <c r="U56" s="75">
        <v>737.21223999999995</v>
      </c>
      <c r="V56" s="75">
        <v>5412.5077199999996</v>
      </c>
      <c r="W56" s="214">
        <v>0</v>
      </c>
      <c r="X56" s="89"/>
      <c r="Y56" s="89"/>
      <c r="Z56" s="78"/>
      <c r="AA56" s="78"/>
      <c r="AB56" s="78"/>
      <c r="AC56" s="78"/>
      <c r="AD56" s="78"/>
    </row>
    <row r="57" spans="1:34" hidden="1">
      <c r="A57" s="318"/>
      <c r="B57" s="91" t="str">
        <f>IF(L!$A$1=1,L!B59,IF(L!$A$1=2,L!C59,L!D59))</f>
        <v xml:space="preserve">2009 Nëntor </v>
      </c>
      <c r="C57" s="92">
        <f t="shared" si="0"/>
        <v>110930.02372999999</v>
      </c>
      <c r="D57" s="92">
        <f t="shared" si="1"/>
        <v>97955.684149999986</v>
      </c>
      <c r="E57" s="75">
        <f t="shared" si="2"/>
        <v>72028.136109999992</v>
      </c>
      <c r="F57" s="86">
        <v>13998.40451</v>
      </c>
      <c r="G57" s="86">
        <v>7279.4185600000001</v>
      </c>
      <c r="H57" s="86">
        <v>822.07262000000003</v>
      </c>
      <c r="I57" s="86">
        <f t="shared" si="3"/>
        <v>17934.278969999999</v>
      </c>
      <c r="J57" s="86">
        <v>10128.50719</v>
      </c>
      <c r="K57" s="86">
        <v>7805.7717799999991</v>
      </c>
      <c r="L57" s="86">
        <v>31993.961449999999</v>
      </c>
      <c r="M57" s="75">
        <f t="shared" si="4"/>
        <v>25927.548040000001</v>
      </c>
      <c r="N57" s="75">
        <v>10853.65164</v>
      </c>
      <c r="O57" s="75">
        <v>2814.7759599999999</v>
      </c>
      <c r="P57" s="75">
        <v>841.56405999999993</v>
      </c>
      <c r="Q57" s="75">
        <v>539.24091999999996</v>
      </c>
      <c r="R57" s="75">
        <v>10878.31546</v>
      </c>
      <c r="S57" s="75">
        <f t="shared" si="5"/>
        <v>12974.33958</v>
      </c>
      <c r="T57" s="75">
        <v>0</v>
      </c>
      <c r="U57" s="75">
        <v>0</v>
      </c>
      <c r="V57" s="75">
        <v>12974.33958</v>
      </c>
      <c r="W57" s="214">
        <v>0</v>
      </c>
      <c r="X57" s="89"/>
      <c r="Y57" s="89"/>
      <c r="Z57" s="78"/>
      <c r="AA57" s="78"/>
      <c r="AB57" s="78"/>
      <c r="AC57" s="78"/>
      <c r="AD57" s="78"/>
    </row>
    <row r="58" spans="1:34" hidden="1">
      <c r="A58" s="318"/>
      <c r="B58" s="91" t="str">
        <f>IF(L!$A$1=1,L!B60,IF(L!$A$1=2,L!C60,L!D60))</f>
        <v>2009 Dhjetor</v>
      </c>
      <c r="C58" s="92">
        <f t="shared" si="0"/>
        <v>241931.75552000001</v>
      </c>
      <c r="D58" s="92">
        <f t="shared" si="1"/>
        <v>211943.38471000001</v>
      </c>
      <c r="E58" s="75">
        <f t="shared" si="2"/>
        <v>173615.10301000002</v>
      </c>
      <c r="F58" s="86">
        <v>13266.083280000001</v>
      </c>
      <c r="G58" s="86">
        <v>31053.394130000001</v>
      </c>
      <c r="H58" s="86">
        <v>2078.4044100000001</v>
      </c>
      <c r="I58" s="86">
        <f t="shared" si="3"/>
        <v>36312.164660000002</v>
      </c>
      <c r="J58" s="86">
        <v>12662.04918</v>
      </c>
      <c r="K58" s="86">
        <v>23650.11548</v>
      </c>
      <c r="L58" s="86">
        <v>90905.056530000002</v>
      </c>
      <c r="M58" s="75">
        <f t="shared" si="4"/>
        <v>38328.2817</v>
      </c>
      <c r="N58" s="75">
        <v>12830.497499999999</v>
      </c>
      <c r="O58" s="75">
        <v>4242.6460999999999</v>
      </c>
      <c r="P58" s="75">
        <v>1694.4735400000002</v>
      </c>
      <c r="Q58" s="75">
        <v>436.13186000000002</v>
      </c>
      <c r="R58" s="75">
        <v>19124.5327</v>
      </c>
      <c r="S58" s="75">
        <f t="shared" si="5"/>
        <v>29988.37081</v>
      </c>
      <c r="T58" s="75">
        <v>0</v>
      </c>
      <c r="U58" s="75">
        <v>0</v>
      </c>
      <c r="V58" s="75">
        <v>14483.459279999999</v>
      </c>
      <c r="W58" s="214">
        <v>15504.911529999999</v>
      </c>
      <c r="X58" s="89"/>
      <c r="Y58" s="89"/>
      <c r="Z58" s="78"/>
      <c r="AA58" s="78"/>
      <c r="AB58" s="78"/>
      <c r="AC58" s="78"/>
      <c r="AD58" s="78"/>
    </row>
    <row r="59" spans="1:34" hidden="1">
      <c r="A59" s="318"/>
      <c r="B59" s="105" t="str">
        <f>IF(L!$A$1=1,L!B61,IF(L!$A$1=2,L!C61,L!D61))</f>
        <v>Gjithsej 2009</v>
      </c>
      <c r="C59" s="108">
        <f t="shared" si="0"/>
        <v>1232339.2313699999</v>
      </c>
      <c r="D59" s="108">
        <f t="shared" si="1"/>
        <v>1092665.0723899999</v>
      </c>
      <c r="E59" s="106">
        <f t="shared" si="2"/>
        <v>829267.86482999998</v>
      </c>
      <c r="F59" s="107">
        <v>133817.36370999998</v>
      </c>
      <c r="G59" s="107">
        <v>125980.60548000001</v>
      </c>
      <c r="H59" s="107">
        <v>10929.94472</v>
      </c>
      <c r="I59" s="107">
        <f t="shared" si="3"/>
        <v>251020.38813000001</v>
      </c>
      <c r="J59" s="107">
        <v>152144.21468999999</v>
      </c>
      <c r="K59" s="107">
        <v>98876.173440000013</v>
      </c>
      <c r="L59" s="107">
        <v>307519.56279</v>
      </c>
      <c r="M59" s="107">
        <f t="shared" si="4"/>
        <v>263397.20756000001</v>
      </c>
      <c r="N59" s="107">
        <v>130579.04148</v>
      </c>
      <c r="O59" s="107">
        <v>25782.107830000001</v>
      </c>
      <c r="P59" s="107">
        <v>8295.34584</v>
      </c>
      <c r="Q59" s="107">
        <v>5880.5601800000004</v>
      </c>
      <c r="R59" s="107">
        <v>92860.152230000007</v>
      </c>
      <c r="S59" s="107">
        <f t="shared" si="5"/>
        <v>139674.15898000001</v>
      </c>
      <c r="T59" s="107">
        <v>43077.684719999997</v>
      </c>
      <c r="U59" s="107">
        <v>737.21223999999995</v>
      </c>
      <c r="V59" s="107">
        <v>78829.174740000002</v>
      </c>
      <c r="W59" s="215">
        <v>17030.08728</v>
      </c>
      <c r="X59" s="224"/>
      <c r="Y59" s="224"/>
      <c r="Z59" s="247"/>
      <c r="AA59" s="247"/>
      <c r="AB59" s="247"/>
      <c r="AC59" s="247"/>
      <c r="AD59" s="247"/>
    </row>
    <row r="60" spans="1:34">
      <c r="A60" s="317">
        <v>2010</v>
      </c>
      <c r="B60" s="85" t="str">
        <f>IF(L!$A$1=1,L!B62,IF(L!$A$1=2,L!C62,L!D62))</f>
        <v>2010 Janar</v>
      </c>
      <c r="C60" s="118">
        <f>D60+S60+X60</f>
        <v>20626.43706</v>
      </c>
      <c r="D60" s="75">
        <f t="shared" si="1"/>
        <v>19094.22524</v>
      </c>
      <c r="E60" s="75">
        <f t="shared" si="2"/>
        <v>19045.237880000001</v>
      </c>
      <c r="F60" s="86">
        <v>0</v>
      </c>
      <c r="G60" s="86">
        <v>2277.6482699999997</v>
      </c>
      <c r="H60" s="86">
        <v>89.710490000000007</v>
      </c>
      <c r="I60" s="86">
        <f t="shared" si="3"/>
        <v>16677.879120000001</v>
      </c>
      <c r="J60" s="86">
        <v>15683.886200000001</v>
      </c>
      <c r="K60" s="86">
        <v>993.99292000000059</v>
      </c>
      <c r="L60" s="86">
        <v>0</v>
      </c>
      <c r="M60" s="75">
        <f t="shared" si="4"/>
        <v>48.987360000000002</v>
      </c>
      <c r="N60" s="75">
        <v>0</v>
      </c>
      <c r="O60" s="75">
        <v>12.489790000000001</v>
      </c>
      <c r="P60" s="75">
        <v>36.497570000000003</v>
      </c>
      <c r="Q60" s="75">
        <v>0</v>
      </c>
      <c r="R60" s="75">
        <v>0</v>
      </c>
      <c r="S60" s="75">
        <f t="shared" si="5"/>
        <v>168.90675999999999</v>
      </c>
      <c r="T60" s="75">
        <v>0</v>
      </c>
      <c r="U60" s="75">
        <v>0</v>
      </c>
      <c r="V60" s="75">
        <v>0</v>
      </c>
      <c r="W60" s="214">
        <v>168.90675999999999</v>
      </c>
      <c r="X60" s="89">
        <f>SUM(Y60:AD60)</f>
        <v>1363.3050599999999</v>
      </c>
      <c r="Y60" s="89">
        <v>323.33004999999997</v>
      </c>
      <c r="Z60" s="89">
        <v>1026.3264199999999</v>
      </c>
      <c r="AA60" s="89">
        <v>0.44858999999999999</v>
      </c>
      <c r="AB60" s="210">
        <v>0</v>
      </c>
      <c r="AC60" s="210">
        <v>13.2</v>
      </c>
      <c r="AD60" s="210">
        <v>0</v>
      </c>
      <c r="AE60" s="254"/>
      <c r="AF60" s="250"/>
      <c r="AG60" s="250"/>
      <c r="AH60" s="250"/>
    </row>
    <row r="61" spans="1:34">
      <c r="A61" s="317"/>
      <c r="B61" s="85" t="str">
        <f>IF(L!$A$1=1,L!B63,IF(L!$A$1=2,L!C63,L!D63))</f>
        <v>2010 Shkurt</v>
      </c>
      <c r="C61" s="118">
        <f t="shared" ref="C61:C70" si="6">D61+S61+X61</f>
        <v>83055.549380000011</v>
      </c>
      <c r="D61" s="75">
        <f t="shared" si="1"/>
        <v>78107.504720000012</v>
      </c>
      <c r="E61" s="75">
        <f t="shared" si="2"/>
        <v>50364.672950000007</v>
      </c>
      <c r="F61" s="86">
        <v>25501.97292</v>
      </c>
      <c r="G61" s="86">
        <v>6871.0002799999993</v>
      </c>
      <c r="H61" s="86">
        <v>1453.6691699999999</v>
      </c>
      <c r="I61" s="86">
        <f t="shared" si="3"/>
        <v>15484.1119</v>
      </c>
      <c r="J61" s="86">
        <v>11527.39819</v>
      </c>
      <c r="K61" s="86">
        <v>3956.71371</v>
      </c>
      <c r="L61" s="86">
        <v>1053.91868</v>
      </c>
      <c r="M61" s="75">
        <f t="shared" si="4"/>
        <v>27742.831770000001</v>
      </c>
      <c r="N61" s="75">
        <v>21724.712449999999</v>
      </c>
      <c r="O61" s="75">
        <v>1582.93139</v>
      </c>
      <c r="P61" s="75">
        <v>907.16397000000006</v>
      </c>
      <c r="Q61" s="75">
        <v>358.25247000000002</v>
      </c>
      <c r="R61" s="75">
        <v>3169.7714900000001</v>
      </c>
      <c r="S61" s="75">
        <f t="shared" si="5"/>
        <v>3303</v>
      </c>
      <c r="T61" s="75">
        <v>0</v>
      </c>
      <c r="U61" s="75">
        <v>0</v>
      </c>
      <c r="V61" s="75">
        <v>3303</v>
      </c>
      <c r="W61" s="214">
        <v>0</v>
      </c>
      <c r="X61" s="89">
        <f t="shared" ref="X61:X109" si="7">SUM(Y61:AD61)</f>
        <v>1645.0446599999998</v>
      </c>
      <c r="Y61" s="89">
        <v>401.13560999999999</v>
      </c>
      <c r="Z61" s="89">
        <v>842.13532999999995</v>
      </c>
      <c r="AA61" s="89">
        <v>0.67922000000000005</v>
      </c>
      <c r="AB61" s="89">
        <v>13.616</v>
      </c>
      <c r="AC61" s="89">
        <v>364.46849999999995</v>
      </c>
      <c r="AD61" s="89">
        <v>23.01</v>
      </c>
      <c r="AE61" s="255"/>
      <c r="AF61" s="251"/>
      <c r="AG61" s="251"/>
      <c r="AH61" s="251"/>
    </row>
    <row r="62" spans="1:34">
      <c r="A62" s="317"/>
      <c r="B62" s="85" t="str">
        <f>IF(L!$A$1=1,L!B64,IF(L!$A$1=2,L!C64,L!D64))</f>
        <v xml:space="preserve">2010 Mars </v>
      </c>
      <c r="C62" s="118">
        <f t="shared" si="6"/>
        <v>86215.155700000003</v>
      </c>
      <c r="D62" s="75">
        <f t="shared" si="1"/>
        <v>73915.841390000001</v>
      </c>
      <c r="E62" s="75">
        <f t="shared" si="2"/>
        <v>54252.089840000001</v>
      </c>
      <c r="F62" s="86">
        <v>12821.45938</v>
      </c>
      <c r="G62" s="86">
        <v>13043.09454</v>
      </c>
      <c r="H62" s="86">
        <v>1162.97966</v>
      </c>
      <c r="I62" s="86">
        <f t="shared" si="3"/>
        <v>22960.156900000002</v>
      </c>
      <c r="J62" s="86">
        <v>15918.209570000001</v>
      </c>
      <c r="K62" s="86">
        <v>7041.9473300000009</v>
      </c>
      <c r="L62" s="86">
        <v>4264.3993599999994</v>
      </c>
      <c r="M62" s="75">
        <f t="shared" si="4"/>
        <v>19663.751550000001</v>
      </c>
      <c r="N62" s="75">
        <v>11669.846890000001</v>
      </c>
      <c r="O62" s="75">
        <v>2374.64842</v>
      </c>
      <c r="P62" s="75">
        <v>730.78684999999996</v>
      </c>
      <c r="Q62" s="75">
        <v>632.05102999999997</v>
      </c>
      <c r="R62" s="75">
        <v>4256.4183599999997</v>
      </c>
      <c r="S62" s="75">
        <f t="shared" si="5"/>
        <v>10948.52231</v>
      </c>
      <c r="T62" s="75">
        <v>5668.6082400000005</v>
      </c>
      <c r="U62" s="75">
        <v>4414.1745000000001</v>
      </c>
      <c r="V62" s="75">
        <v>865.73956999999996</v>
      </c>
      <c r="W62" s="214">
        <v>0</v>
      </c>
      <c r="X62" s="89">
        <f t="shared" si="7"/>
        <v>1350.7920000000001</v>
      </c>
      <c r="Y62" s="89">
        <v>364.48552000000001</v>
      </c>
      <c r="Z62" s="89">
        <v>494.22238000000004</v>
      </c>
      <c r="AA62" s="89">
        <v>1.0697599999999998</v>
      </c>
      <c r="AB62" s="89">
        <v>248.46362999999999</v>
      </c>
      <c r="AC62" s="89">
        <v>242.55071000000001</v>
      </c>
      <c r="AD62" s="89">
        <v>0</v>
      </c>
      <c r="AE62" s="255"/>
      <c r="AF62" s="251"/>
      <c r="AG62" s="251"/>
      <c r="AH62" s="251"/>
    </row>
    <row r="63" spans="1:34">
      <c r="A63" s="317"/>
      <c r="B63" s="85" t="str">
        <f>IF(L!$A$1=1,L!B65,IF(L!$A$1=2,L!C65,L!D65))</f>
        <v>2010 Prill</v>
      </c>
      <c r="C63" s="118">
        <f t="shared" si="6"/>
        <v>94712.28734000001</v>
      </c>
      <c r="D63" s="75">
        <f t="shared" si="1"/>
        <v>90744.093950000009</v>
      </c>
      <c r="E63" s="75">
        <f t="shared" si="2"/>
        <v>70301.03443</v>
      </c>
      <c r="F63" s="86">
        <v>13675.190130000001</v>
      </c>
      <c r="G63" s="86">
        <v>8878.4722899999997</v>
      </c>
      <c r="H63" s="86">
        <v>1435.19409</v>
      </c>
      <c r="I63" s="86">
        <f t="shared" si="3"/>
        <v>17687.472410000002</v>
      </c>
      <c r="J63" s="86">
        <v>13674.784530000001</v>
      </c>
      <c r="K63" s="86">
        <v>4012.6878800000013</v>
      </c>
      <c r="L63" s="86">
        <v>28624.70551</v>
      </c>
      <c r="M63" s="75">
        <f t="shared" si="4"/>
        <v>20443.059520000003</v>
      </c>
      <c r="N63" s="75">
        <v>11576.68439</v>
      </c>
      <c r="O63" s="75">
        <v>2881.8508399999996</v>
      </c>
      <c r="P63" s="75">
        <v>887.22082999999998</v>
      </c>
      <c r="Q63" s="75">
        <v>504.29504999999995</v>
      </c>
      <c r="R63" s="75">
        <v>4593.0084100000004</v>
      </c>
      <c r="S63" s="75">
        <f t="shared" si="5"/>
        <v>2892.9299099999998</v>
      </c>
      <c r="T63" s="75">
        <v>0</v>
      </c>
      <c r="U63" s="75">
        <v>0</v>
      </c>
      <c r="V63" s="75">
        <v>2892.9299099999998</v>
      </c>
      <c r="W63" s="214">
        <v>0</v>
      </c>
      <c r="X63" s="89">
        <f t="shared" si="7"/>
        <v>1075.2634800000001</v>
      </c>
      <c r="Y63" s="89">
        <v>380.41226</v>
      </c>
      <c r="Z63" s="89">
        <v>333.15004999999996</v>
      </c>
      <c r="AA63" s="89">
        <v>0.97846</v>
      </c>
      <c r="AB63" s="89">
        <v>70.622569999999996</v>
      </c>
      <c r="AC63" s="89">
        <v>290.10014000000001</v>
      </c>
      <c r="AD63" s="89">
        <v>0</v>
      </c>
      <c r="AE63" s="255"/>
      <c r="AF63" s="251"/>
      <c r="AG63" s="251"/>
      <c r="AH63" s="251"/>
    </row>
    <row r="64" spans="1:34">
      <c r="A64" s="317"/>
      <c r="B64" s="85" t="str">
        <f>IF(L!$A$1=1,L!B66,IF(L!$A$1=2,L!C66,L!D66))</f>
        <v>2010 Maj</v>
      </c>
      <c r="C64" s="118">
        <f t="shared" si="6"/>
        <v>77943.080040000001</v>
      </c>
      <c r="D64" s="75">
        <f t="shared" si="1"/>
        <v>73460.35583</v>
      </c>
      <c r="E64" s="75">
        <f t="shared" si="2"/>
        <v>52496.002930000002</v>
      </c>
      <c r="F64" s="86">
        <v>13173.43885</v>
      </c>
      <c r="G64" s="86">
        <v>9291.75792</v>
      </c>
      <c r="H64" s="86">
        <v>663.90581000000009</v>
      </c>
      <c r="I64" s="86">
        <f t="shared" si="3"/>
        <v>16662.253649999999</v>
      </c>
      <c r="J64" s="86">
        <v>13547.98481</v>
      </c>
      <c r="K64" s="86">
        <v>3114.2688399999988</v>
      </c>
      <c r="L64" s="86">
        <v>12704.646699999999</v>
      </c>
      <c r="M64" s="75">
        <f t="shared" si="4"/>
        <v>20964.352899999998</v>
      </c>
      <c r="N64" s="75">
        <v>12022.41193</v>
      </c>
      <c r="O64" s="75">
        <v>2580.4284900000002</v>
      </c>
      <c r="P64" s="75">
        <v>570.09103000000005</v>
      </c>
      <c r="Q64" s="75">
        <v>525.6014100000001</v>
      </c>
      <c r="R64" s="75">
        <v>5265.8200400000005</v>
      </c>
      <c r="S64" s="75">
        <f t="shared" si="5"/>
        <v>3530</v>
      </c>
      <c r="T64" s="75">
        <v>0</v>
      </c>
      <c r="U64" s="75">
        <v>0</v>
      </c>
      <c r="V64" s="75">
        <v>3530</v>
      </c>
      <c r="W64" s="214">
        <v>0</v>
      </c>
      <c r="X64" s="89">
        <f t="shared" si="7"/>
        <v>952.72421000000008</v>
      </c>
      <c r="Y64" s="89">
        <v>364.99994000000004</v>
      </c>
      <c r="Z64" s="89">
        <v>253.95339000000001</v>
      </c>
      <c r="AA64" s="89">
        <v>0.28542000000000001</v>
      </c>
      <c r="AB64" s="89">
        <v>17.850000000000001</v>
      </c>
      <c r="AC64" s="89">
        <v>315.63545999999997</v>
      </c>
      <c r="AD64" s="89">
        <v>0</v>
      </c>
      <c r="AE64" s="255"/>
      <c r="AF64" s="251"/>
      <c r="AG64" s="251"/>
      <c r="AH64" s="251"/>
    </row>
    <row r="65" spans="1:35">
      <c r="A65" s="317"/>
      <c r="B65" s="85" t="str">
        <f>IF(L!$A$1=1,L!B67,IF(L!$A$1=2,L!C67,L!D67))</f>
        <v>2010 Qershor</v>
      </c>
      <c r="C65" s="118">
        <f t="shared" si="6"/>
        <v>112513.53186999999</v>
      </c>
      <c r="D65" s="75">
        <f t="shared" si="1"/>
        <v>105856.58848999999</v>
      </c>
      <c r="E65" s="75">
        <f t="shared" si="2"/>
        <v>84605.149059999996</v>
      </c>
      <c r="F65" s="86">
        <v>13583.84438</v>
      </c>
      <c r="G65" s="86">
        <v>12701.814190000001</v>
      </c>
      <c r="H65" s="86">
        <v>716.09347000000002</v>
      </c>
      <c r="I65" s="86">
        <f t="shared" si="3"/>
        <v>19123.45984</v>
      </c>
      <c r="J65" s="86">
        <v>14209.003430000001</v>
      </c>
      <c r="K65" s="86">
        <v>4914.4564099999989</v>
      </c>
      <c r="L65" s="86">
        <v>38479.937180000001</v>
      </c>
      <c r="M65" s="75">
        <f t="shared" si="4"/>
        <v>21251.439429999999</v>
      </c>
      <c r="N65" s="75">
        <v>11396.6965</v>
      </c>
      <c r="O65" s="75">
        <v>1546.4814799999999</v>
      </c>
      <c r="P65" s="75">
        <v>426.05524000000003</v>
      </c>
      <c r="Q65" s="75">
        <v>458.93169</v>
      </c>
      <c r="R65" s="75">
        <v>7423.2745199999999</v>
      </c>
      <c r="S65" s="75">
        <f t="shared" si="5"/>
        <v>4205</v>
      </c>
      <c r="T65" s="75">
        <v>0</v>
      </c>
      <c r="U65" s="75">
        <v>0</v>
      </c>
      <c r="V65" s="75">
        <v>4205</v>
      </c>
      <c r="W65" s="214">
        <v>0</v>
      </c>
      <c r="X65" s="89">
        <f t="shared" si="7"/>
        <v>2451.9433800000002</v>
      </c>
      <c r="Y65" s="89">
        <v>603.73606000000007</v>
      </c>
      <c r="Z65" s="76">
        <v>1667.9026900000001</v>
      </c>
      <c r="AA65" s="89">
        <v>1.25068</v>
      </c>
      <c r="AB65" s="89">
        <v>19.581999999999997</v>
      </c>
      <c r="AC65" s="89">
        <v>149.49695</v>
      </c>
      <c r="AD65" s="89">
        <v>9.9749999999999996</v>
      </c>
      <c r="AE65" s="255"/>
      <c r="AF65" s="251"/>
      <c r="AG65" s="251"/>
      <c r="AH65" s="251"/>
    </row>
    <row r="66" spans="1:35">
      <c r="A66" s="317"/>
      <c r="B66" s="85" t="str">
        <f>IF(L!$A$1=1,L!B68,IF(L!$A$1=2,L!C68,L!D68))</f>
        <v>2010 Korrik</v>
      </c>
      <c r="C66" s="118">
        <f t="shared" si="6"/>
        <v>108721.94843000002</v>
      </c>
      <c r="D66" s="75">
        <f t="shared" si="1"/>
        <v>93288.29151000001</v>
      </c>
      <c r="E66" s="75">
        <f t="shared" si="2"/>
        <v>69508.587950000001</v>
      </c>
      <c r="F66" s="86">
        <v>13163.744120000001</v>
      </c>
      <c r="G66" s="86">
        <v>7568.1087800000005</v>
      </c>
      <c r="H66" s="86">
        <v>411.77396999999996</v>
      </c>
      <c r="I66" s="86">
        <f t="shared" si="3"/>
        <v>20331.900739999997</v>
      </c>
      <c r="J66" s="86">
        <v>11586.515299999999</v>
      </c>
      <c r="K66" s="86">
        <v>8745.3854399999982</v>
      </c>
      <c r="L66" s="86">
        <v>28033.06034</v>
      </c>
      <c r="M66" s="75">
        <f t="shared" si="4"/>
        <v>23779.703560000002</v>
      </c>
      <c r="N66" s="75">
        <v>13631.542570000001</v>
      </c>
      <c r="O66" s="75">
        <v>1467.06628</v>
      </c>
      <c r="P66" s="75">
        <v>442.79791</v>
      </c>
      <c r="Q66" s="75">
        <v>317.36577</v>
      </c>
      <c r="R66" s="75">
        <v>7920.9310300000006</v>
      </c>
      <c r="S66" s="75">
        <f t="shared" si="5"/>
        <v>13528.071020000001</v>
      </c>
      <c r="T66" s="75">
        <v>0</v>
      </c>
      <c r="U66" s="75">
        <v>0</v>
      </c>
      <c r="V66" s="75">
        <v>13528.071020000001</v>
      </c>
      <c r="W66" s="214">
        <v>0</v>
      </c>
      <c r="X66" s="89">
        <f t="shared" si="7"/>
        <v>1905.5859</v>
      </c>
      <c r="Y66" s="89">
        <v>372.39</v>
      </c>
      <c r="Z66" s="76">
        <v>1318.184</v>
      </c>
      <c r="AA66" s="103">
        <v>1.9220000000000002</v>
      </c>
      <c r="AB66" s="118">
        <v>2.7399999999999998</v>
      </c>
      <c r="AC66" s="103">
        <v>209.31700000000001</v>
      </c>
      <c r="AD66" s="210">
        <v>1.0329000000000002</v>
      </c>
      <c r="AE66" s="254"/>
      <c r="AF66" s="250"/>
      <c r="AG66" s="250"/>
      <c r="AH66" s="250"/>
    </row>
    <row r="67" spans="1:35">
      <c r="A67" s="317"/>
      <c r="B67" s="85" t="str">
        <f>IF(L!$A$1=1,L!B69,IF(L!$A$1=2,L!C69,L!D69))</f>
        <v>2010 Gusht</v>
      </c>
      <c r="C67" s="118">
        <f t="shared" si="6"/>
        <v>102062.85768</v>
      </c>
      <c r="D67" s="75">
        <f t="shared" si="1"/>
        <v>98090.963440000007</v>
      </c>
      <c r="E67" s="75">
        <f t="shared" si="2"/>
        <v>73850.289040000003</v>
      </c>
      <c r="F67" s="86">
        <v>13216.58511</v>
      </c>
      <c r="G67" s="86">
        <v>8537.5605100000012</v>
      </c>
      <c r="H67" s="86">
        <v>795.83612000000005</v>
      </c>
      <c r="I67" s="86">
        <f t="shared" si="3"/>
        <v>23288.269700000001</v>
      </c>
      <c r="J67" s="86">
        <v>14554.05313</v>
      </c>
      <c r="K67" s="86">
        <v>8734.2165700000005</v>
      </c>
      <c r="L67" s="86">
        <v>28012.0376</v>
      </c>
      <c r="M67" s="75">
        <f t="shared" si="4"/>
        <v>24240.6744</v>
      </c>
      <c r="N67" s="75">
        <v>11779.50698</v>
      </c>
      <c r="O67" s="75">
        <v>1754.4991599999998</v>
      </c>
      <c r="P67" s="75">
        <v>656.55079000000001</v>
      </c>
      <c r="Q67" s="75">
        <v>283.55815999999999</v>
      </c>
      <c r="R67" s="75">
        <v>9766.5593100000006</v>
      </c>
      <c r="S67" s="75">
        <f t="shared" si="5"/>
        <v>2944.97291</v>
      </c>
      <c r="T67" s="75">
        <v>0</v>
      </c>
      <c r="U67" s="75">
        <v>0</v>
      </c>
      <c r="V67" s="75">
        <v>2944.97291</v>
      </c>
      <c r="W67" s="214">
        <v>0</v>
      </c>
      <c r="X67" s="89">
        <f t="shared" si="7"/>
        <v>1026.9213300000001</v>
      </c>
      <c r="Y67" s="89">
        <v>371.91254000000004</v>
      </c>
      <c r="Z67" s="76">
        <v>289.52821</v>
      </c>
      <c r="AA67" s="103">
        <v>0.53596999999999995</v>
      </c>
      <c r="AB67" s="89">
        <v>107.92482000000001</v>
      </c>
      <c r="AC67" s="225">
        <v>251.87158999999997</v>
      </c>
      <c r="AD67" s="210">
        <v>5.1482000000000001</v>
      </c>
      <c r="AE67" s="254"/>
      <c r="AF67" s="250"/>
      <c r="AG67" s="250"/>
      <c r="AH67" s="250"/>
    </row>
    <row r="68" spans="1:35">
      <c r="A68" s="317"/>
      <c r="B68" s="85" t="str">
        <f>IF(L!$A$1=1,L!B70,IF(L!$A$1=2,L!C70,L!D70))</f>
        <v>2010 Shtator</v>
      </c>
      <c r="C68" s="118">
        <f t="shared" si="6"/>
        <v>112649.37453000002</v>
      </c>
      <c r="D68" s="75">
        <f t="shared" si="1"/>
        <v>107307.95166000001</v>
      </c>
      <c r="E68" s="75">
        <f t="shared" si="2"/>
        <v>79516.690480000005</v>
      </c>
      <c r="F68" s="86">
        <v>12920.161470000001</v>
      </c>
      <c r="G68" s="86">
        <v>9551.6981699999997</v>
      </c>
      <c r="H68" s="86">
        <v>684.27440999999999</v>
      </c>
      <c r="I68" s="86">
        <f t="shared" si="3"/>
        <v>18737.91995</v>
      </c>
      <c r="J68" s="86">
        <v>13522.203949999999</v>
      </c>
      <c r="K68" s="86">
        <v>5215.7160000000003</v>
      </c>
      <c r="L68" s="86">
        <v>37622.636480000001</v>
      </c>
      <c r="M68" s="75">
        <f t="shared" si="4"/>
        <v>27791.261179999998</v>
      </c>
      <c r="N68" s="75">
        <v>12277.070739999999</v>
      </c>
      <c r="O68" s="75">
        <v>1804.04342</v>
      </c>
      <c r="P68" s="75">
        <v>528.77576999999997</v>
      </c>
      <c r="Q68" s="75">
        <v>559.17354999999998</v>
      </c>
      <c r="R68" s="75">
        <v>12622.197699999999</v>
      </c>
      <c r="S68" s="75">
        <f t="shared" si="5"/>
        <v>3842.7400500000003</v>
      </c>
      <c r="T68" s="75">
        <v>0</v>
      </c>
      <c r="U68" s="75">
        <v>0</v>
      </c>
      <c r="V68" s="75">
        <v>3842.7400500000003</v>
      </c>
      <c r="W68" s="214">
        <v>0</v>
      </c>
      <c r="X68" s="89">
        <f t="shared" si="7"/>
        <v>1498.6828199999998</v>
      </c>
      <c r="Y68" s="89">
        <v>391.54204999999996</v>
      </c>
      <c r="Z68" s="103">
        <v>629.72980999999993</v>
      </c>
      <c r="AA68" s="103">
        <v>1.19268</v>
      </c>
      <c r="AB68" s="103">
        <v>17.077370000000002</v>
      </c>
      <c r="AC68" s="225">
        <v>428.23140999999998</v>
      </c>
      <c r="AD68" s="210">
        <v>30.909500000000001</v>
      </c>
      <c r="AE68" s="254"/>
      <c r="AF68" s="250"/>
      <c r="AG68" s="250"/>
      <c r="AH68" s="250"/>
    </row>
    <row r="69" spans="1:35">
      <c r="A69" s="317"/>
      <c r="B69" s="85" t="str">
        <f>IF(L!$A$1=1,L!B71,IF(L!$A$1=2,L!C71,L!D71))</f>
        <v>2010 Tetor</v>
      </c>
      <c r="C69" s="118">
        <f t="shared" si="6"/>
        <v>129774.07436999999</v>
      </c>
      <c r="D69" s="75">
        <f t="shared" si="1"/>
        <v>124665.68913</v>
      </c>
      <c r="E69" s="75">
        <f t="shared" si="2"/>
        <v>94568.066279999999</v>
      </c>
      <c r="F69" s="86">
        <v>13696.379919999999</v>
      </c>
      <c r="G69" s="86">
        <v>9136.678890000001</v>
      </c>
      <c r="H69" s="86">
        <v>956.24295999999993</v>
      </c>
      <c r="I69" s="86">
        <f t="shared" si="3"/>
        <v>21881.40669</v>
      </c>
      <c r="J69" s="86">
        <v>14083.95219</v>
      </c>
      <c r="K69" s="86">
        <v>7797.4544999999998</v>
      </c>
      <c r="L69" s="86">
        <v>48897.357820000005</v>
      </c>
      <c r="M69" s="75">
        <f t="shared" si="4"/>
        <v>30097.62285</v>
      </c>
      <c r="N69" s="75">
        <v>12522.72431</v>
      </c>
      <c r="O69" s="75">
        <v>2413.0032300000003</v>
      </c>
      <c r="P69" s="75">
        <v>566.85280999999998</v>
      </c>
      <c r="Q69" s="75">
        <v>351.85016000000002</v>
      </c>
      <c r="R69" s="75">
        <v>14243.19234</v>
      </c>
      <c r="S69" s="75">
        <f t="shared" si="5"/>
        <v>3221.7501999999999</v>
      </c>
      <c r="T69" s="75">
        <v>0</v>
      </c>
      <c r="U69" s="75">
        <v>0</v>
      </c>
      <c r="V69" s="75">
        <v>3221.7501999999999</v>
      </c>
      <c r="W69" s="214">
        <v>0</v>
      </c>
      <c r="X69" s="89">
        <f t="shared" si="7"/>
        <v>1886.6350400000003</v>
      </c>
      <c r="Y69" s="89">
        <v>404.13427999999999</v>
      </c>
      <c r="Z69" s="103">
        <v>651.71405000000004</v>
      </c>
      <c r="AA69" s="103">
        <v>1.0751700000000002</v>
      </c>
      <c r="AB69" s="103">
        <v>210.63693999999998</v>
      </c>
      <c r="AC69" s="225">
        <v>614.91764000000001</v>
      </c>
      <c r="AD69" s="210">
        <v>4.1569599999999998</v>
      </c>
      <c r="AE69" s="254"/>
      <c r="AF69" s="251"/>
      <c r="AG69" s="250"/>
      <c r="AH69" s="250"/>
    </row>
    <row r="70" spans="1:35">
      <c r="A70" s="317"/>
      <c r="B70" s="85" t="str">
        <f>IF(L!$A$1=1,L!B72,IF(L!$A$1=2,L!C72,L!D72))</f>
        <v xml:space="preserve">2010 Nëntor </v>
      </c>
      <c r="C70" s="118">
        <f t="shared" si="6"/>
        <v>145188.85672000001</v>
      </c>
      <c r="D70" s="75">
        <f t="shared" si="1"/>
        <v>130228.08928</v>
      </c>
      <c r="E70" s="75">
        <f t="shared" si="2"/>
        <v>98869.325779999999</v>
      </c>
      <c r="F70" s="86">
        <v>13741.47601</v>
      </c>
      <c r="G70" s="86">
        <v>12169.72572</v>
      </c>
      <c r="H70" s="86">
        <v>1192.7283399999999</v>
      </c>
      <c r="I70" s="86">
        <f t="shared" si="3"/>
        <v>28798.13277</v>
      </c>
      <c r="J70" s="86">
        <v>14049.743479999999</v>
      </c>
      <c r="K70" s="86">
        <v>14748.389290000001</v>
      </c>
      <c r="L70" s="86">
        <v>42967.262940000001</v>
      </c>
      <c r="M70" s="75">
        <f t="shared" si="4"/>
        <v>31358.763500000001</v>
      </c>
      <c r="N70" s="75">
        <v>11949.768909999999</v>
      </c>
      <c r="O70" s="75">
        <v>3614.11265</v>
      </c>
      <c r="P70" s="75">
        <v>834.44607999999994</v>
      </c>
      <c r="Q70" s="75">
        <v>383.08843999999999</v>
      </c>
      <c r="R70" s="75">
        <v>14577.34742</v>
      </c>
      <c r="S70" s="75">
        <f t="shared" si="5"/>
        <v>13657.57986</v>
      </c>
      <c r="T70" s="75">
        <v>0</v>
      </c>
      <c r="U70" s="75">
        <v>0</v>
      </c>
      <c r="V70" s="75">
        <v>13657.57986</v>
      </c>
      <c r="W70" s="214">
        <v>0</v>
      </c>
      <c r="X70" s="89">
        <f t="shared" si="7"/>
        <v>1303.1875799999998</v>
      </c>
      <c r="Y70" s="89">
        <v>396.95101</v>
      </c>
      <c r="Z70" s="103">
        <v>498.70381000000003</v>
      </c>
      <c r="AA70" s="103">
        <v>0.76522000000000001</v>
      </c>
      <c r="AB70" s="103">
        <v>53.982759999999999</v>
      </c>
      <c r="AC70" s="225">
        <v>343.40515999999997</v>
      </c>
      <c r="AD70" s="210">
        <v>9.379620000000001</v>
      </c>
      <c r="AE70" s="251"/>
      <c r="AF70" s="251"/>
      <c r="AG70" s="251"/>
      <c r="AH70" s="250"/>
    </row>
    <row r="71" spans="1:35">
      <c r="A71" s="317"/>
      <c r="B71" s="85" t="str">
        <f>IF(L!$A$1=1,L!B73,IF(L!$A$1=2,L!C73,L!D73))</f>
        <v>2010 Dhjetor</v>
      </c>
      <c r="C71" s="118">
        <f>D71+S71+X71</f>
        <v>216935.59734000001</v>
      </c>
      <c r="D71" s="75">
        <f t="shared" si="1"/>
        <v>206830.40388</v>
      </c>
      <c r="E71" s="75">
        <f t="shared" si="2"/>
        <v>152810.1887</v>
      </c>
      <c r="F71" s="86">
        <v>19485.387119999999</v>
      </c>
      <c r="G71" s="86">
        <v>35758.637009999999</v>
      </c>
      <c r="H71" s="86">
        <v>1687.8438699999999</v>
      </c>
      <c r="I71" s="86">
        <f t="shared" si="3"/>
        <v>25757.240450000001</v>
      </c>
      <c r="J71" s="86">
        <v>14683.758259999999</v>
      </c>
      <c r="K71" s="86">
        <v>11073.482190000002</v>
      </c>
      <c r="L71" s="86">
        <v>70121.080249999999</v>
      </c>
      <c r="M71" s="75">
        <f t="shared" si="4"/>
        <v>54020.215179999999</v>
      </c>
      <c r="N71" s="75">
        <v>15886.422430000001</v>
      </c>
      <c r="O71" s="75">
        <v>4816.1865600000001</v>
      </c>
      <c r="P71" s="75">
        <v>1678.1968300000001</v>
      </c>
      <c r="Q71" s="75">
        <v>914.6841300000001</v>
      </c>
      <c r="R71" s="75">
        <v>30724.72523</v>
      </c>
      <c r="S71" s="75">
        <f t="shared" si="5"/>
        <v>8008.7002399999992</v>
      </c>
      <c r="T71" s="75">
        <v>0</v>
      </c>
      <c r="U71" s="75">
        <v>0</v>
      </c>
      <c r="V71" s="75">
        <v>8008.7002399999992</v>
      </c>
      <c r="W71" s="214">
        <v>0</v>
      </c>
      <c r="X71" s="89">
        <f t="shared" si="7"/>
        <v>2096.4932200000003</v>
      </c>
      <c r="Y71" s="89">
        <v>410.49498</v>
      </c>
      <c r="Z71" s="103">
        <v>907.35390000000007</v>
      </c>
      <c r="AA71" s="103">
        <v>1.54945</v>
      </c>
      <c r="AB71" s="103">
        <v>42.083280000000002</v>
      </c>
      <c r="AC71" s="225">
        <v>704.87333000000001</v>
      </c>
      <c r="AD71" s="210">
        <v>30.138279999999998</v>
      </c>
      <c r="AE71" s="251"/>
      <c r="AF71" s="251"/>
      <c r="AG71" s="251"/>
      <c r="AH71" s="250"/>
    </row>
    <row r="72" spans="1:35">
      <c r="A72" s="317"/>
      <c r="B72" s="105" t="str">
        <f>IF(L!$A$1=1,L!B74,IF(L!$A$1=2,L!C74,L!D74))</f>
        <v>Gjithsej 2010</v>
      </c>
      <c r="C72" s="176">
        <f>D72+S72+X72</f>
        <v>1290398.7504600002</v>
      </c>
      <c r="D72" s="106">
        <f>E72+M72</f>
        <v>1201589.9985200001</v>
      </c>
      <c r="E72" s="106">
        <f>F72+G72+H72+I72+L72</f>
        <v>900187.33532000007</v>
      </c>
      <c r="F72" s="107">
        <v>164979.63941000003</v>
      </c>
      <c r="G72" s="107">
        <v>135786.19657</v>
      </c>
      <c r="H72" s="107">
        <v>11250.25236</v>
      </c>
      <c r="I72" s="107">
        <f t="shared" si="3"/>
        <v>247390.20412000001</v>
      </c>
      <c r="J72" s="107">
        <v>167041.49304</v>
      </c>
      <c r="K72" s="107">
        <v>80348.711080000008</v>
      </c>
      <c r="L72" s="107">
        <v>340781.04286000005</v>
      </c>
      <c r="M72" s="107">
        <f t="shared" si="4"/>
        <v>301402.66320000001</v>
      </c>
      <c r="N72" s="107">
        <v>146437.38810000001</v>
      </c>
      <c r="O72" s="107">
        <v>26847.741710000002</v>
      </c>
      <c r="P72" s="107">
        <v>8265.4356800000005</v>
      </c>
      <c r="Q72" s="107">
        <v>5288.8518599999989</v>
      </c>
      <c r="R72" s="107">
        <v>114563.24585000001</v>
      </c>
      <c r="S72" s="107">
        <f>SUM(T72:W72)</f>
        <v>70252.173259999996</v>
      </c>
      <c r="T72" s="107">
        <v>5668.6082400000005</v>
      </c>
      <c r="U72" s="107">
        <v>4414.1745000000001</v>
      </c>
      <c r="V72" s="107">
        <v>60000.483760000003</v>
      </c>
      <c r="W72" s="215">
        <v>168.90675999999999</v>
      </c>
      <c r="X72" s="107">
        <f>SUM(X60:X71)</f>
        <v>18556.578680000002</v>
      </c>
      <c r="Y72" s="107">
        <f t="shared" ref="Y72:AB72" si="8">SUM(Y60:Y71)</f>
        <v>4785.5243000000009</v>
      </c>
      <c r="Z72" s="107">
        <f t="shared" si="8"/>
        <v>8912.9040400000013</v>
      </c>
      <c r="AA72" s="107">
        <f t="shared" si="8"/>
        <v>11.75262</v>
      </c>
      <c r="AB72" s="107">
        <f t="shared" si="8"/>
        <v>804.57936999999993</v>
      </c>
      <c r="AC72" s="107">
        <f>SUM(AC60:AC71)</f>
        <v>3928.0678899999998</v>
      </c>
      <c r="AD72" s="107">
        <f>SUM(AD60:AD71)</f>
        <v>113.75046</v>
      </c>
      <c r="AE72" s="252"/>
      <c r="AF72" s="252"/>
      <c r="AG72" s="252"/>
      <c r="AH72" s="258"/>
    </row>
    <row r="73" spans="1:35">
      <c r="A73" s="317">
        <v>2011</v>
      </c>
      <c r="B73" s="85" t="str">
        <f>IF(L!$A$1=1,L!B75,IF(L!$A$1=2,L!C75,L!D75))</f>
        <v>2011 Janar</v>
      </c>
      <c r="C73" s="118">
        <f>D73+S73+X73</f>
        <v>36818.455580000002</v>
      </c>
      <c r="D73" s="75">
        <f t="shared" ref="D73:D136" si="9">E73+M73</f>
        <v>36449.369050000001</v>
      </c>
      <c r="E73" s="75">
        <f t="shared" ref="E73:E136" si="10">F73+G73+H73+I73+L73</f>
        <v>35813.512300000002</v>
      </c>
      <c r="F73" s="86">
        <v>1.264</v>
      </c>
      <c r="G73" s="86">
        <v>2597.6726699999999</v>
      </c>
      <c r="H73" s="86">
        <v>707.98263999999995</v>
      </c>
      <c r="I73" s="86">
        <f t="shared" ref="I73:I136" si="11">SUM(J73:K73)</f>
        <v>11633.840040000001</v>
      </c>
      <c r="J73" s="86">
        <v>11203.561</v>
      </c>
      <c r="K73" s="86">
        <v>430.27904000000126</v>
      </c>
      <c r="L73" s="86">
        <v>20872.752949999998</v>
      </c>
      <c r="M73" s="75">
        <f t="shared" ref="M73:M136" si="12">SUM(N73:R73)</f>
        <v>635.85674999999992</v>
      </c>
      <c r="N73" s="75">
        <v>0.05</v>
      </c>
      <c r="O73" s="75">
        <v>382.94909999999999</v>
      </c>
      <c r="P73" s="75">
        <v>246.32765000000001</v>
      </c>
      <c r="Q73" s="75">
        <v>6.53</v>
      </c>
      <c r="R73" s="75">
        <v>0</v>
      </c>
      <c r="S73" s="75">
        <f t="shared" ref="S73:S136" si="13">SUM(T73:W73)</f>
        <v>0</v>
      </c>
      <c r="T73" s="75">
        <v>0</v>
      </c>
      <c r="U73" s="75">
        <v>0</v>
      </c>
      <c r="V73" s="75">
        <v>0</v>
      </c>
      <c r="W73" s="214">
        <v>0</v>
      </c>
      <c r="X73" s="89">
        <f>SUM(Y73:AD73)</f>
        <v>369.08652999999998</v>
      </c>
      <c r="Y73" s="89">
        <v>16.346739999999997</v>
      </c>
      <c r="Z73" s="89">
        <v>337.39979</v>
      </c>
      <c r="AA73" s="210">
        <v>0</v>
      </c>
      <c r="AB73" s="210">
        <v>0</v>
      </c>
      <c r="AC73" s="210">
        <v>15.34</v>
      </c>
      <c r="AD73" s="210">
        <v>0</v>
      </c>
      <c r="AE73" s="252"/>
      <c r="AF73" s="252"/>
      <c r="AG73" s="252"/>
      <c r="AH73" s="250"/>
    </row>
    <row r="74" spans="1:35">
      <c r="A74" s="317"/>
      <c r="B74" s="85" t="str">
        <f>IF(L!$A$1=1,L!B76,IF(L!$A$1=2,L!C76,L!D76))</f>
        <v>2011 Shkurt</v>
      </c>
      <c r="C74" s="118">
        <f t="shared" ref="C74:C83" si="14">D74+S74+X74</f>
        <v>90531.267629999988</v>
      </c>
      <c r="D74" s="75">
        <f t="shared" si="9"/>
        <v>80531.063769999993</v>
      </c>
      <c r="E74" s="75">
        <f t="shared" si="10"/>
        <v>54461.092629999999</v>
      </c>
      <c r="F74" s="86">
        <v>25454.978470000002</v>
      </c>
      <c r="G74" s="86">
        <v>6782.6348000000007</v>
      </c>
      <c r="H74" s="86">
        <v>922.68093999999996</v>
      </c>
      <c r="I74" s="86">
        <f t="shared" si="11"/>
        <v>18689.106739999999</v>
      </c>
      <c r="J74" s="86">
        <v>10503.3426</v>
      </c>
      <c r="K74" s="86">
        <v>8185.7641399999993</v>
      </c>
      <c r="L74" s="86">
        <v>2611.6916799999999</v>
      </c>
      <c r="M74" s="75">
        <f t="shared" si="12"/>
        <v>26069.971139999998</v>
      </c>
      <c r="N74" s="75">
        <v>23711.799660000001</v>
      </c>
      <c r="O74" s="75">
        <v>1417.2156199999999</v>
      </c>
      <c r="P74" s="75">
        <v>563.46848</v>
      </c>
      <c r="Q74" s="75">
        <v>377.48737999999997</v>
      </c>
      <c r="R74" s="75">
        <v>0</v>
      </c>
      <c r="S74" s="75">
        <f t="shared" si="13"/>
        <v>8985.9465499999988</v>
      </c>
      <c r="T74" s="75">
        <v>0</v>
      </c>
      <c r="U74" s="75">
        <v>0</v>
      </c>
      <c r="V74" s="75">
        <v>8985.9465499999988</v>
      </c>
      <c r="W74" s="214">
        <v>0</v>
      </c>
      <c r="X74" s="89">
        <f t="shared" si="7"/>
        <v>1014.25731</v>
      </c>
      <c r="Y74" s="89">
        <v>697.43783000000008</v>
      </c>
      <c r="Z74" s="89">
        <v>302.60629</v>
      </c>
      <c r="AA74" s="89">
        <v>0.76449</v>
      </c>
      <c r="AB74" s="89">
        <v>0.96407999999999994</v>
      </c>
      <c r="AC74" s="89">
        <v>11.799999999999999</v>
      </c>
      <c r="AD74" s="89">
        <v>0.68462000000000001</v>
      </c>
      <c r="AE74" s="251"/>
      <c r="AF74" s="251"/>
      <c r="AG74" s="251"/>
      <c r="AH74" s="251"/>
    </row>
    <row r="75" spans="1:35">
      <c r="A75" s="317"/>
      <c r="B75" s="85" t="str">
        <f>IF(L!$A$1=1,L!B77,IF(L!$A$1=2,L!C77,L!D77))</f>
        <v xml:space="preserve">2011 Mars </v>
      </c>
      <c r="C75" s="118">
        <f t="shared" si="14"/>
        <v>50625.723249999995</v>
      </c>
      <c r="D75" s="75">
        <f t="shared" si="9"/>
        <v>48309.948909999999</v>
      </c>
      <c r="E75" s="75">
        <f t="shared" si="10"/>
        <v>45730.590859999997</v>
      </c>
      <c r="F75" s="86">
        <v>1070.7133799999999</v>
      </c>
      <c r="G75" s="86">
        <v>8729.6579000000002</v>
      </c>
      <c r="H75" s="86">
        <v>1143.2738899999999</v>
      </c>
      <c r="I75" s="86">
        <f t="shared" si="11"/>
        <v>21608.486140000001</v>
      </c>
      <c r="J75" s="86">
        <v>16478.203979999998</v>
      </c>
      <c r="K75" s="86">
        <v>5130.2821600000025</v>
      </c>
      <c r="L75" s="86">
        <v>13178.45955</v>
      </c>
      <c r="M75" s="75">
        <f t="shared" si="12"/>
        <v>2579.3580499999998</v>
      </c>
      <c r="N75" s="75">
        <v>103.97563</v>
      </c>
      <c r="O75" s="75">
        <v>1484.44183</v>
      </c>
      <c r="P75" s="75">
        <v>733.78376999999989</v>
      </c>
      <c r="Q75" s="75">
        <v>257.15681999999998</v>
      </c>
      <c r="R75" s="75">
        <v>0</v>
      </c>
      <c r="S75" s="75">
        <f t="shared" si="13"/>
        <v>1005.41278</v>
      </c>
      <c r="T75" s="75">
        <v>567.15706</v>
      </c>
      <c r="U75" s="75">
        <v>0</v>
      </c>
      <c r="V75" s="75">
        <v>438.25572</v>
      </c>
      <c r="W75" s="214">
        <v>0</v>
      </c>
      <c r="X75" s="89">
        <f t="shared" si="7"/>
        <v>1310.3615599999998</v>
      </c>
      <c r="Y75" s="89">
        <v>466.70390000000003</v>
      </c>
      <c r="Z75" s="89">
        <v>650.54085999999995</v>
      </c>
      <c r="AA75" s="89">
        <v>0.9450599999999999</v>
      </c>
      <c r="AB75" s="89">
        <v>8.1025299999999998</v>
      </c>
      <c r="AC75" s="89">
        <v>162.08629999999999</v>
      </c>
      <c r="AD75" s="89">
        <v>21.98291</v>
      </c>
      <c r="AE75" s="251"/>
      <c r="AF75" s="251"/>
      <c r="AG75" s="251"/>
      <c r="AH75" s="251"/>
    </row>
    <row r="76" spans="1:35">
      <c r="A76" s="317"/>
      <c r="B76" s="85" t="str">
        <f>IF(L!$A$1=1,L!B78,IF(L!$A$1=2,L!C78,L!D78))</f>
        <v>2011 Prill</v>
      </c>
      <c r="C76" s="118">
        <f t="shared" si="14"/>
        <v>134501.39924999999</v>
      </c>
      <c r="D76" s="75">
        <f t="shared" si="9"/>
        <v>133441.23981</v>
      </c>
      <c r="E76" s="75">
        <f t="shared" si="10"/>
        <v>96761.63850999999</v>
      </c>
      <c r="F76" s="86">
        <v>32581.834409999999</v>
      </c>
      <c r="G76" s="86">
        <v>8930.2934399999995</v>
      </c>
      <c r="H76" s="86">
        <v>1626.1007099999999</v>
      </c>
      <c r="I76" s="86">
        <f t="shared" si="11"/>
        <v>16588.852589999999</v>
      </c>
      <c r="J76" s="86">
        <v>14235.89388</v>
      </c>
      <c r="K76" s="86">
        <v>2352.958709999999</v>
      </c>
      <c r="L76" s="86">
        <v>37034.557359999999</v>
      </c>
      <c r="M76" s="75">
        <f t="shared" si="12"/>
        <v>36679.601300000002</v>
      </c>
      <c r="N76" s="75">
        <v>27679.308590000001</v>
      </c>
      <c r="O76" s="75">
        <v>1907.28531</v>
      </c>
      <c r="P76" s="75">
        <v>562.92263000000003</v>
      </c>
      <c r="Q76" s="75">
        <v>422.58519000000001</v>
      </c>
      <c r="R76" s="75">
        <v>6107.4995799999997</v>
      </c>
      <c r="S76" s="75">
        <f t="shared" si="13"/>
        <v>329.46406999999999</v>
      </c>
      <c r="T76" s="75">
        <v>0</v>
      </c>
      <c r="U76" s="75">
        <v>0</v>
      </c>
      <c r="V76" s="75">
        <v>329.46406999999999</v>
      </c>
      <c r="W76" s="214">
        <v>0</v>
      </c>
      <c r="X76" s="89">
        <f t="shared" si="7"/>
        <v>730.69537000000003</v>
      </c>
      <c r="Y76" s="89">
        <v>147.54691</v>
      </c>
      <c r="Z76" s="89">
        <v>446.17117000000002</v>
      </c>
      <c r="AA76" s="89">
        <v>0.2994</v>
      </c>
      <c r="AB76" s="89">
        <v>17.125589999999999</v>
      </c>
      <c r="AC76" s="89">
        <v>43.861200000000004</v>
      </c>
      <c r="AD76" s="89">
        <v>75.691100000000006</v>
      </c>
      <c r="AE76" s="252"/>
      <c r="AF76" s="252"/>
      <c r="AG76" s="252"/>
      <c r="AH76" s="251"/>
      <c r="AI76" s="212"/>
    </row>
    <row r="77" spans="1:35">
      <c r="A77" s="317"/>
      <c r="B77" s="85" t="str">
        <f>IF(L!$A$1=1,L!B79,IF(L!$A$1=2,L!C79,L!D79))</f>
        <v>2011 Maj</v>
      </c>
      <c r="C77" s="118">
        <f t="shared" si="14"/>
        <v>92101.731990000015</v>
      </c>
      <c r="D77" s="75">
        <f t="shared" si="9"/>
        <v>82513.098330000008</v>
      </c>
      <c r="E77" s="75">
        <f t="shared" si="10"/>
        <v>60355.404750000002</v>
      </c>
      <c r="F77" s="86">
        <v>183.79232000000002</v>
      </c>
      <c r="G77" s="86">
        <v>9035.6498900000006</v>
      </c>
      <c r="H77" s="86">
        <v>905.42608999999993</v>
      </c>
      <c r="I77" s="86">
        <f t="shared" si="11"/>
        <v>18810.332869999998</v>
      </c>
      <c r="J77" s="86">
        <v>14762.743630000001</v>
      </c>
      <c r="K77" s="86">
        <v>4047.5892399999975</v>
      </c>
      <c r="L77" s="86">
        <v>31420.203579999998</v>
      </c>
      <c r="M77" s="75">
        <f t="shared" si="12"/>
        <v>22157.693579999999</v>
      </c>
      <c r="N77" s="75">
        <v>4482.0694599999997</v>
      </c>
      <c r="O77" s="75">
        <v>3679.2146499999999</v>
      </c>
      <c r="P77" s="75">
        <v>971.32051000000001</v>
      </c>
      <c r="Q77" s="75">
        <v>947.08349999999996</v>
      </c>
      <c r="R77" s="75">
        <v>12078.00546</v>
      </c>
      <c r="S77" s="75">
        <f t="shared" si="13"/>
        <v>8637.8462199999994</v>
      </c>
      <c r="T77" s="75">
        <v>0</v>
      </c>
      <c r="U77" s="75">
        <v>0</v>
      </c>
      <c r="V77" s="75">
        <v>8637.8462199999994</v>
      </c>
      <c r="W77" s="214">
        <v>0</v>
      </c>
      <c r="X77" s="89">
        <f t="shared" si="7"/>
        <v>950.78744000000006</v>
      </c>
      <c r="Y77" s="89">
        <v>14.601420000000001</v>
      </c>
      <c r="Z77" s="89">
        <v>855.19087000000002</v>
      </c>
      <c r="AA77" s="89">
        <v>1.25769</v>
      </c>
      <c r="AB77" s="89">
        <v>9.01525</v>
      </c>
      <c r="AC77" s="89">
        <v>70.72220999999999</v>
      </c>
      <c r="AD77" s="89">
        <v>0</v>
      </c>
      <c r="AE77" s="252"/>
      <c r="AF77" s="252"/>
      <c r="AG77" s="252"/>
      <c r="AH77" s="251"/>
      <c r="AI77" s="212"/>
    </row>
    <row r="78" spans="1:35">
      <c r="A78" s="317"/>
      <c r="B78" s="85" t="str">
        <f>IF(L!$A$1=1,L!B80,IF(L!$A$1=2,L!C80,L!D80))</f>
        <v>2011 Qershor</v>
      </c>
      <c r="C78" s="118">
        <f t="shared" si="14"/>
        <v>129976.61117999999</v>
      </c>
      <c r="D78" s="75">
        <f t="shared" si="9"/>
        <v>125341.85488</v>
      </c>
      <c r="E78" s="75">
        <f t="shared" si="10"/>
        <v>94666.483290000004</v>
      </c>
      <c r="F78" s="86">
        <v>16835.98936</v>
      </c>
      <c r="G78" s="86">
        <v>10909.466130000001</v>
      </c>
      <c r="H78" s="86">
        <v>676.30772999999999</v>
      </c>
      <c r="I78" s="86">
        <f t="shared" si="11"/>
        <v>29418.9539</v>
      </c>
      <c r="J78" s="86">
        <v>17168.893499999998</v>
      </c>
      <c r="K78" s="86">
        <v>12250.060400000002</v>
      </c>
      <c r="L78" s="86">
        <v>36825.766170000003</v>
      </c>
      <c r="M78" s="75">
        <f t="shared" si="12"/>
        <v>30675.371590000002</v>
      </c>
      <c r="N78" s="75">
        <v>16615.44425</v>
      </c>
      <c r="O78" s="75">
        <v>2900.8006599999999</v>
      </c>
      <c r="P78" s="75">
        <v>517.22721999999999</v>
      </c>
      <c r="Q78" s="75">
        <v>993.10442</v>
      </c>
      <c r="R78" s="75">
        <v>9648.7950399999991</v>
      </c>
      <c r="S78" s="75">
        <f t="shared" si="13"/>
        <v>2552.52819</v>
      </c>
      <c r="T78" s="75">
        <v>0</v>
      </c>
      <c r="U78" s="75">
        <v>21.25</v>
      </c>
      <c r="V78" s="75">
        <v>2531.27819</v>
      </c>
      <c r="W78" s="214">
        <v>0</v>
      </c>
      <c r="X78" s="89">
        <f t="shared" si="7"/>
        <v>2082.22811</v>
      </c>
      <c r="Y78" s="76">
        <v>404.81451000000004</v>
      </c>
      <c r="Z78" s="89">
        <v>1229.65831</v>
      </c>
      <c r="AA78" s="89">
        <v>1.7918800000000001</v>
      </c>
      <c r="AB78" s="89">
        <v>15.894200000000001</v>
      </c>
      <c r="AC78" s="89">
        <v>430.06921</v>
      </c>
      <c r="AD78" s="76">
        <v>0</v>
      </c>
      <c r="AE78" s="251"/>
      <c r="AF78" s="251"/>
      <c r="AG78" s="251"/>
      <c r="AH78" s="252"/>
      <c r="AI78" s="212"/>
    </row>
    <row r="79" spans="1:35">
      <c r="A79" s="317"/>
      <c r="B79" s="85" t="str">
        <f>IF(L!$A$1=1,L!B81,IF(L!$A$1=2,L!C81,L!D81))</f>
        <v>2011 Korrik</v>
      </c>
      <c r="C79" s="118">
        <f>D79+S79+X79</f>
        <v>121535.09074999999</v>
      </c>
      <c r="D79" s="75">
        <f t="shared" si="9"/>
        <v>119495.46643999999</v>
      </c>
      <c r="E79" s="75">
        <f t="shared" si="10"/>
        <v>88980.701409999994</v>
      </c>
      <c r="F79" s="86">
        <v>17418.644069999998</v>
      </c>
      <c r="G79" s="86">
        <v>8372.9021100000009</v>
      </c>
      <c r="H79" s="86">
        <v>772.58738000000005</v>
      </c>
      <c r="I79" s="86">
        <f t="shared" si="11"/>
        <v>21248.867879999998</v>
      </c>
      <c r="J79" s="86">
        <v>13263.998229999999</v>
      </c>
      <c r="K79" s="86">
        <v>7984.8696499999987</v>
      </c>
      <c r="L79" s="86">
        <v>41167.699970000001</v>
      </c>
      <c r="M79" s="75">
        <f t="shared" si="12"/>
        <v>30514.765030000002</v>
      </c>
      <c r="N79" s="75">
        <v>16738.28009</v>
      </c>
      <c r="O79" s="75">
        <v>2099.3384000000001</v>
      </c>
      <c r="P79" s="75">
        <v>684.00954999999999</v>
      </c>
      <c r="Q79" s="75">
        <v>770.95502999999997</v>
      </c>
      <c r="R79" s="75">
        <v>10222.18196</v>
      </c>
      <c r="S79" s="75">
        <f t="shared" si="13"/>
        <v>540.34398999999996</v>
      </c>
      <c r="T79" s="75">
        <v>0</v>
      </c>
      <c r="U79" s="75">
        <v>0</v>
      </c>
      <c r="V79" s="75">
        <v>540.34398999999996</v>
      </c>
      <c r="W79" s="214">
        <v>0</v>
      </c>
      <c r="X79" s="89">
        <f t="shared" si="7"/>
        <v>1499.2803200000001</v>
      </c>
      <c r="Y79" s="76">
        <v>161.21978000000001</v>
      </c>
      <c r="Z79" s="103">
        <v>803.24457000000007</v>
      </c>
      <c r="AA79" s="118">
        <v>0.38180000000000003</v>
      </c>
      <c r="AB79" s="103">
        <v>126.05325999999999</v>
      </c>
      <c r="AC79" s="103">
        <v>177.67314999999999</v>
      </c>
      <c r="AD79" s="76">
        <v>230.70776000000001</v>
      </c>
      <c r="AE79" s="251"/>
      <c r="AF79" s="251"/>
      <c r="AG79" s="251"/>
      <c r="AH79" s="252"/>
      <c r="AI79" s="212"/>
    </row>
    <row r="80" spans="1:35">
      <c r="A80" s="317"/>
      <c r="B80" s="85" t="str">
        <f>IF(L!$A$1=1,L!B82,IF(L!$A$1=2,L!C82,L!D82))</f>
        <v>2011 Gusht</v>
      </c>
      <c r="C80" s="118">
        <f t="shared" si="14"/>
        <v>183978.39541</v>
      </c>
      <c r="D80" s="75">
        <f t="shared" si="9"/>
        <v>182618.77987</v>
      </c>
      <c r="E80" s="75">
        <f t="shared" si="10"/>
        <v>132551.07352999999</v>
      </c>
      <c r="F80" s="86">
        <v>33943.340020000003</v>
      </c>
      <c r="G80" s="86">
        <v>11617.730320000001</v>
      </c>
      <c r="H80" s="86">
        <v>625.49655999999993</v>
      </c>
      <c r="I80" s="86">
        <f t="shared" si="11"/>
        <v>25852.32674</v>
      </c>
      <c r="J80" s="86">
        <v>15919.825430000001</v>
      </c>
      <c r="K80" s="86">
        <v>9932.5013099999996</v>
      </c>
      <c r="L80" s="86">
        <v>60512.179889999999</v>
      </c>
      <c r="M80" s="75">
        <f t="shared" si="12"/>
        <v>50067.706340000004</v>
      </c>
      <c r="N80" s="75">
        <v>32343.266030000003</v>
      </c>
      <c r="O80" s="75">
        <v>2363.5478000000003</v>
      </c>
      <c r="P80" s="75">
        <v>443.68678</v>
      </c>
      <c r="Q80" s="75">
        <v>726.75462999999991</v>
      </c>
      <c r="R80" s="75">
        <v>14190.4511</v>
      </c>
      <c r="S80" s="75">
        <f t="shared" si="13"/>
        <v>0</v>
      </c>
      <c r="T80" s="75">
        <v>0</v>
      </c>
      <c r="U80" s="75">
        <v>0</v>
      </c>
      <c r="V80" s="75">
        <v>0</v>
      </c>
      <c r="W80" s="214">
        <v>0</v>
      </c>
      <c r="X80" s="89">
        <f>SUM(Y80:AD80)</f>
        <v>1359.6155400000002</v>
      </c>
      <c r="Y80" s="76">
        <v>275.93810999999999</v>
      </c>
      <c r="Z80" s="103">
        <v>937.84544000000005</v>
      </c>
      <c r="AA80" s="89">
        <v>4.1951100000000006</v>
      </c>
      <c r="AB80" s="225">
        <v>21.173000000000002</v>
      </c>
      <c r="AC80" s="103">
        <v>235.48712</v>
      </c>
      <c r="AD80" s="76">
        <v>-115.02324</v>
      </c>
      <c r="AE80" s="252"/>
      <c r="AF80" s="252"/>
      <c r="AG80" s="252"/>
      <c r="AH80" s="252"/>
    </row>
    <row r="81" spans="1:38">
      <c r="A81" s="317"/>
      <c r="B81" s="85" t="str">
        <f>IF(L!$A$1=1,L!B83,IF(L!$A$1=2,L!C83,L!D83))</f>
        <v>2011 Shtator</v>
      </c>
      <c r="C81" s="118">
        <f t="shared" si="14"/>
        <v>73132.250639999984</v>
      </c>
      <c r="D81" s="75">
        <f t="shared" si="9"/>
        <v>58797.568299999999</v>
      </c>
      <c r="E81" s="75">
        <f t="shared" si="10"/>
        <v>41673.828679999999</v>
      </c>
      <c r="F81" s="86">
        <v>521.65296000000001</v>
      </c>
      <c r="G81" s="86">
        <v>8668.3150000000005</v>
      </c>
      <c r="H81" s="86">
        <v>748.37330999999995</v>
      </c>
      <c r="I81" s="86">
        <f t="shared" si="11"/>
        <v>17193.102669999997</v>
      </c>
      <c r="J81" s="86">
        <v>14578.958860000001</v>
      </c>
      <c r="K81" s="86">
        <v>2614.1438099999959</v>
      </c>
      <c r="L81" s="86">
        <v>14542.38474</v>
      </c>
      <c r="M81" s="75">
        <f t="shared" si="12"/>
        <v>17123.73962</v>
      </c>
      <c r="N81" s="75">
        <v>-2.8340000000000001</v>
      </c>
      <c r="O81" s="75">
        <v>2073.5103199999999</v>
      </c>
      <c r="P81" s="75">
        <v>385.42702000000003</v>
      </c>
      <c r="Q81" s="75">
        <v>414.46233000000001</v>
      </c>
      <c r="R81" s="75">
        <v>14253.17395</v>
      </c>
      <c r="S81" s="75">
        <f t="shared" si="13"/>
        <v>13123.627469999999</v>
      </c>
      <c r="T81" s="75">
        <v>6271.9772400000002</v>
      </c>
      <c r="U81" s="75">
        <v>4242.5548500000004</v>
      </c>
      <c r="V81" s="75">
        <v>2609.0953799999997</v>
      </c>
      <c r="W81" s="214">
        <v>0</v>
      </c>
      <c r="X81" s="89">
        <f>SUM(Y81:AD81)</f>
        <v>1211.0548699999999</v>
      </c>
      <c r="Y81" s="103">
        <v>56.473549999999996</v>
      </c>
      <c r="Z81" s="103">
        <v>802.75132999999994</v>
      </c>
      <c r="AA81" s="103">
        <v>1.2804500000000001</v>
      </c>
      <c r="AB81" s="225">
        <v>0.59500000000000008</v>
      </c>
      <c r="AC81" s="103">
        <v>349.95454000000001</v>
      </c>
      <c r="AD81" s="210">
        <v>0</v>
      </c>
      <c r="AE81" s="252"/>
      <c r="AF81" s="252"/>
      <c r="AG81" s="252"/>
      <c r="AH81" s="250"/>
    </row>
    <row r="82" spans="1:38">
      <c r="A82" s="317"/>
      <c r="B82" s="85" t="str">
        <f>IF(L!$A$1=1,L!B84,IF(L!$A$1=2,L!C84,L!D84))</f>
        <v>2011 Tetor</v>
      </c>
      <c r="C82" s="118">
        <f t="shared" si="14"/>
        <v>137284.23881000001</v>
      </c>
      <c r="D82" s="75">
        <f t="shared" si="9"/>
        <v>132891.44693000001</v>
      </c>
      <c r="E82" s="75">
        <f t="shared" si="10"/>
        <v>97483.094989999998</v>
      </c>
      <c r="F82" s="86">
        <v>17012.89933</v>
      </c>
      <c r="G82" s="86">
        <v>10369.117550000001</v>
      </c>
      <c r="H82" s="86">
        <v>1107.3933400000001</v>
      </c>
      <c r="I82" s="86">
        <f t="shared" si="11"/>
        <v>24327.647580000001</v>
      </c>
      <c r="J82" s="86">
        <v>15109.102080000001</v>
      </c>
      <c r="K82" s="86">
        <v>9218.5455000000002</v>
      </c>
      <c r="L82" s="86">
        <v>44666.037189999995</v>
      </c>
      <c r="M82" s="75">
        <f t="shared" si="12"/>
        <v>35408.35194</v>
      </c>
      <c r="N82" s="75">
        <v>16235.906910000002</v>
      </c>
      <c r="O82" s="75">
        <v>2933.4849900000004</v>
      </c>
      <c r="P82" s="75">
        <v>697.75198</v>
      </c>
      <c r="Q82" s="75">
        <v>389.82678999999996</v>
      </c>
      <c r="R82" s="75">
        <v>15151.38127</v>
      </c>
      <c r="S82" s="75">
        <f t="shared" si="13"/>
        <v>3424.5808099999999</v>
      </c>
      <c r="T82" s="75">
        <v>0</v>
      </c>
      <c r="U82" s="75">
        <v>0</v>
      </c>
      <c r="V82" s="75">
        <v>3424.5808099999999</v>
      </c>
      <c r="W82" s="214">
        <v>0</v>
      </c>
      <c r="X82" s="89">
        <f>SUM(Y82:AD82)</f>
        <v>968.21107000000006</v>
      </c>
      <c r="Y82" s="103">
        <v>157.00051000000002</v>
      </c>
      <c r="Z82" s="103">
        <v>378.40530000000001</v>
      </c>
      <c r="AA82" s="103">
        <v>0.55291000000000001</v>
      </c>
      <c r="AB82" s="225">
        <v>432.25235000000004</v>
      </c>
      <c r="AC82" s="103">
        <v>0</v>
      </c>
      <c r="AD82" s="210">
        <v>0</v>
      </c>
      <c r="AE82" s="251"/>
      <c r="AF82" s="251"/>
      <c r="AG82" s="251"/>
      <c r="AH82" s="250"/>
    </row>
    <row r="83" spans="1:38">
      <c r="A83" s="317"/>
      <c r="B83" s="85" t="str">
        <f>IF(L!$A$1=1,L!B85,IF(L!$A$1=2,L!C85,L!D85))</f>
        <v xml:space="preserve">2011 Nëntor </v>
      </c>
      <c r="C83" s="118">
        <f t="shared" si="14"/>
        <v>141412.68448999999</v>
      </c>
      <c r="D83" s="75">
        <f t="shared" si="9"/>
        <v>137327.93969999999</v>
      </c>
      <c r="E83" s="75">
        <f t="shared" si="10"/>
        <v>97804.395889999985</v>
      </c>
      <c r="F83" s="86">
        <v>17435.653399999999</v>
      </c>
      <c r="G83" s="86">
        <v>12493.733120000001</v>
      </c>
      <c r="H83" s="86">
        <v>993.80495999999994</v>
      </c>
      <c r="I83" s="86">
        <f t="shared" si="11"/>
        <v>20199.89818</v>
      </c>
      <c r="J83" s="86">
        <v>14926.25279</v>
      </c>
      <c r="K83" s="86">
        <v>5273.6453899999997</v>
      </c>
      <c r="L83" s="86">
        <v>46681.306229999995</v>
      </c>
      <c r="M83" s="75">
        <f t="shared" si="12"/>
        <v>39523.543810000003</v>
      </c>
      <c r="N83" s="75">
        <v>16305.271780000001</v>
      </c>
      <c r="O83" s="75">
        <v>3747.7404499999998</v>
      </c>
      <c r="P83" s="75">
        <v>930.84085000000005</v>
      </c>
      <c r="Q83" s="75">
        <v>489.93880000000001</v>
      </c>
      <c r="R83" s="75">
        <v>18049.751929999999</v>
      </c>
      <c r="S83" s="75">
        <f t="shared" si="13"/>
        <v>1955.3589999999999</v>
      </c>
      <c r="T83" s="75">
        <v>0</v>
      </c>
      <c r="U83" s="75">
        <v>367.01094000000001</v>
      </c>
      <c r="V83" s="75">
        <v>1588.34806</v>
      </c>
      <c r="W83" s="214">
        <v>0</v>
      </c>
      <c r="X83" s="89">
        <f>SUM(Y83:AD83)</f>
        <v>2129.3857900000003</v>
      </c>
      <c r="Y83" s="103">
        <v>625.21839</v>
      </c>
      <c r="Z83" s="103">
        <v>1133.9629200000002</v>
      </c>
      <c r="AA83" s="103">
        <v>0.14862</v>
      </c>
      <c r="AB83" s="225">
        <v>19.187829999999998</v>
      </c>
      <c r="AC83" s="103">
        <v>349.38087999999999</v>
      </c>
      <c r="AD83" s="210">
        <v>1.4871500000000002</v>
      </c>
      <c r="AE83" s="251"/>
      <c r="AF83" s="251"/>
      <c r="AG83" s="251"/>
      <c r="AH83" s="250"/>
    </row>
    <row r="84" spans="1:38">
      <c r="A84" s="317"/>
      <c r="B84" s="85" t="str">
        <f>IF(L!$A$1=1,L!B86,IF(L!$A$1=2,L!C86,L!D86))</f>
        <v>2011 Dhjetor</v>
      </c>
      <c r="C84" s="118">
        <f>D84+S84+X84</f>
        <v>212839.78484000001</v>
      </c>
      <c r="D84" s="75">
        <f t="shared" si="9"/>
        <v>208601.38289000001</v>
      </c>
      <c r="E84" s="75">
        <f t="shared" si="10"/>
        <v>140135.913</v>
      </c>
      <c r="F84" s="86">
        <v>35451.385709999995</v>
      </c>
      <c r="G84" s="86">
        <v>28431.520540000001</v>
      </c>
      <c r="H84" s="86">
        <v>1931.0184399999998</v>
      </c>
      <c r="I84" s="86">
        <f t="shared" si="11"/>
        <v>23620.958649999997</v>
      </c>
      <c r="J84" s="86">
        <v>16478.1005</v>
      </c>
      <c r="K84" s="86">
        <v>7142.8581499999964</v>
      </c>
      <c r="L84" s="86">
        <v>50701.02966</v>
      </c>
      <c r="M84" s="75">
        <f t="shared" si="12"/>
        <v>68465.469890000008</v>
      </c>
      <c r="N84" s="75">
        <v>32908.716920000006</v>
      </c>
      <c r="O84" s="75">
        <v>4630.3246199999994</v>
      </c>
      <c r="P84" s="75">
        <v>1478.35725</v>
      </c>
      <c r="Q84" s="75">
        <v>1177.2429499999998</v>
      </c>
      <c r="R84" s="75">
        <v>28270.828150000001</v>
      </c>
      <c r="S84" s="75">
        <f t="shared" si="13"/>
        <v>936.12689999999998</v>
      </c>
      <c r="T84" s="75">
        <v>0</v>
      </c>
      <c r="U84" s="75">
        <v>21.25</v>
      </c>
      <c r="V84" s="75">
        <v>914.87689999999998</v>
      </c>
      <c r="W84" s="214"/>
      <c r="X84" s="89">
        <f>SUM(Y84:AD84)</f>
        <v>3302.2750499999997</v>
      </c>
      <c r="Y84" s="103">
        <v>246.62861999999998</v>
      </c>
      <c r="Z84" s="103">
        <v>1796.626</v>
      </c>
      <c r="AA84" s="103">
        <v>0.69389999999999996</v>
      </c>
      <c r="AB84" s="225">
        <v>92.209869999999995</v>
      </c>
      <c r="AC84" s="103">
        <v>825.29863</v>
      </c>
      <c r="AD84" s="210">
        <v>340.81803000000002</v>
      </c>
      <c r="AE84" s="252"/>
      <c r="AF84" s="252"/>
      <c r="AG84" s="252"/>
      <c r="AH84" s="250"/>
    </row>
    <row r="85" spans="1:38">
      <c r="A85" s="317"/>
      <c r="B85" s="105" t="str">
        <f>IF(L!$A$1=1,L!B87,IF(L!$A$1=2,L!C87,L!D87))</f>
        <v>Gjithsej 2011</v>
      </c>
      <c r="C85" s="176">
        <f>D85+S85+X85</f>
        <v>1404737.6338199999</v>
      </c>
      <c r="D85" s="106">
        <f t="shared" si="9"/>
        <v>1346319.15888</v>
      </c>
      <c r="E85" s="106">
        <f t="shared" si="10"/>
        <v>986417.72983999993</v>
      </c>
      <c r="F85" s="107">
        <v>197912.14743000001</v>
      </c>
      <c r="G85" s="107">
        <v>126938.69347</v>
      </c>
      <c r="H85" s="107">
        <v>12160.445989999998</v>
      </c>
      <c r="I85" s="107">
        <f t="shared" si="11"/>
        <v>249192.37397999997</v>
      </c>
      <c r="J85" s="107">
        <v>174628.87647999998</v>
      </c>
      <c r="K85" s="107">
        <v>74563.497499999998</v>
      </c>
      <c r="L85" s="107">
        <v>400214.06896999996</v>
      </c>
      <c r="M85" s="107">
        <f t="shared" si="12"/>
        <v>359901.42904000008</v>
      </c>
      <c r="N85" s="107">
        <v>187121.25532000003</v>
      </c>
      <c r="O85" s="107">
        <v>29619.853750000002</v>
      </c>
      <c r="P85" s="107">
        <v>8215.1236900000004</v>
      </c>
      <c r="Q85" s="107">
        <v>6973.1278400000001</v>
      </c>
      <c r="R85" s="107">
        <v>127972.06844</v>
      </c>
      <c r="S85" s="107">
        <f t="shared" si="13"/>
        <v>41491.235979999998</v>
      </c>
      <c r="T85" s="107">
        <v>6839.1342999999997</v>
      </c>
      <c r="U85" s="107">
        <v>4652.0657900000006</v>
      </c>
      <c r="V85" s="107">
        <v>30000.035889999996</v>
      </c>
      <c r="W85" s="215">
        <v>0</v>
      </c>
      <c r="X85" s="265">
        <f>SUM(X73:X84)</f>
        <v>16927.238959999999</v>
      </c>
      <c r="Y85" s="107">
        <f>SUM(Y73:Y84)</f>
        <v>3269.9302699999998</v>
      </c>
      <c r="Z85" s="107">
        <f t="shared" ref="Z85:AB85" si="15">SUM(Z73:Z84)</f>
        <v>9674.4028500000004</v>
      </c>
      <c r="AA85" s="107">
        <f t="shared" si="15"/>
        <v>12.311309999999999</v>
      </c>
      <c r="AB85" s="107">
        <f t="shared" si="15"/>
        <v>742.57295999999997</v>
      </c>
      <c r="AC85" s="107">
        <f>SUM(AC73:AC84)</f>
        <v>2671.6732400000001</v>
      </c>
      <c r="AD85" s="107">
        <f>SUM(AD73:AD84)</f>
        <v>556.34833000000003</v>
      </c>
      <c r="AE85" s="252"/>
      <c r="AF85" s="252"/>
      <c r="AG85" s="252"/>
      <c r="AH85" s="258"/>
    </row>
    <row r="86" spans="1:38">
      <c r="A86" s="317">
        <v>2012</v>
      </c>
      <c r="B86" s="85" t="str">
        <f>IF(L!$A$1=1,L!B88,IF(L!$A$1=2,L!C88,L!D88))</f>
        <v>2012 Janar</v>
      </c>
      <c r="C86" s="118">
        <f>D86+S86+X86</f>
        <v>30378.38147</v>
      </c>
      <c r="D86" s="75">
        <f t="shared" si="9"/>
        <v>30017.711159999999</v>
      </c>
      <c r="E86" s="75">
        <f t="shared" si="10"/>
        <v>23366.10153</v>
      </c>
      <c r="F86" s="86">
        <v>145.47451000000001</v>
      </c>
      <c r="G86" s="86">
        <v>3506.3920699999999</v>
      </c>
      <c r="H86" s="86">
        <v>890.8897300000001</v>
      </c>
      <c r="I86" s="86">
        <f t="shared" si="11"/>
        <v>15946.16417</v>
      </c>
      <c r="J86" s="86">
        <v>13739.44291</v>
      </c>
      <c r="K86" s="86">
        <v>2206.7212600000003</v>
      </c>
      <c r="L86" s="86">
        <v>2877.1810499999997</v>
      </c>
      <c r="M86" s="75">
        <f t="shared" si="12"/>
        <v>6651.6096300000008</v>
      </c>
      <c r="N86" s="75">
        <v>0</v>
      </c>
      <c r="O86" s="75">
        <v>1559.1829600000001</v>
      </c>
      <c r="P86" s="75">
        <v>480.63660000000004</v>
      </c>
      <c r="Q86" s="75">
        <v>60.958999999999996</v>
      </c>
      <c r="R86" s="75">
        <v>4550.8310700000002</v>
      </c>
      <c r="S86" s="75">
        <f t="shared" si="13"/>
        <v>73.110169999999997</v>
      </c>
      <c r="T86" s="75">
        <v>0</v>
      </c>
      <c r="U86" s="75">
        <v>0</v>
      </c>
      <c r="V86" s="75">
        <v>73.110169999999997</v>
      </c>
      <c r="W86" s="214">
        <v>0</v>
      </c>
      <c r="X86" s="89">
        <f>SUM(Y86:AD86)</f>
        <v>287.56013999999999</v>
      </c>
      <c r="Y86" s="89">
        <v>18.107539999999997</v>
      </c>
      <c r="Z86" s="89">
        <v>269.45260000000002</v>
      </c>
      <c r="AA86" s="89">
        <v>0</v>
      </c>
      <c r="AB86" s="89">
        <v>0</v>
      </c>
      <c r="AC86" s="89">
        <v>0</v>
      </c>
      <c r="AD86" s="89">
        <v>0</v>
      </c>
      <c r="AE86" s="251"/>
      <c r="AF86" s="251"/>
      <c r="AG86" s="251"/>
      <c r="AH86" s="251"/>
      <c r="AI86" s="208"/>
      <c r="AJ86" s="208"/>
      <c r="AK86" s="208"/>
      <c r="AL86" s="208"/>
    </row>
    <row r="87" spans="1:38">
      <c r="A87" s="317"/>
      <c r="B87" s="85" t="str">
        <f>IF(L!$A$1=1,L!B89,IF(L!$A$1=2,L!C89,L!D89))</f>
        <v>2012 Shkurt</v>
      </c>
      <c r="C87" s="118">
        <f t="shared" ref="C87:C96" si="16">D87+S87+X87</f>
        <v>150016.84586999999</v>
      </c>
      <c r="D87" s="75">
        <f t="shared" si="9"/>
        <v>147711.98900999999</v>
      </c>
      <c r="E87" s="75">
        <f t="shared" si="10"/>
        <v>123528.27782999999</v>
      </c>
      <c r="F87" s="86">
        <v>18141.530220000001</v>
      </c>
      <c r="G87" s="86">
        <v>14363.578080000001</v>
      </c>
      <c r="H87" s="86">
        <v>1620.59239</v>
      </c>
      <c r="I87" s="86">
        <f t="shared" si="11"/>
        <v>18097.41733</v>
      </c>
      <c r="J87" s="86">
        <v>13820.43705</v>
      </c>
      <c r="K87" s="86">
        <v>4276.9802799999998</v>
      </c>
      <c r="L87" s="86">
        <v>71305.159809999997</v>
      </c>
      <c r="M87" s="75">
        <f t="shared" si="12"/>
        <v>24183.711179999998</v>
      </c>
      <c r="N87" s="75">
        <v>16080.46261</v>
      </c>
      <c r="O87" s="75">
        <v>2975.1565500000002</v>
      </c>
      <c r="P87" s="75">
        <v>862.00811999999996</v>
      </c>
      <c r="Q87" s="75">
        <v>430.64607000000001</v>
      </c>
      <c r="R87" s="75">
        <v>3835.4378299999998</v>
      </c>
      <c r="S87" s="75">
        <f t="shared" si="13"/>
        <v>1038.8632700000001</v>
      </c>
      <c r="T87" s="75">
        <v>0</v>
      </c>
      <c r="U87" s="75">
        <v>64.296620000000004</v>
      </c>
      <c r="V87" s="75">
        <v>974.56664999999998</v>
      </c>
      <c r="W87" s="214">
        <v>0</v>
      </c>
      <c r="X87" s="89">
        <f t="shared" si="7"/>
        <v>1265.99359</v>
      </c>
      <c r="Y87" s="89">
        <v>140.88095000000001</v>
      </c>
      <c r="Z87" s="89">
        <v>851.65413000000001</v>
      </c>
      <c r="AA87" s="89">
        <v>0.13139000000000001</v>
      </c>
      <c r="AB87" s="89">
        <v>0</v>
      </c>
      <c r="AC87" s="89">
        <v>273.32711999999998</v>
      </c>
      <c r="AD87" s="89">
        <v>0</v>
      </c>
      <c r="AE87" s="251"/>
      <c r="AF87" s="251"/>
      <c r="AG87" s="251"/>
      <c r="AH87" s="251"/>
      <c r="AI87" s="251"/>
      <c r="AJ87" s="251"/>
      <c r="AK87" s="251"/>
      <c r="AL87" s="251"/>
    </row>
    <row r="88" spans="1:38">
      <c r="A88" s="317"/>
      <c r="B88" s="85" t="str">
        <f>IF(L!$A$1=1,L!B90,IF(L!$A$1=2,L!C90,L!D90))</f>
        <v xml:space="preserve">2012 Mars </v>
      </c>
      <c r="C88" s="118">
        <f t="shared" si="16"/>
        <v>109892.02762999998</v>
      </c>
      <c r="D88" s="75">
        <f t="shared" si="9"/>
        <v>96805.20792999999</v>
      </c>
      <c r="E88" s="75">
        <f t="shared" si="10"/>
        <v>72485.996009999988</v>
      </c>
      <c r="F88" s="86">
        <v>17465.920709999999</v>
      </c>
      <c r="G88" s="86">
        <v>10723.93958</v>
      </c>
      <c r="H88" s="86">
        <v>1392.53469</v>
      </c>
      <c r="I88" s="86">
        <f t="shared" si="11"/>
        <v>19276.927969999997</v>
      </c>
      <c r="J88" s="86">
        <v>12525.979579999999</v>
      </c>
      <c r="K88" s="86">
        <v>6750.9483899999977</v>
      </c>
      <c r="L88" s="86">
        <v>23626.673059999997</v>
      </c>
      <c r="M88" s="75">
        <f t="shared" si="12"/>
        <v>24319.211920000002</v>
      </c>
      <c r="N88" s="75">
        <v>16174.96156</v>
      </c>
      <c r="O88" s="75">
        <v>3000.74395</v>
      </c>
      <c r="P88" s="75">
        <v>675.95573000000002</v>
      </c>
      <c r="Q88" s="75">
        <v>799.41557</v>
      </c>
      <c r="R88" s="75">
        <v>3668.1351100000002</v>
      </c>
      <c r="S88" s="75">
        <f t="shared" si="13"/>
        <v>12091.924640000001</v>
      </c>
      <c r="T88" s="75">
        <v>5668.5382399999999</v>
      </c>
      <c r="U88" s="75">
        <v>4271.8354300000001</v>
      </c>
      <c r="V88" s="75">
        <v>2151.5509699999998</v>
      </c>
      <c r="W88" s="214">
        <v>0</v>
      </c>
      <c r="X88" s="89">
        <f t="shared" si="7"/>
        <v>994.89505999999994</v>
      </c>
      <c r="Y88" s="89">
        <v>113.54483</v>
      </c>
      <c r="Z88" s="89">
        <v>619.31787999999995</v>
      </c>
      <c r="AA88" s="89">
        <v>2.955E-2</v>
      </c>
      <c r="AB88" s="89">
        <v>13.1496</v>
      </c>
      <c r="AC88" s="89">
        <v>248.85319999999999</v>
      </c>
      <c r="AD88" s="89">
        <v>0</v>
      </c>
      <c r="AE88" s="255"/>
      <c r="AF88" s="251"/>
      <c r="AG88" s="251"/>
      <c r="AH88" s="251"/>
    </row>
    <row r="89" spans="1:38">
      <c r="A89" s="317"/>
      <c r="B89" s="85" t="str">
        <f>IF(L!$A$1=1,L!B91,IF(L!$A$1=2,L!C91,L!D91))</f>
        <v>2012 Prill</v>
      </c>
      <c r="C89" s="118">
        <f t="shared" si="16"/>
        <v>81620.697170000014</v>
      </c>
      <c r="D89" s="75">
        <f t="shared" si="9"/>
        <v>80928.562880000012</v>
      </c>
      <c r="E89" s="75">
        <f t="shared" si="10"/>
        <v>56923.905040000005</v>
      </c>
      <c r="F89" s="86">
        <v>17604.83699</v>
      </c>
      <c r="G89" s="86">
        <v>12479.73379</v>
      </c>
      <c r="H89" s="86">
        <v>1158.5107800000001</v>
      </c>
      <c r="I89" s="86">
        <f t="shared" si="11"/>
        <v>21683.883700000002</v>
      </c>
      <c r="J89" s="86">
        <v>14052.304330000001</v>
      </c>
      <c r="K89" s="86">
        <v>7631.5793700000013</v>
      </c>
      <c r="L89" s="86">
        <v>3996.9397800000002</v>
      </c>
      <c r="M89" s="75">
        <f t="shared" si="12"/>
        <v>24004.65784</v>
      </c>
      <c r="N89" s="75">
        <v>16310.351129999999</v>
      </c>
      <c r="O89" s="75">
        <v>2386.4613899999999</v>
      </c>
      <c r="P89" s="75">
        <v>550.86506999999995</v>
      </c>
      <c r="Q89" s="75">
        <v>705.81152999999995</v>
      </c>
      <c r="R89" s="75">
        <v>4051.1687200000001</v>
      </c>
      <c r="S89" s="75">
        <f t="shared" si="13"/>
        <v>98.838819999999998</v>
      </c>
      <c r="T89" s="75">
        <v>0</v>
      </c>
      <c r="U89" s="75">
        <v>98.838819999999998</v>
      </c>
      <c r="V89" s="75">
        <v>0</v>
      </c>
      <c r="W89" s="214">
        <v>0</v>
      </c>
      <c r="X89" s="89">
        <f>SUM(Y89:AD89)</f>
        <v>593.29547000000002</v>
      </c>
      <c r="Y89" s="89">
        <v>159.29434000000001</v>
      </c>
      <c r="Z89" s="89">
        <v>341.57650000000001</v>
      </c>
      <c r="AA89" s="89">
        <v>2.7779999999999999E-2</v>
      </c>
      <c r="AB89" s="89">
        <v>10.5854</v>
      </c>
      <c r="AC89" s="89">
        <v>77.831789999999998</v>
      </c>
      <c r="AD89" s="89">
        <v>3.97966</v>
      </c>
      <c r="AE89" s="255"/>
      <c r="AF89" s="251"/>
      <c r="AG89" s="251"/>
      <c r="AH89" s="251"/>
    </row>
    <row r="90" spans="1:38">
      <c r="A90" s="317"/>
      <c r="B90" s="85" t="str">
        <f>IF(L!$A$1=1,L!B92,IF(L!$A$1=2,L!C92,L!D92))</f>
        <v>2012 Maj</v>
      </c>
      <c r="C90" s="118">
        <f t="shared" si="16"/>
        <v>133756.12243000002</v>
      </c>
      <c r="D90" s="75">
        <f t="shared" si="9"/>
        <v>131350.46584000002</v>
      </c>
      <c r="E90" s="75">
        <f t="shared" si="10"/>
        <v>101014.6318</v>
      </c>
      <c r="F90" s="86">
        <v>17996.809959999999</v>
      </c>
      <c r="G90" s="86">
        <v>13586.281210000001</v>
      </c>
      <c r="H90" s="86">
        <v>1258.0883099999999</v>
      </c>
      <c r="I90" s="86">
        <f t="shared" si="11"/>
        <v>19701.081440000002</v>
      </c>
      <c r="J90" s="86">
        <v>17360.37932</v>
      </c>
      <c r="K90" s="86">
        <v>2340.7021200000017</v>
      </c>
      <c r="L90" s="86">
        <v>48472.370880000002</v>
      </c>
      <c r="M90" s="75">
        <f t="shared" si="12"/>
        <v>30335.834040000005</v>
      </c>
      <c r="N90" s="75">
        <v>16462.145680000001</v>
      </c>
      <c r="O90" s="75">
        <v>3760.4381699999999</v>
      </c>
      <c r="P90" s="75">
        <v>950.71829000000002</v>
      </c>
      <c r="Q90" s="75">
        <v>659.04070000000002</v>
      </c>
      <c r="R90" s="75">
        <v>8503.4912000000004</v>
      </c>
      <c r="S90" s="75">
        <f t="shared" si="13"/>
        <v>858.25944000000004</v>
      </c>
      <c r="T90" s="75">
        <v>0</v>
      </c>
      <c r="U90" s="75">
        <v>313.20778000000001</v>
      </c>
      <c r="V90" s="75">
        <v>545.05165999999997</v>
      </c>
      <c r="W90" s="214">
        <v>0</v>
      </c>
      <c r="X90" s="89">
        <f t="shared" si="7"/>
        <v>1547.39715</v>
      </c>
      <c r="Y90" s="89">
        <v>140.69669999999999</v>
      </c>
      <c r="Z90" s="89">
        <v>1068.0355199999999</v>
      </c>
      <c r="AA90" s="89">
        <v>2.7640000000000001E-2</v>
      </c>
      <c r="AB90" s="89">
        <v>4.5919999999999996</v>
      </c>
      <c r="AC90" s="89">
        <v>333.58832000000001</v>
      </c>
      <c r="AD90" s="89">
        <v>0.45697000000000004</v>
      </c>
      <c r="AE90" s="255"/>
      <c r="AF90" s="251"/>
      <c r="AG90" s="251"/>
      <c r="AH90" s="251"/>
    </row>
    <row r="91" spans="1:38">
      <c r="A91" s="317"/>
      <c r="B91" s="85" t="str">
        <f>IF(L!$A$1=1,L!B93,IF(L!$A$1=2,L!C93,L!D93))</f>
        <v>2012 Qershor</v>
      </c>
      <c r="C91" s="118">
        <f t="shared" si="16"/>
        <v>128262.12504</v>
      </c>
      <c r="D91" s="75">
        <f t="shared" si="9"/>
        <v>126459.02244</v>
      </c>
      <c r="E91" s="75">
        <f t="shared" si="10"/>
        <v>99873.493090000004</v>
      </c>
      <c r="F91" s="86">
        <v>17827.03514</v>
      </c>
      <c r="G91" s="86">
        <v>9250.7515800000001</v>
      </c>
      <c r="H91" s="86">
        <v>700.80092999999999</v>
      </c>
      <c r="I91" s="86">
        <f t="shared" si="11"/>
        <v>29577.03138</v>
      </c>
      <c r="J91" s="86">
        <v>14383.22185</v>
      </c>
      <c r="K91" s="86">
        <v>15193.80953</v>
      </c>
      <c r="L91" s="86">
        <v>42517.874060000002</v>
      </c>
      <c r="M91" s="75">
        <f t="shared" si="12"/>
        <v>26585.529349999997</v>
      </c>
      <c r="N91" s="75">
        <v>16301.67842</v>
      </c>
      <c r="O91" s="75">
        <v>1945.04484</v>
      </c>
      <c r="P91" s="75">
        <v>344.53057999999999</v>
      </c>
      <c r="Q91" s="75">
        <v>555.73422000000005</v>
      </c>
      <c r="R91" s="75">
        <v>7438.5412900000001</v>
      </c>
      <c r="S91" s="75">
        <f t="shared" si="13"/>
        <v>723.09353999999996</v>
      </c>
      <c r="T91" s="75">
        <v>0</v>
      </c>
      <c r="U91" s="75">
        <v>197.16279</v>
      </c>
      <c r="V91" s="75">
        <v>525.93074999999999</v>
      </c>
      <c r="W91" s="214">
        <v>0</v>
      </c>
      <c r="X91" s="89">
        <f t="shared" si="7"/>
        <v>1080.0090600000003</v>
      </c>
      <c r="Y91" s="89">
        <v>110.19521</v>
      </c>
      <c r="Z91" s="89">
        <v>695.45383000000004</v>
      </c>
      <c r="AA91" s="89">
        <v>1.6384099999999999</v>
      </c>
      <c r="AB91" s="89">
        <v>6.0890000000000004</v>
      </c>
      <c r="AC91" s="89">
        <v>266.54232000000002</v>
      </c>
      <c r="AD91" s="89">
        <v>9.0290000000000009E-2</v>
      </c>
      <c r="AE91" s="255"/>
      <c r="AF91" s="251"/>
      <c r="AG91" s="251"/>
      <c r="AH91" s="251"/>
    </row>
    <row r="92" spans="1:38">
      <c r="A92" s="317"/>
      <c r="B92" s="85" t="str">
        <f>IF(L!$A$1=1,L!B94,IF(L!$A$1=2,L!C94,L!D94))</f>
        <v>2012 Korrik</v>
      </c>
      <c r="C92" s="118">
        <f t="shared" si="16"/>
        <v>120340.77443</v>
      </c>
      <c r="D92" s="75">
        <f t="shared" si="9"/>
        <v>116918.68794</v>
      </c>
      <c r="E92" s="75">
        <f t="shared" si="10"/>
        <v>86218.793910000008</v>
      </c>
      <c r="F92" s="86">
        <v>17998.15222</v>
      </c>
      <c r="G92" s="86">
        <v>9139.3839200000002</v>
      </c>
      <c r="H92" s="86">
        <v>776.02263000000005</v>
      </c>
      <c r="I92" s="86">
        <f t="shared" si="11"/>
        <v>19473.285800000001</v>
      </c>
      <c r="J92" s="86">
        <v>14618.016739999999</v>
      </c>
      <c r="K92" s="86">
        <v>4855.2690600000024</v>
      </c>
      <c r="L92" s="86">
        <v>38831.949339999999</v>
      </c>
      <c r="M92" s="75">
        <f t="shared" si="12"/>
        <v>30699.894030000003</v>
      </c>
      <c r="N92" s="75">
        <v>16382.83346</v>
      </c>
      <c r="O92" s="75">
        <v>1749.41427</v>
      </c>
      <c r="P92" s="75">
        <v>398.90750000000003</v>
      </c>
      <c r="Q92" s="75">
        <v>567.03931</v>
      </c>
      <c r="R92" s="75">
        <v>11601.699490000001</v>
      </c>
      <c r="S92" s="75">
        <f t="shared" si="13"/>
        <v>1986.5709999999999</v>
      </c>
      <c r="T92" s="75">
        <v>0</v>
      </c>
      <c r="U92" s="75">
        <v>244.09800000000001</v>
      </c>
      <c r="V92" s="75">
        <v>1742.473</v>
      </c>
      <c r="W92" s="214">
        <v>0</v>
      </c>
      <c r="X92" s="89">
        <f t="shared" ref="X92:X96" si="17">SUM(Y92:AD92)</f>
        <v>1435.51549</v>
      </c>
      <c r="Y92" s="89">
        <v>131.51096000000001</v>
      </c>
      <c r="Z92" s="89">
        <v>776.62887999999998</v>
      </c>
      <c r="AA92" s="89">
        <v>0</v>
      </c>
      <c r="AB92" s="89">
        <v>95.381</v>
      </c>
      <c r="AC92" s="89">
        <v>420.61212</v>
      </c>
      <c r="AD92" s="89">
        <v>11.382530000000001</v>
      </c>
      <c r="AE92" s="255"/>
      <c r="AF92" s="251"/>
      <c r="AG92" s="251"/>
      <c r="AH92" s="251"/>
    </row>
    <row r="93" spans="1:38">
      <c r="A93" s="317"/>
      <c r="B93" s="85" t="str">
        <f>IF(L!$A$1=1,L!B95,IF(L!$A$1=2,L!C95,L!D95))</f>
        <v>2012 Gusht</v>
      </c>
      <c r="C93" s="118">
        <f t="shared" si="16"/>
        <v>117719.91555999999</v>
      </c>
      <c r="D93" s="75">
        <f t="shared" si="9"/>
        <v>112854.62910999999</v>
      </c>
      <c r="E93" s="75">
        <f t="shared" si="10"/>
        <v>81163.025739999997</v>
      </c>
      <c r="F93" s="86">
        <v>18109.762439999999</v>
      </c>
      <c r="G93" s="86">
        <v>11409.00166</v>
      </c>
      <c r="H93" s="86">
        <v>1045.2355400000001</v>
      </c>
      <c r="I93" s="86">
        <f t="shared" si="11"/>
        <v>17986.33844</v>
      </c>
      <c r="J93" s="86">
        <v>14806.869930000001</v>
      </c>
      <c r="K93" s="86">
        <v>3179.4685099999988</v>
      </c>
      <c r="L93" s="86">
        <v>32612.68766</v>
      </c>
      <c r="M93" s="75">
        <f t="shared" si="12"/>
        <v>31691.603370000001</v>
      </c>
      <c r="N93" s="75">
        <v>16193.38387</v>
      </c>
      <c r="O93" s="75">
        <v>2451.0815200000002</v>
      </c>
      <c r="P93" s="75">
        <v>687.45189000000005</v>
      </c>
      <c r="Q93" s="75">
        <v>459.72725000000003</v>
      </c>
      <c r="R93" s="75">
        <v>11899.958839999999</v>
      </c>
      <c r="S93" s="75">
        <f t="shared" si="13"/>
        <v>4115.62626</v>
      </c>
      <c r="T93" s="75">
        <v>0</v>
      </c>
      <c r="U93" s="75">
        <v>177.89564000000001</v>
      </c>
      <c r="V93" s="75">
        <v>3937.7306199999998</v>
      </c>
      <c r="W93" s="214">
        <v>0</v>
      </c>
      <c r="X93" s="89">
        <f t="shared" si="17"/>
        <v>749.66019000000006</v>
      </c>
      <c r="Y93" s="89">
        <v>130.51061000000001</v>
      </c>
      <c r="Z93" s="89">
        <v>314.41367000000002</v>
      </c>
      <c r="AA93" s="89">
        <v>7.4719999999999995E-2</v>
      </c>
      <c r="AB93" s="89">
        <v>7.16</v>
      </c>
      <c r="AC93" s="89">
        <v>297.50119000000001</v>
      </c>
      <c r="AD93" s="89">
        <v>0</v>
      </c>
      <c r="AE93" s="255"/>
      <c r="AF93" s="251"/>
      <c r="AG93" s="251"/>
      <c r="AH93" s="251"/>
    </row>
    <row r="94" spans="1:38">
      <c r="A94" s="317"/>
      <c r="B94" s="85" t="str">
        <f>IF(L!$A$1=1,L!B96,IF(L!$A$1=2,L!C96,L!D96))</f>
        <v>2012 Shtator</v>
      </c>
      <c r="C94" s="118">
        <f t="shared" si="16"/>
        <v>134992.309825</v>
      </c>
      <c r="D94" s="75">
        <f t="shared" si="9"/>
        <v>118233.65222500001</v>
      </c>
      <c r="E94" s="75">
        <f t="shared" si="10"/>
        <v>85467.74175500001</v>
      </c>
      <c r="F94" s="86">
        <v>17948.310240000003</v>
      </c>
      <c r="G94" s="86">
        <v>8405.001549999999</v>
      </c>
      <c r="H94" s="86">
        <v>744.94596000000001</v>
      </c>
      <c r="I94" s="86">
        <f t="shared" si="11"/>
        <v>21912.608135000002</v>
      </c>
      <c r="J94" s="86">
        <v>12358.973249999999</v>
      </c>
      <c r="K94" s="86">
        <v>9553.6348850000031</v>
      </c>
      <c r="L94" s="86">
        <v>36456.875870000003</v>
      </c>
      <c r="M94" s="75">
        <f t="shared" si="12"/>
        <v>32765.910469999999</v>
      </c>
      <c r="N94" s="75">
        <v>16245.08344</v>
      </c>
      <c r="O94" s="75">
        <v>2404.6758399999999</v>
      </c>
      <c r="P94" s="75">
        <v>443.83629999999999</v>
      </c>
      <c r="Q94" s="75">
        <v>496.15766000000002</v>
      </c>
      <c r="R94" s="75">
        <v>13176.157230000001</v>
      </c>
      <c r="S94" s="75">
        <f t="shared" si="13"/>
        <v>13926.366190000001</v>
      </c>
      <c r="T94" s="75">
        <v>5668.5382399999999</v>
      </c>
      <c r="U94" s="75">
        <v>3936.8992399999997</v>
      </c>
      <c r="V94" s="75">
        <v>4320.9287100000001</v>
      </c>
      <c r="W94" s="214">
        <v>0</v>
      </c>
      <c r="X94" s="89">
        <f t="shared" si="17"/>
        <v>2832.2914100000003</v>
      </c>
      <c r="Y94" s="89">
        <v>114.74567</v>
      </c>
      <c r="Z94" s="89">
        <v>1697.25629</v>
      </c>
      <c r="AA94" s="89">
        <v>0.46245999999999998</v>
      </c>
      <c r="AB94" s="89">
        <v>0.15</v>
      </c>
      <c r="AC94" s="89">
        <v>1018.67699</v>
      </c>
      <c r="AD94" s="89">
        <v>1</v>
      </c>
      <c r="AE94" s="255"/>
      <c r="AF94" s="251"/>
      <c r="AG94" s="251"/>
      <c r="AH94" s="251"/>
    </row>
    <row r="95" spans="1:38">
      <c r="A95" s="317"/>
      <c r="B95" s="85" t="str">
        <f>IF(L!$A$1=1,L!B97,IF(L!$A$1=2,L!C97,L!D97))</f>
        <v>2012 Tetor</v>
      </c>
      <c r="C95" s="118">
        <f t="shared" si="16"/>
        <v>129294.77619</v>
      </c>
      <c r="D95" s="75">
        <f t="shared" si="9"/>
        <v>127357.16787</v>
      </c>
      <c r="E95" s="75">
        <f t="shared" si="10"/>
        <v>96113.71471</v>
      </c>
      <c r="F95" s="86">
        <v>17670.730790000001</v>
      </c>
      <c r="G95" s="86">
        <v>9916.6737999999987</v>
      </c>
      <c r="H95" s="86">
        <v>924.21940999999993</v>
      </c>
      <c r="I95" s="86">
        <f t="shared" si="11"/>
        <v>35921.334999999999</v>
      </c>
      <c r="J95" s="86">
        <v>30734.85356</v>
      </c>
      <c r="K95" s="86">
        <v>5186.4814399999996</v>
      </c>
      <c r="L95" s="86">
        <v>31680.755710000001</v>
      </c>
      <c r="M95" s="75">
        <f t="shared" si="12"/>
        <v>31243.453159999997</v>
      </c>
      <c r="N95" s="75">
        <v>16219.903609999999</v>
      </c>
      <c r="O95" s="75">
        <v>3145.42641</v>
      </c>
      <c r="P95" s="75">
        <v>692.88932</v>
      </c>
      <c r="Q95" s="75">
        <v>391.67743999999999</v>
      </c>
      <c r="R95" s="75">
        <v>10793.55638</v>
      </c>
      <c r="S95" s="75">
        <f t="shared" si="13"/>
        <v>418.75520999999998</v>
      </c>
      <c r="T95" s="75">
        <v>0</v>
      </c>
      <c r="U95" s="75">
        <v>84.632589999999993</v>
      </c>
      <c r="V95" s="75">
        <v>334.12261999999998</v>
      </c>
      <c r="W95" s="214">
        <v>0</v>
      </c>
      <c r="X95" s="89">
        <f t="shared" si="17"/>
        <v>1518.8531099999998</v>
      </c>
      <c r="Y95" s="89">
        <v>130.54999000000001</v>
      </c>
      <c r="Z95" s="89">
        <v>883.38508999999999</v>
      </c>
      <c r="AA95" s="89">
        <v>3.678E-2</v>
      </c>
      <c r="AB95" s="89">
        <v>34.585700000000003</v>
      </c>
      <c r="AC95" s="89">
        <v>469.99320999999998</v>
      </c>
      <c r="AD95" s="89">
        <v>0.30234</v>
      </c>
      <c r="AE95" s="255"/>
      <c r="AF95" s="251"/>
      <c r="AG95" s="250"/>
      <c r="AH95" s="250"/>
    </row>
    <row r="96" spans="1:38">
      <c r="A96" s="317"/>
      <c r="B96" s="85" t="str">
        <f>IF(L!$A$1=1,L!B98,IF(L!$A$1=2,L!C98,L!D98))</f>
        <v xml:space="preserve">2012 Nëntor </v>
      </c>
      <c r="C96" s="118">
        <f t="shared" si="16"/>
        <v>160191.24737</v>
      </c>
      <c r="D96" s="75">
        <f t="shared" si="9"/>
        <v>158356.80551999999</v>
      </c>
      <c r="E96" s="75">
        <f t="shared" si="10"/>
        <v>108330.50258</v>
      </c>
      <c r="F96" s="86">
        <v>36232.255279999998</v>
      </c>
      <c r="G96" s="86">
        <v>10609.261399999999</v>
      </c>
      <c r="H96" s="86">
        <v>969.99800999999991</v>
      </c>
      <c r="I96" s="86">
        <f t="shared" si="11"/>
        <v>25208.8878</v>
      </c>
      <c r="J96" s="86">
        <v>17394.534469999999</v>
      </c>
      <c r="K96" s="86">
        <v>7814.3533300000017</v>
      </c>
      <c r="L96" s="86">
        <v>35310.10009</v>
      </c>
      <c r="M96" s="75">
        <f t="shared" si="12"/>
        <v>50026.302940000009</v>
      </c>
      <c r="N96" s="75">
        <v>32527.729859999999</v>
      </c>
      <c r="O96" s="75">
        <v>3798.3703399999999</v>
      </c>
      <c r="P96" s="75">
        <v>705.19802000000004</v>
      </c>
      <c r="Q96" s="75">
        <v>838.74003000000005</v>
      </c>
      <c r="R96" s="75">
        <v>12156.26469</v>
      </c>
      <c r="S96" s="75">
        <f t="shared" si="13"/>
        <v>368.52116000000001</v>
      </c>
      <c r="T96" s="75">
        <v>0</v>
      </c>
      <c r="U96" s="75">
        <v>252.56709999999998</v>
      </c>
      <c r="V96" s="75">
        <v>115.95406</v>
      </c>
      <c r="W96" s="214">
        <v>0</v>
      </c>
      <c r="X96" s="89">
        <f t="shared" si="17"/>
        <v>1465.9206899999999</v>
      </c>
      <c r="Y96" s="89">
        <v>157.31721999999999</v>
      </c>
      <c r="Z96" s="89">
        <v>345.63796000000002</v>
      </c>
      <c r="AA96" s="89">
        <v>0</v>
      </c>
      <c r="AB96" s="89">
        <v>12.3254</v>
      </c>
      <c r="AC96" s="89">
        <v>950.64011000000005</v>
      </c>
      <c r="AD96" s="89">
        <v>0</v>
      </c>
      <c r="AE96" s="255"/>
      <c r="AF96" s="251"/>
      <c r="AG96" s="251"/>
      <c r="AH96" s="251"/>
    </row>
    <row r="97" spans="1:38">
      <c r="A97" s="317"/>
      <c r="B97" s="85" t="str">
        <f>IF(L!$A$1=1,L!B99,IF(L!$A$1=2,L!C99,L!D99))</f>
        <v>2012 Dhjetor</v>
      </c>
      <c r="C97" s="118">
        <f>D97+S97+X97</f>
        <v>184928.68577499993</v>
      </c>
      <c r="D97" s="75">
        <f t="shared" si="9"/>
        <v>181996.24627499992</v>
      </c>
      <c r="E97" s="75">
        <f t="shared" si="10"/>
        <v>131458.6279949999</v>
      </c>
      <c r="F97" s="86">
        <v>15330.281639999999</v>
      </c>
      <c r="G97" s="86">
        <v>21124.256700000002</v>
      </c>
      <c r="H97" s="86">
        <v>1795.8789099999999</v>
      </c>
      <c r="I97" s="86">
        <f t="shared" si="11"/>
        <v>27804.0851149999</v>
      </c>
      <c r="J97" s="86">
        <v>19033.579290000001</v>
      </c>
      <c r="K97" s="86">
        <v>8770.5058249998983</v>
      </c>
      <c r="L97" s="86">
        <v>65404.125630000002</v>
      </c>
      <c r="M97" s="75">
        <f t="shared" si="12"/>
        <v>50537.618280000024</v>
      </c>
      <c r="N97" s="75">
        <v>16336.64698000002</v>
      </c>
      <c r="O97" s="75">
        <v>5671.4639900000002</v>
      </c>
      <c r="P97" s="75">
        <v>1487.0372600000012</v>
      </c>
      <c r="Q97" s="75">
        <v>1565.71587</v>
      </c>
      <c r="R97" s="75">
        <v>25476.754180000004</v>
      </c>
      <c r="S97" s="75">
        <f t="shared" si="13"/>
        <v>1766.4758299999999</v>
      </c>
      <c r="T97" s="75">
        <v>0</v>
      </c>
      <c r="U97" s="75">
        <v>437.89503999999999</v>
      </c>
      <c r="V97" s="75">
        <v>278.58078999999998</v>
      </c>
      <c r="W97" s="214">
        <v>1050</v>
      </c>
      <c r="X97" s="89">
        <f>SUM(Y97:AD97)</f>
        <v>1165.963669999999</v>
      </c>
      <c r="Y97" s="89">
        <v>191.15085000000002</v>
      </c>
      <c r="Z97" s="93">
        <v>750.68606</v>
      </c>
      <c r="AA97" s="89">
        <v>8.0340000000000508E-2</v>
      </c>
      <c r="AB97" s="89">
        <v>12.8</v>
      </c>
      <c r="AC97" s="89">
        <v>210.27439999999899</v>
      </c>
      <c r="AD97" s="89">
        <v>0.97202</v>
      </c>
      <c r="AE97" s="255"/>
      <c r="AF97" s="251"/>
      <c r="AG97" s="251"/>
      <c r="AH97" s="251"/>
    </row>
    <row r="98" spans="1:38">
      <c r="A98" s="317"/>
      <c r="B98" s="105" t="str">
        <f>IF(L!$A$1=1,L!B100,IF(L!$A$1=2,L!C100,L!D100))</f>
        <v>Gjithsej 2012</v>
      </c>
      <c r="C98" s="176">
        <f>D98+S98+X98</f>
        <v>1481393.9087599998</v>
      </c>
      <c r="D98" s="106">
        <f t="shared" si="9"/>
        <v>1428990.1481999997</v>
      </c>
      <c r="E98" s="106">
        <f t="shared" si="10"/>
        <v>1065944.8119899998</v>
      </c>
      <c r="F98" s="107">
        <v>212471.10014</v>
      </c>
      <c r="G98" s="107">
        <v>134514.25534</v>
      </c>
      <c r="H98" s="107">
        <v>13277.717289999999</v>
      </c>
      <c r="I98" s="107">
        <f t="shared" si="11"/>
        <v>272589.04627999983</v>
      </c>
      <c r="J98" s="107">
        <v>194828.59227999995</v>
      </c>
      <c r="K98" s="107">
        <v>77760.453999999896</v>
      </c>
      <c r="L98" s="107">
        <v>433092.69294000004</v>
      </c>
      <c r="M98" s="107">
        <f t="shared" si="12"/>
        <v>363045.33620999998</v>
      </c>
      <c r="N98" s="107">
        <v>195235.18062</v>
      </c>
      <c r="O98" s="107">
        <v>34847.460229999997</v>
      </c>
      <c r="P98" s="107">
        <v>8280.0346800000007</v>
      </c>
      <c r="Q98" s="107">
        <v>7530.6646500000006</v>
      </c>
      <c r="R98" s="107">
        <v>117151.99602999999</v>
      </c>
      <c r="S98" s="107">
        <f t="shared" si="13"/>
        <v>37466.405529999996</v>
      </c>
      <c r="T98" s="107">
        <v>11337.07648</v>
      </c>
      <c r="U98" s="107">
        <v>10079.329049999998</v>
      </c>
      <c r="V98" s="107">
        <v>15000</v>
      </c>
      <c r="W98" s="215">
        <v>1050</v>
      </c>
      <c r="X98" s="107">
        <f>SUM(X86:X97)</f>
        <v>14937.355030000001</v>
      </c>
      <c r="Y98" s="107">
        <f>SUM(Y86:Y97)</f>
        <v>1538.50487</v>
      </c>
      <c r="Z98" s="107">
        <f>SUM(Z86:Z97)</f>
        <v>8613.4984100000001</v>
      </c>
      <c r="AA98" s="107">
        <f>SUM(AA86:AA97)</f>
        <v>2.5090699999999999</v>
      </c>
      <c r="AB98" s="215">
        <f>SUM(AB86:AB97)</f>
        <v>196.81810000000002</v>
      </c>
      <c r="AC98" s="224">
        <f t="shared" ref="AC98" si="18">SUM(AC86:AC97)</f>
        <v>4567.8407699999998</v>
      </c>
      <c r="AD98" s="224">
        <f>SUM(AD86:AD97)</f>
        <v>18.183810000000001</v>
      </c>
      <c r="AE98" s="258"/>
      <c r="AF98" s="258"/>
      <c r="AG98" s="258"/>
      <c r="AH98" s="258"/>
    </row>
    <row r="99" spans="1:38">
      <c r="A99" s="317">
        <v>2013</v>
      </c>
      <c r="B99" s="85" t="str">
        <f>IF(L!$A$1=1,L!B101,IF(L!$A$1=2,L!C101,L!D101))</f>
        <v>2013 Janar</v>
      </c>
      <c r="C99" s="118">
        <f>D99+S99+X99</f>
        <v>39290.192610000006</v>
      </c>
      <c r="D99" s="75">
        <f t="shared" si="9"/>
        <v>38540.616500000004</v>
      </c>
      <c r="E99" s="75">
        <f t="shared" si="10"/>
        <v>30351.378090000002</v>
      </c>
      <c r="F99" s="86">
        <v>145.58771999999999</v>
      </c>
      <c r="G99" s="86">
        <v>6745.7923700000001</v>
      </c>
      <c r="H99" s="86">
        <v>1297.9795300000001</v>
      </c>
      <c r="I99" s="86">
        <f t="shared" si="11"/>
        <v>19400.985210000003</v>
      </c>
      <c r="J99" s="86">
        <v>15542.98899</v>
      </c>
      <c r="K99" s="86">
        <v>3857.9962200000027</v>
      </c>
      <c r="L99" s="86">
        <v>2761.0332600000002</v>
      </c>
      <c r="M99" s="75">
        <f t="shared" si="12"/>
        <v>8189.2384099999999</v>
      </c>
      <c r="N99" s="75">
        <v>0</v>
      </c>
      <c r="O99" s="75">
        <v>2089.8006100000002</v>
      </c>
      <c r="P99" s="75">
        <v>655.82632999999998</v>
      </c>
      <c r="Q99" s="75">
        <v>38.5578</v>
      </c>
      <c r="R99" s="75">
        <v>5405.0536700000002</v>
      </c>
      <c r="S99" s="75">
        <f t="shared" si="13"/>
        <v>343.52911</v>
      </c>
      <c r="T99" s="75">
        <v>0</v>
      </c>
      <c r="U99" s="75">
        <v>343.52911</v>
      </c>
      <c r="V99" s="75">
        <v>0</v>
      </c>
      <c r="W99" s="214">
        <v>0</v>
      </c>
      <c r="X99" s="89">
        <f>SUM(Y99:AD99)</f>
        <v>406.04699999999991</v>
      </c>
      <c r="Y99" s="89">
        <v>18.032360000000001</v>
      </c>
      <c r="Z99" s="89">
        <v>290.66959999999995</v>
      </c>
      <c r="AA99" s="89">
        <v>0</v>
      </c>
      <c r="AB99" s="210">
        <v>5.0496000000000008</v>
      </c>
      <c r="AC99" s="210">
        <v>92.295440000000013</v>
      </c>
      <c r="AD99" s="210">
        <v>0</v>
      </c>
      <c r="AE99" s="254"/>
      <c r="AF99" s="250"/>
      <c r="AG99" s="250"/>
      <c r="AH99" s="250"/>
    </row>
    <row r="100" spans="1:38">
      <c r="A100" s="317"/>
      <c r="B100" s="85" t="str">
        <f>IF(L!$A$1=1,L!B102,IF(L!$A$1=2,L!C102,L!D102))</f>
        <v>2013 Shkurt</v>
      </c>
      <c r="C100" s="118">
        <f t="shared" ref="C100:C109" si="19">D100+S100+X100</f>
        <v>138683.35093000002</v>
      </c>
      <c r="D100" s="75">
        <f t="shared" si="9"/>
        <v>137632.81333999999</v>
      </c>
      <c r="E100" s="75">
        <f t="shared" si="10"/>
        <v>113566.44094</v>
      </c>
      <c r="F100" s="86">
        <v>18401.133409999999</v>
      </c>
      <c r="G100" s="86">
        <v>10655.73625</v>
      </c>
      <c r="H100" s="86">
        <v>1457.84375</v>
      </c>
      <c r="I100" s="86">
        <f t="shared" si="11"/>
        <v>33432.041130000005</v>
      </c>
      <c r="J100" s="86">
        <v>20012.741689999999</v>
      </c>
      <c r="K100" s="86">
        <v>13419.299440000006</v>
      </c>
      <c r="L100" s="86">
        <v>49619.686399999999</v>
      </c>
      <c r="M100" s="75">
        <f t="shared" si="12"/>
        <v>24066.3724</v>
      </c>
      <c r="N100" s="75">
        <v>16170.930680000001</v>
      </c>
      <c r="O100" s="75">
        <v>3111.4373999999998</v>
      </c>
      <c r="P100" s="75">
        <v>906.28485999999998</v>
      </c>
      <c r="Q100" s="75">
        <v>557.89413000000002</v>
      </c>
      <c r="R100" s="75">
        <v>3319.8253300000001</v>
      </c>
      <c r="S100" s="75">
        <f t="shared" si="13"/>
        <v>273.30628999999999</v>
      </c>
      <c r="T100" s="75">
        <v>0</v>
      </c>
      <c r="U100" s="75">
        <v>273.30628999999999</v>
      </c>
      <c r="V100" s="75">
        <v>0</v>
      </c>
      <c r="W100" s="214">
        <v>0</v>
      </c>
      <c r="X100" s="89">
        <f t="shared" si="7"/>
        <v>777.23129999999992</v>
      </c>
      <c r="Y100" s="89">
        <v>113.14915999999999</v>
      </c>
      <c r="Z100" s="89">
        <v>461.99453999999997</v>
      </c>
      <c r="AA100" s="89">
        <v>3.8199999999999998E-2</v>
      </c>
      <c r="AB100" s="89">
        <v>3.8403999999999998</v>
      </c>
      <c r="AC100" s="89">
        <v>197.25897000000001</v>
      </c>
      <c r="AD100" s="89">
        <v>0.95002999999999993</v>
      </c>
      <c r="AE100" s="255"/>
      <c r="AF100" s="251"/>
      <c r="AG100" s="251"/>
      <c r="AH100" s="251"/>
    </row>
    <row r="101" spans="1:38">
      <c r="A101" s="317"/>
      <c r="B101" s="85" t="str">
        <f>IF(L!$A$1=1,L!B103,IF(L!$A$1=2,L!C103,L!D103))</f>
        <v xml:space="preserve">2013 Mars </v>
      </c>
      <c r="C101" s="118">
        <f t="shared" si="19"/>
        <v>116892.47684</v>
      </c>
      <c r="D101" s="75">
        <f t="shared" si="9"/>
        <v>105322.57625000001</v>
      </c>
      <c r="E101" s="75">
        <f t="shared" si="10"/>
        <v>80919.645450000011</v>
      </c>
      <c r="F101" s="86">
        <v>18471.266780000002</v>
      </c>
      <c r="G101" s="86">
        <v>12644.861050000001</v>
      </c>
      <c r="H101" s="86">
        <v>1237.4881899999998</v>
      </c>
      <c r="I101" s="86">
        <f t="shared" si="11"/>
        <v>25563.71185</v>
      </c>
      <c r="J101" s="86">
        <v>18443.753959999998</v>
      </c>
      <c r="K101" s="86">
        <v>7119.9578900000015</v>
      </c>
      <c r="L101" s="86">
        <v>23002.317579999999</v>
      </c>
      <c r="M101" s="75">
        <f t="shared" si="12"/>
        <v>24402.930799999998</v>
      </c>
      <c r="N101" s="75">
        <v>16363.478159999999</v>
      </c>
      <c r="O101" s="75">
        <v>2574.9745399999997</v>
      </c>
      <c r="P101" s="75">
        <v>655.81538</v>
      </c>
      <c r="Q101" s="75">
        <v>1002.27724</v>
      </c>
      <c r="R101" s="75">
        <v>3806.3854799999999</v>
      </c>
      <c r="S101" s="75">
        <f t="shared" si="13"/>
        <v>10507.997319999999</v>
      </c>
      <c r="T101" s="75">
        <v>5668.5382399999999</v>
      </c>
      <c r="U101" s="75">
        <v>4839.4590799999996</v>
      </c>
      <c r="V101" s="75">
        <v>0</v>
      </c>
      <c r="W101" s="214">
        <v>0</v>
      </c>
      <c r="X101" s="89">
        <f t="shared" si="7"/>
        <v>1061.90327</v>
      </c>
      <c r="Y101" s="89">
        <v>130.79436000000001</v>
      </c>
      <c r="Z101" s="89">
        <v>775.93822</v>
      </c>
      <c r="AA101" s="89">
        <v>0.23666000000000001</v>
      </c>
      <c r="AB101" s="89">
        <v>0.15</v>
      </c>
      <c r="AC101" s="89">
        <v>154.78253000000001</v>
      </c>
      <c r="AD101" s="89">
        <v>1.5E-3</v>
      </c>
      <c r="AE101" s="255"/>
      <c r="AF101" s="251"/>
      <c r="AG101" s="251"/>
      <c r="AH101" s="251"/>
    </row>
    <row r="102" spans="1:38">
      <c r="A102" s="317"/>
      <c r="B102" s="85" t="str">
        <f>IF(L!$A$1=1,L!B104,IF(L!$A$1=2,L!C104,L!D104))</f>
        <v>2013 Prill</v>
      </c>
      <c r="C102" s="118">
        <f t="shared" si="19"/>
        <v>111221.04729999999</v>
      </c>
      <c r="D102" s="75">
        <f t="shared" si="9"/>
        <v>110368.54218999999</v>
      </c>
      <c r="E102" s="75">
        <f t="shared" si="10"/>
        <v>83512.649639999989</v>
      </c>
      <c r="F102" s="86">
        <v>18153.844940000003</v>
      </c>
      <c r="G102" s="86">
        <v>12659.299139999999</v>
      </c>
      <c r="H102" s="86">
        <v>1394.5539199999998</v>
      </c>
      <c r="I102" s="86">
        <f t="shared" si="11"/>
        <v>27782.294489999997</v>
      </c>
      <c r="J102" s="86">
        <v>15947.62275</v>
      </c>
      <c r="K102" s="86">
        <v>11834.671739999996</v>
      </c>
      <c r="L102" s="86">
        <v>23522.657149999999</v>
      </c>
      <c r="M102" s="75">
        <f t="shared" si="12"/>
        <v>26855.89255</v>
      </c>
      <c r="N102" s="75">
        <v>16340.494119999999</v>
      </c>
      <c r="O102" s="75">
        <v>3285.9296600000002</v>
      </c>
      <c r="P102" s="75">
        <v>797.46463000000006</v>
      </c>
      <c r="Q102" s="75">
        <v>968.07806999999991</v>
      </c>
      <c r="R102" s="75">
        <v>5463.9260700000004</v>
      </c>
      <c r="S102" s="75">
        <f t="shared" si="13"/>
        <v>52.514669999999995</v>
      </c>
      <c r="T102" s="75">
        <v>0</v>
      </c>
      <c r="U102" s="75">
        <v>52.514669999999995</v>
      </c>
      <c r="V102" s="75">
        <v>0</v>
      </c>
      <c r="W102" s="214">
        <v>0</v>
      </c>
      <c r="X102" s="89">
        <f t="shared" si="7"/>
        <v>799.99044000000004</v>
      </c>
      <c r="Y102" s="89">
        <v>135.06533999999999</v>
      </c>
      <c r="Z102" s="89">
        <v>244.83011999999999</v>
      </c>
      <c r="AA102" s="89">
        <v>8.8730000000000003E-2</v>
      </c>
      <c r="AB102" s="89">
        <v>53.839999999999989</v>
      </c>
      <c r="AC102" s="89">
        <v>366.16625000000005</v>
      </c>
      <c r="AD102" s="89">
        <v>0</v>
      </c>
      <c r="AE102" s="255"/>
      <c r="AF102" s="251"/>
      <c r="AG102" s="251"/>
      <c r="AH102" s="251"/>
    </row>
    <row r="103" spans="1:38">
      <c r="A103" s="317"/>
      <c r="B103" s="85" t="str">
        <f>IF(L!$A$1=1,L!B105,IF(L!$A$1=2,L!C105,L!D105))</f>
        <v>2013 Maj</v>
      </c>
      <c r="C103" s="118">
        <f t="shared" si="19"/>
        <v>142010.4056</v>
      </c>
      <c r="D103" s="75">
        <f t="shared" si="9"/>
        <v>140359.10905999999</v>
      </c>
      <c r="E103" s="75">
        <f t="shared" si="10"/>
        <v>93410.852020000006</v>
      </c>
      <c r="F103" s="86">
        <v>36716.356200000002</v>
      </c>
      <c r="G103" s="86">
        <v>10469.87988</v>
      </c>
      <c r="H103" s="86">
        <v>1130.7669799999999</v>
      </c>
      <c r="I103" s="86">
        <f t="shared" si="11"/>
        <v>22035.724620000001</v>
      </c>
      <c r="J103" s="86">
        <v>18358.188760000001</v>
      </c>
      <c r="K103" s="86">
        <v>3677.53586</v>
      </c>
      <c r="L103" s="86">
        <v>23058.124339999998</v>
      </c>
      <c r="M103" s="75">
        <f t="shared" si="12"/>
        <v>46948.257039999997</v>
      </c>
      <c r="N103" s="75">
        <v>32984.398239999995</v>
      </c>
      <c r="O103" s="75">
        <v>3050.9275400000001</v>
      </c>
      <c r="P103" s="75">
        <v>773.80415000000005</v>
      </c>
      <c r="Q103" s="75">
        <v>1036.7651600000002</v>
      </c>
      <c r="R103" s="75">
        <v>9102.3619499999986</v>
      </c>
      <c r="S103" s="75">
        <f t="shared" si="13"/>
        <v>316.32148999999998</v>
      </c>
      <c r="T103" s="75">
        <v>0</v>
      </c>
      <c r="U103" s="75">
        <v>316.32148999999998</v>
      </c>
      <c r="V103" s="75">
        <v>0</v>
      </c>
      <c r="W103" s="214">
        <v>0</v>
      </c>
      <c r="X103" s="89">
        <f t="shared" si="7"/>
        <v>1334.97505</v>
      </c>
      <c r="Y103" s="89">
        <v>30.190379999999998</v>
      </c>
      <c r="Z103" s="89">
        <v>344.67671999999999</v>
      </c>
      <c r="AA103" s="89">
        <v>0.56225999999999998</v>
      </c>
      <c r="AB103" s="89">
        <v>311.392</v>
      </c>
      <c r="AC103" s="89">
        <v>644.48143000000005</v>
      </c>
      <c r="AD103" s="89">
        <v>3.6722600000000001</v>
      </c>
      <c r="AE103" s="255"/>
      <c r="AF103" s="251"/>
      <c r="AG103" s="251"/>
      <c r="AH103" s="251"/>
    </row>
    <row r="104" spans="1:38">
      <c r="A104" s="317"/>
      <c r="B104" s="85" t="str">
        <f>IF(L!$A$1=1,L!B106,IF(L!$A$1=2,L!C106,L!D106))</f>
        <v>2013 Qershor</v>
      </c>
      <c r="C104" s="118">
        <f t="shared" si="19"/>
        <v>83702.497400000007</v>
      </c>
      <c r="D104" s="75">
        <f t="shared" si="9"/>
        <v>82443.097430000009</v>
      </c>
      <c r="E104" s="75">
        <f t="shared" si="10"/>
        <v>68984.867710000006</v>
      </c>
      <c r="F104" s="86">
        <v>190.68048000000002</v>
      </c>
      <c r="G104" s="86">
        <v>7983.8534200000004</v>
      </c>
      <c r="H104" s="86">
        <v>607.77751000000001</v>
      </c>
      <c r="I104" s="86">
        <f t="shared" si="11"/>
        <v>24866.59201</v>
      </c>
      <c r="J104" s="86">
        <v>18220.006119999998</v>
      </c>
      <c r="K104" s="86">
        <v>6646.5858900000021</v>
      </c>
      <c r="L104" s="86">
        <v>35335.964290000004</v>
      </c>
      <c r="M104" s="75">
        <f t="shared" si="12"/>
        <v>13458.229719999998</v>
      </c>
      <c r="N104" s="75">
        <v>-4.6947999999999999</v>
      </c>
      <c r="O104" s="75">
        <v>1898.3075099999999</v>
      </c>
      <c r="P104" s="75">
        <v>414.92876999999999</v>
      </c>
      <c r="Q104" s="75">
        <v>765.06719999999996</v>
      </c>
      <c r="R104" s="75">
        <v>10384.621039999998</v>
      </c>
      <c r="S104" s="75">
        <f t="shared" si="13"/>
        <v>91.571640000000002</v>
      </c>
      <c r="T104" s="75">
        <v>0</v>
      </c>
      <c r="U104" s="75">
        <v>91.571640000000002</v>
      </c>
      <c r="V104" s="75">
        <v>0</v>
      </c>
      <c r="W104" s="214">
        <v>0</v>
      </c>
      <c r="X104" s="89">
        <f t="shared" si="7"/>
        <v>1167.8283300000001</v>
      </c>
      <c r="Y104" s="89">
        <v>114.01609000000001</v>
      </c>
      <c r="Z104" s="89">
        <v>327.12126000000001</v>
      </c>
      <c r="AA104" s="89">
        <v>3.7130000000000003E-2</v>
      </c>
      <c r="AB104" s="89">
        <v>101.86499999999999</v>
      </c>
      <c r="AC104" s="89">
        <v>597.44466000000011</v>
      </c>
      <c r="AD104" s="89">
        <v>27.344189999999998</v>
      </c>
      <c r="AE104" s="255"/>
      <c r="AF104" s="251"/>
      <c r="AG104" s="251"/>
      <c r="AH104" s="251"/>
    </row>
    <row r="105" spans="1:38">
      <c r="A105" s="317"/>
      <c r="B105" s="85" t="str">
        <f>IF(L!$A$1=1,L!B107,IF(L!$A$1=2,L!C107,L!D107))</f>
        <v>2013 Korrik</v>
      </c>
      <c r="C105" s="118">
        <f>D105+S105+X105</f>
        <v>132960.04079999999</v>
      </c>
      <c r="D105" s="75">
        <f t="shared" si="9"/>
        <v>131602.18505999999</v>
      </c>
      <c r="E105" s="75">
        <f t="shared" si="10"/>
        <v>96610.729950000008</v>
      </c>
      <c r="F105" s="86">
        <v>18550.499440000003</v>
      </c>
      <c r="G105" s="86">
        <v>11677.333259999999</v>
      </c>
      <c r="H105" s="86">
        <v>622.14509999999996</v>
      </c>
      <c r="I105" s="86">
        <f t="shared" si="11"/>
        <v>24500.130350000003</v>
      </c>
      <c r="J105" s="86">
        <v>18735.568309999999</v>
      </c>
      <c r="K105" s="86">
        <v>5764.5620400000043</v>
      </c>
      <c r="L105" s="86">
        <v>41260.621800000001</v>
      </c>
      <c r="M105" s="75">
        <f t="shared" si="12"/>
        <v>34991.455109999995</v>
      </c>
      <c r="N105" s="75">
        <v>16324.865609999999</v>
      </c>
      <c r="O105" s="75">
        <v>2403.2105099999994</v>
      </c>
      <c r="P105" s="75">
        <v>401.78127000000001</v>
      </c>
      <c r="Q105" s="75">
        <v>625.09134999999992</v>
      </c>
      <c r="R105" s="75">
        <v>15236.506369999999</v>
      </c>
      <c r="S105" s="75">
        <f t="shared" si="13"/>
        <v>159.64071000000001</v>
      </c>
      <c r="T105" s="75">
        <v>0</v>
      </c>
      <c r="U105" s="75">
        <v>159.64071000000001</v>
      </c>
      <c r="V105" s="75">
        <v>0</v>
      </c>
      <c r="W105" s="214">
        <v>0</v>
      </c>
      <c r="X105" s="89">
        <f t="shared" si="7"/>
        <v>1198.2150300000001</v>
      </c>
      <c r="Y105" s="103">
        <v>194.34442000000001</v>
      </c>
      <c r="Z105" s="118">
        <v>649.00508000000002</v>
      </c>
      <c r="AA105" s="118">
        <v>3.5029999999999999E-2</v>
      </c>
      <c r="AB105" s="118">
        <v>56.790400000000005</v>
      </c>
      <c r="AC105" s="118">
        <v>298.0401</v>
      </c>
      <c r="AD105" s="118">
        <v>0</v>
      </c>
      <c r="AE105" s="255"/>
      <c r="AF105" s="251"/>
      <c r="AG105" s="251"/>
      <c r="AH105" s="251"/>
    </row>
    <row r="106" spans="1:38">
      <c r="A106" s="317"/>
      <c r="B106" s="85" t="str">
        <f>IF(L!$A$1=1,L!B108,IF(L!$A$1=2,L!C108,L!D108))</f>
        <v>2013 Gusht</v>
      </c>
      <c r="C106" s="118">
        <f t="shared" si="19"/>
        <v>153368.86332999999</v>
      </c>
      <c r="D106" s="75">
        <f t="shared" si="9"/>
        <v>151489.63686999999</v>
      </c>
      <c r="E106" s="75">
        <f t="shared" si="10"/>
        <v>104695.48384</v>
      </c>
      <c r="F106" s="86">
        <v>32378.895390000005</v>
      </c>
      <c r="G106" s="86">
        <v>9051.1372499999998</v>
      </c>
      <c r="H106" s="86">
        <v>780.57633999999996</v>
      </c>
      <c r="I106" s="86">
        <f t="shared" si="11"/>
        <v>22053.510129999999</v>
      </c>
      <c r="J106" s="86">
        <v>18630.2824</v>
      </c>
      <c r="K106" s="86">
        <v>3423.2277299999987</v>
      </c>
      <c r="L106" s="86">
        <v>40431.364730000001</v>
      </c>
      <c r="M106" s="75">
        <f t="shared" si="12"/>
        <v>46794.153030000001</v>
      </c>
      <c r="N106" s="75">
        <v>31273.828730000001</v>
      </c>
      <c r="O106" s="75">
        <v>2528.8896299999997</v>
      </c>
      <c r="P106" s="75">
        <v>621.16456999999991</v>
      </c>
      <c r="Q106" s="75">
        <v>632.92203000000006</v>
      </c>
      <c r="R106" s="75">
        <v>11737.34807</v>
      </c>
      <c r="S106" s="75">
        <f t="shared" si="13"/>
        <v>310.63905</v>
      </c>
      <c r="T106" s="75">
        <v>0</v>
      </c>
      <c r="U106" s="75">
        <v>310.63905</v>
      </c>
      <c r="V106" s="75">
        <v>0</v>
      </c>
      <c r="W106" s="214">
        <v>0</v>
      </c>
      <c r="X106" s="89">
        <f t="shared" si="7"/>
        <v>1568.5874100000001</v>
      </c>
      <c r="Y106" s="103">
        <v>194.79907999999998</v>
      </c>
      <c r="Z106" s="89">
        <v>313.59760999999997</v>
      </c>
      <c r="AA106" s="89">
        <v>0</v>
      </c>
      <c r="AB106" s="89">
        <v>53.2834</v>
      </c>
      <c r="AC106" s="89">
        <v>1006.90732</v>
      </c>
      <c r="AD106" s="89">
        <v>0</v>
      </c>
      <c r="AE106" s="255"/>
      <c r="AF106" s="251"/>
      <c r="AG106" s="251"/>
      <c r="AH106" s="251"/>
    </row>
    <row r="107" spans="1:38">
      <c r="A107" s="317"/>
      <c r="B107" s="85" t="str">
        <f>IF(L!$A$1=1,L!B109,IF(L!$A$1=2,L!C109,L!D109))</f>
        <v>2013 Shtator</v>
      </c>
      <c r="C107" s="118">
        <f t="shared" si="19"/>
        <v>98946.408899999995</v>
      </c>
      <c r="D107" s="75">
        <f t="shared" si="9"/>
        <v>85454.339250000005</v>
      </c>
      <c r="E107" s="75">
        <f t="shared" si="10"/>
        <v>66681.916540000006</v>
      </c>
      <c r="F107" s="86">
        <v>3836.6143300000003</v>
      </c>
      <c r="G107" s="86">
        <v>9707.8064200000008</v>
      </c>
      <c r="H107" s="86">
        <v>723.23343000000011</v>
      </c>
      <c r="I107" s="86">
        <f t="shared" si="11"/>
        <v>21452.449039999996</v>
      </c>
      <c r="J107" s="86">
        <v>18314.1237</v>
      </c>
      <c r="K107" s="86">
        <v>3138.3253399999958</v>
      </c>
      <c r="L107" s="86">
        <v>30961.813320000001</v>
      </c>
      <c r="M107" s="75">
        <f t="shared" si="12"/>
        <v>18772.422709999999</v>
      </c>
      <c r="N107" s="75">
        <v>1228.3626399999998</v>
      </c>
      <c r="O107" s="75">
        <v>2504.58412</v>
      </c>
      <c r="P107" s="75">
        <v>483.70129000000003</v>
      </c>
      <c r="Q107" s="75">
        <v>557.18586000000005</v>
      </c>
      <c r="R107" s="75">
        <v>13998.5888</v>
      </c>
      <c r="S107" s="75">
        <f t="shared" si="13"/>
        <v>10218.125489999999</v>
      </c>
      <c r="T107" s="75">
        <v>5668.5382399999999</v>
      </c>
      <c r="U107" s="75">
        <v>4549.5872499999996</v>
      </c>
      <c r="V107" s="75">
        <v>0</v>
      </c>
      <c r="W107" s="214">
        <v>0</v>
      </c>
      <c r="X107" s="89">
        <f t="shared" si="7"/>
        <v>3273.9441599999996</v>
      </c>
      <c r="Y107" s="103">
        <v>24.281199999999998</v>
      </c>
      <c r="Z107" s="103">
        <v>630.14820999999995</v>
      </c>
      <c r="AA107" s="103">
        <v>0.80444000000000004</v>
      </c>
      <c r="AB107" s="103">
        <v>2007.2679999999998</v>
      </c>
      <c r="AC107" s="103">
        <v>611.44231000000002</v>
      </c>
      <c r="AD107" s="103">
        <v>0</v>
      </c>
      <c r="AE107" s="256"/>
      <c r="AF107" s="253"/>
      <c r="AG107" s="253"/>
      <c r="AH107" s="253"/>
    </row>
    <row r="108" spans="1:38">
      <c r="A108" s="317"/>
      <c r="B108" s="85" t="str">
        <f>IF(L!$A$1=1,L!B110,IF(L!$A$1=2,L!C110,L!D110))</f>
        <v>2013 Tetor</v>
      </c>
      <c r="C108" s="118">
        <f t="shared" si="19"/>
        <v>144245.41245</v>
      </c>
      <c r="D108" s="75">
        <f t="shared" si="9"/>
        <v>142803.75625000001</v>
      </c>
      <c r="E108" s="75">
        <f t="shared" si="10"/>
        <v>99865.695540000015</v>
      </c>
      <c r="F108" s="86">
        <v>18057.04218</v>
      </c>
      <c r="G108" s="86">
        <v>14957.970210000001</v>
      </c>
      <c r="H108" s="86">
        <v>697.05230000000006</v>
      </c>
      <c r="I108" s="86">
        <f t="shared" si="11"/>
        <v>31142.595809999999</v>
      </c>
      <c r="J108" s="86">
        <v>20852.015289999999</v>
      </c>
      <c r="K108" s="86">
        <v>10290.58052</v>
      </c>
      <c r="L108" s="86">
        <v>35011.035040000002</v>
      </c>
      <c r="M108" s="75">
        <f t="shared" si="12"/>
        <v>42938.060709999998</v>
      </c>
      <c r="N108" s="75">
        <v>16184.80255</v>
      </c>
      <c r="O108" s="75">
        <v>3817.8157299999998</v>
      </c>
      <c r="P108" s="75">
        <v>714.71703000000002</v>
      </c>
      <c r="Q108" s="75">
        <v>1933.57188</v>
      </c>
      <c r="R108" s="75">
        <v>20287.15352</v>
      </c>
      <c r="S108" s="75">
        <f t="shared" si="13"/>
        <v>50.85425</v>
      </c>
      <c r="T108" s="75">
        <v>0</v>
      </c>
      <c r="U108" s="75">
        <v>50.85425</v>
      </c>
      <c r="V108" s="75">
        <v>0</v>
      </c>
      <c r="W108" s="214">
        <v>0</v>
      </c>
      <c r="X108" s="89">
        <f>SUM(Y108:AD108)</f>
        <v>1390.80195</v>
      </c>
      <c r="Y108" s="122">
        <v>145.58593999999999</v>
      </c>
      <c r="Z108" s="103">
        <v>506.15825000000001</v>
      </c>
      <c r="AA108" s="103">
        <v>6.3979999999999995E-2</v>
      </c>
      <c r="AB108" s="103">
        <v>17.800850000000001</v>
      </c>
      <c r="AC108" s="103">
        <v>666.43174999999997</v>
      </c>
      <c r="AD108" s="103">
        <v>54.761180000000003</v>
      </c>
      <c r="AE108" s="256"/>
      <c r="AF108" s="257"/>
      <c r="AG108" s="253"/>
      <c r="AH108" s="253"/>
    </row>
    <row r="109" spans="1:38">
      <c r="A109" s="317"/>
      <c r="B109" s="85" t="str">
        <f>IF(L!$A$1=1,L!B111,IF(L!$A$1=2,L!C111,L!D111))</f>
        <v xml:space="preserve">2013 Nëntor </v>
      </c>
      <c r="C109" s="118">
        <f t="shared" si="19"/>
        <v>173009.7071</v>
      </c>
      <c r="D109" s="75">
        <f t="shared" si="9"/>
        <v>168536.05348</v>
      </c>
      <c r="E109" s="75">
        <f t="shared" si="10"/>
        <v>115309.09575000001</v>
      </c>
      <c r="F109" s="86">
        <v>36551.458830000003</v>
      </c>
      <c r="G109" s="86">
        <v>17730.650280000002</v>
      </c>
      <c r="H109" s="86">
        <v>1223.4428</v>
      </c>
      <c r="I109" s="86">
        <f t="shared" si="11"/>
        <v>19729.771460000004</v>
      </c>
      <c r="J109" s="86">
        <v>16362.84952</v>
      </c>
      <c r="K109" s="86">
        <v>3366.9219400000038</v>
      </c>
      <c r="L109" s="86">
        <v>40073.772380000002</v>
      </c>
      <c r="M109" s="75">
        <f t="shared" si="12"/>
        <v>53226.957730000002</v>
      </c>
      <c r="N109" s="75">
        <v>32916.527030000005</v>
      </c>
      <c r="O109" s="75">
        <v>4652.2815899999996</v>
      </c>
      <c r="P109" s="75">
        <v>786.73029000000008</v>
      </c>
      <c r="Q109" s="75">
        <v>794.65778</v>
      </c>
      <c r="R109" s="75">
        <v>14076.761039999999</v>
      </c>
      <c r="S109" s="75">
        <f t="shared" si="13"/>
        <v>3061.04639</v>
      </c>
      <c r="T109" s="75">
        <v>2656.0139199999999</v>
      </c>
      <c r="U109" s="75">
        <v>405.03246999999999</v>
      </c>
      <c r="V109" s="75">
        <v>0</v>
      </c>
      <c r="W109" s="214">
        <v>0</v>
      </c>
      <c r="X109" s="89">
        <f t="shared" si="7"/>
        <v>1412.6072299999998</v>
      </c>
      <c r="Y109" s="122">
        <v>210.41364000000002</v>
      </c>
      <c r="Z109" s="103">
        <v>660.47420999999997</v>
      </c>
      <c r="AA109" s="103">
        <v>2.929E-2</v>
      </c>
      <c r="AB109" s="103">
        <v>4.78</v>
      </c>
      <c r="AC109" s="103">
        <v>536.56380000000001</v>
      </c>
      <c r="AD109" s="103">
        <v>0.34629000000000004</v>
      </c>
      <c r="AE109" s="256"/>
      <c r="AF109" s="253"/>
      <c r="AG109" s="253"/>
      <c r="AH109" s="253"/>
    </row>
    <row r="110" spans="1:38">
      <c r="A110" s="317"/>
      <c r="B110" s="85" t="str">
        <f>IF(L!$A$1=1,L!B112,IF(L!$A$1=2,L!C112,L!D112))</f>
        <v>2013 Dhjetor</v>
      </c>
      <c r="C110" s="118">
        <f>D110+S110+X110</f>
        <v>181457.89141000001</v>
      </c>
      <c r="D110" s="75">
        <f t="shared" si="9"/>
        <v>180151.47703000001</v>
      </c>
      <c r="E110" s="75">
        <f t="shared" si="10"/>
        <v>139089.22344999999</v>
      </c>
      <c r="F110" s="86">
        <v>19161.751189999999</v>
      </c>
      <c r="G110" s="86">
        <v>33161.720870000005</v>
      </c>
      <c r="H110" s="86">
        <v>1830.0572399999999</v>
      </c>
      <c r="I110" s="86">
        <f t="shared" si="11"/>
        <v>30950.979739999999</v>
      </c>
      <c r="J110" s="86">
        <v>20007.36825</v>
      </c>
      <c r="K110" s="86">
        <v>10943.611489999999</v>
      </c>
      <c r="L110" s="86">
        <v>53984.71441</v>
      </c>
      <c r="M110" s="75">
        <f t="shared" si="12"/>
        <v>41062.253580000004</v>
      </c>
      <c r="N110" s="75">
        <v>16694.903320000001</v>
      </c>
      <c r="O110" s="75">
        <v>4492.8270700000003</v>
      </c>
      <c r="P110" s="75">
        <v>1446.5179500000002</v>
      </c>
      <c r="Q110" s="75">
        <v>1093.3291999999999</v>
      </c>
      <c r="R110" s="75">
        <v>17334.676039999998</v>
      </c>
      <c r="S110" s="75">
        <f t="shared" si="13"/>
        <v>85.804810000000003</v>
      </c>
      <c r="T110" s="75">
        <v>0</v>
      </c>
      <c r="U110" s="75">
        <v>85.804810000000003</v>
      </c>
      <c r="V110" s="75">
        <v>0</v>
      </c>
      <c r="W110" s="214">
        <v>0</v>
      </c>
      <c r="X110" s="89">
        <f>SUM(Y110:AD110)</f>
        <v>1220.6095699999998</v>
      </c>
      <c r="Y110" s="122">
        <v>152.40825000000001</v>
      </c>
      <c r="Z110" s="103">
        <v>635.82011999999997</v>
      </c>
      <c r="AA110" s="103">
        <v>3.7200000000000004E-2</v>
      </c>
      <c r="AB110" s="103">
        <v>86.665199999999999</v>
      </c>
      <c r="AC110" s="103">
        <v>341.94803000000002</v>
      </c>
      <c r="AD110" s="103">
        <v>3.7307700000000001</v>
      </c>
      <c r="AE110" s="256"/>
      <c r="AF110" s="253"/>
      <c r="AG110" s="253"/>
      <c r="AH110" s="253"/>
    </row>
    <row r="111" spans="1:38">
      <c r="A111" s="317"/>
      <c r="B111" s="105" t="str">
        <f>IF(L!$A$1=1,L!B113,IF(L!$A$1=2,L!C113,L!D113))</f>
        <v>Gjithsej 2013</v>
      </c>
      <c r="C111" s="176">
        <f>D111+S111+X111</f>
        <v>1515788.29467</v>
      </c>
      <c r="D111" s="106">
        <f t="shared" si="9"/>
        <v>1474704.2027099999</v>
      </c>
      <c r="E111" s="106">
        <f t="shared" si="10"/>
        <v>1092997.9789199999</v>
      </c>
      <c r="F111" s="107">
        <v>220615.13089</v>
      </c>
      <c r="G111" s="107">
        <v>157446.0404</v>
      </c>
      <c r="H111" s="107">
        <v>13002.917089999999</v>
      </c>
      <c r="I111" s="107">
        <f t="shared" si="11"/>
        <v>302910.78583999997</v>
      </c>
      <c r="J111" s="107">
        <v>219427.50973999998</v>
      </c>
      <c r="K111" s="107">
        <v>83483.276100000003</v>
      </c>
      <c r="L111" s="107">
        <v>399023.10469999997</v>
      </c>
      <c r="M111" s="107">
        <f>SUM(N111:R111)</f>
        <v>381706.22378999996</v>
      </c>
      <c r="N111" s="107">
        <v>196477.89627999999</v>
      </c>
      <c r="O111" s="107">
        <v>36410.985910000003</v>
      </c>
      <c r="P111" s="107">
        <v>8658.7365200000004</v>
      </c>
      <c r="Q111" s="107">
        <v>10005.3977</v>
      </c>
      <c r="R111" s="107">
        <v>130153.20738000001</v>
      </c>
      <c r="S111" s="107">
        <f t="shared" si="13"/>
        <v>25471.351219999997</v>
      </c>
      <c r="T111" s="107">
        <v>13993.090399999999</v>
      </c>
      <c r="U111" s="107">
        <v>11478.26082</v>
      </c>
      <c r="V111" s="107">
        <v>0</v>
      </c>
      <c r="W111" s="215">
        <v>0</v>
      </c>
      <c r="X111" s="107">
        <f>SUM(X99:X110)</f>
        <v>15612.740739999999</v>
      </c>
      <c r="Y111" s="107">
        <f>SUM(Y99:Y110)</f>
        <v>1463.0802200000001</v>
      </c>
      <c r="Z111" s="107">
        <f t="shared" ref="Z111:AC111" si="20">SUM(Z99:Z110)</f>
        <v>5840.4339399999999</v>
      </c>
      <c r="AA111" s="107">
        <f t="shared" si="20"/>
        <v>1.9329199999999997</v>
      </c>
      <c r="AB111" s="215">
        <f t="shared" si="20"/>
        <v>2702.7248500000001</v>
      </c>
      <c r="AC111" s="224">
        <f t="shared" si="20"/>
        <v>5513.7625900000003</v>
      </c>
      <c r="AD111" s="264">
        <f>SUM(AD99:AD110)</f>
        <v>90.80622000000001</v>
      </c>
      <c r="AE111" s="258"/>
      <c r="AF111" s="258"/>
      <c r="AG111" s="258"/>
      <c r="AH111" s="258"/>
    </row>
    <row r="112" spans="1:38">
      <c r="A112" s="317">
        <v>2014</v>
      </c>
      <c r="B112" s="85" t="str">
        <f>IF(L!$A$1=1,L!B114,IF(L!$A$1=2,L!C114,L!D114))</f>
        <v>2014 Janar</v>
      </c>
      <c r="C112" s="118">
        <f>D112+S112+X112</f>
        <v>63352.377530000005</v>
      </c>
      <c r="D112" s="75">
        <f t="shared" si="9"/>
        <v>62820.193270000003</v>
      </c>
      <c r="E112" s="75">
        <f t="shared" si="10"/>
        <v>45760.931920000003</v>
      </c>
      <c r="F112" s="86">
        <v>18497.941510000001</v>
      </c>
      <c r="G112" s="86">
        <v>3659.2105799999999</v>
      </c>
      <c r="H112" s="86">
        <v>1056.1967199999999</v>
      </c>
      <c r="I112" s="86">
        <f t="shared" si="11"/>
        <v>20268.631160000001</v>
      </c>
      <c r="J112" s="86">
        <v>16812.541000000001</v>
      </c>
      <c r="K112" s="86">
        <v>3456.0901599999997</v>
      </c>
      <c r="L112" s="86">
        <v>2278.9519500000001</v>
      </c>
      <c r="M112" s="75">
        <f t="shared" si="12"/>
        <v>17059.261350000001</v>
      </c>
      <c r="N112" s="75">
        <v>16193.38314</v>
      </c>
      <c r="O112" s="75">
        <v>377.22946000000002</v>
      </c>
      <c r="P112" s="75">
        <v>323.50830999999999</v>
      </c>
      <c r="Q112" s="75">
        <v>49.354999999999997</v>
      </c>
      <c r="R112" s="75">
        <v>115.78543999999999</v>
      </c>
      <c r="S112" s="75">
        <f t="shared" si="13"/>
        <v>164.58215000000001</v>
      </c>
      <c r="T112" s="75">
        <v>0</v>
      </c>
      <c r="U112" s="75">
        <v>164.58215000000001</v>
      </c>
      <c r="V112" s="75">
        <v>0</v>
      </c>
      <c r="W112" s="214">
        <v>0</v>
      </c>
      <c r="X112" s="89">
        <f>(SUM(Y112:AD112))</f>
        <v>367.60210999999998</v>
      </c>
      <c r="Y112" s="89">
        <v>89.62266000000001</v>
      </c>
      <c r="Z112" s="89">
        <v>269.17944999999997</v>
      </c>
      <c r="AA112" s="89">
        <v>0</v>
      </c>
      <c r="AB112" s="89">
        <v>8.8000000000000007</v>
      </c>
      <c r="AC112" s="89">
        <v>0</v>
      </c>
      <c r="AD112" s="89">
        <v>0</v>
      </c>
      <c r="AE112" s="255"/>
      <c r="AF112" s="251"/>
      <c r="AG112" s="251"/>
      <c r="AH112" s="251"/>
      <c r="AI112" s="208"/>
      <c r="AJ112" s="208"/>
      <c r="AK112" s="208"/>
      <c r="AL112" s="208"/>
    </row>
    <row r="113" spans="1:38">
      <c r="A113" s="317"/>
      <c r="B113" s="85" t="str">
        <f>IF(L!$A$1=1,L!B115,IF(L!$A$1=2,L!C115,L!D115))</f>
        <v>2014 Shkurt</v>
      </c>
      <c r="C113" s="118">
        <f t="shared" ref="C113:C122" si="21">D113+S113+X113</f>
        <v>111479.92633</v>
      </c>
      <c r="D113" s="75">
        <f t="shared" si="9"/>
        <v>106715.34428999999</v>
      </c>
      <c r="E113" s="75">
        <f t="shared" si="10"/>
        <v>75517.319349999991</v>
      </c>
      <c r="F113" s="86">
        <v>18057.334169999998</v>
      </c>
      <c r="G113" s="86">
        <v>11985.47011</v>
      </c>
      <c r="H113" s="86">
        <v>1412.99631</v>
      </c>
      <c r="I113" s="86">
        <f t="shared" si="11"/>
        <v>26507.4146</v>
      </c>
      <c r="J113" s="86">
        <v>17892.144110000001</v>
      </c>
      <c r="K113" s="86">
        <v>8615.270489999999</v>
      </c>
      <c r="L113" s="86">
        <v>17554.104159999999</v>
      </c>
      <c r="M113" s="75">
        <f t="shared" si="12"/>
        <v>31198.024940000003</v>
      </c>
      <c r="N113" s="75">
        <v>16366.02477</v>
      </c>
      <c r="O113" s="75">
        <v>3710.48245</v>
      </c>
      <c r="P113" s="75">
        <v>1377.90175</v>
      </c>
      <c r="Q113" s="75">
        <v>408.05351999999999</v>
      </c>
      <c r="R113" s="75">
        <v>9335.5624499999994</v>
      </c>
      <c r="S113" s="75">
        <f t="shared" si="13"/>
        <v>3098.5962600000003</v>
      </c>
      <c r="T113" s="75">
        <v>2636.6119100000001</v>
      </c>
      <c r="U113" s="75">
        <v>461.98435000000006</v>
      </c>
      <c r="V113" s="75">
        <v>0</v>
      </c>
      <c r="W113" s="214">
        <v>0</v>
      </c>
      <c r="X113" s="89">
        <f t="shared" ref="X113:X123" si="22">(SUM(Y113:AD113))</f>
        <v>1665.98578</v>
      </c>
      <c r="Y113" s="89">
        <v>32.155619999999999</v>
      </c>
      <c r="Z113" s="89">
        <v>1619.74703</v>
      </c>
      <c r="AA113" s="89">
        <v>6.9440000000000002E-2</v>
      </c>
      <c r="AB113" s="89">
        <v>9.01</v>
      </c>
      <c r="AC113" s="89">
        <v>4.8</v>
      </c>
      <c r="AD113" s="89">
        <v>0.20369000000000001</v>
      </c>
      <c r="AE113" s="255"/>
      <c r="AF113" s="250"/>
      <c r="AG113" s="251"/>
      <c r="AH113" s="251"/>
      <c r="AI113" s="251"/>
      <c r="AJ113" s="251"/>
      <c r="AK113" s="251"/>
      <c r="AL113" s="251"/>
    </row>
    <row r="114" spans="1:38">
      <c r="A114" s="317"/>
      <c r="B114" s="85" t="str">
        <f>IF(L!$A$1=1,L!B116,IF(L!$A$1=2,L!C116,L!D116))</f>
        <v xml:space="preserve">2014 Mars </v>
      </c>
      <c r="C114" s="118">
        <f t="shared" si="21"/>
        <v>96895.664059999996</v>
      </c>
      <c r="D114" s="75">
        <f t="shared" si="9"/>
        <v>85193.119460000002</v>
      </c>
      <c r="E114" s="75">
        <f t="shared" si="10"/>
        <v>60521.84996</v>
      </c>
      <c r="F114" s="86">
        <v>19793.142209999998</v>
      </c>
      <c r="G114" s="86">
        <v>10023.383669999999</v>
      </c>
      <c r="H114" s="86">
        <v>1188.81375</v>
      </c>
      <c r="I114" s="86">
        <f t="shared" si="11"/>
        <v>22939.89214</v>
      </c>
      <c r="J114" s="86">
        <v>18416.555939999998</v>
      </c>
      <c r="K114" s="86">
        <v>4523.3362000000016</v>
      </c>
      <c r="L114" s="86">
        <v>6576.6181899999992</v>
      </c>
      <c r="M114" s="75">
        <f t="shared" si="12"/>
        <v>24671.269500000002</v>
      </c>
      <c r="N114" s="75">
        <v>16413.454720000002</v>
      </c>
      <c r="O114" s="75">
        <v>2904.8416099999999</v>
      </c>
      <c r="P114" s="75">
        <v>728.04467999999997</v>
      </c>
      <c r="Q114" s="75">
        <v>685.83695</v>
      </c>
      <c r="R114" s="75">
        <v>3939.0915400000004</v>
      </c>
      <c r="S114" s="75">
        <f t="shared" si="13"/>
        <v>10111.324270000001</v>
      </c>
      <c r="T114" s="75">
        <v>5668.5382399999999</v>
      </c>
      <c r="U114" s="75">
        <v>4442.7860300000002</v>
      </c>
      <c r="V114" s="75">
        <v>0</v>
      </c>
      <c r="W114" s="214">
        <v>0</v>
      </c>
      <c r="X114" s="89">
        <f t="shared" si="22"/>
        <v>1591.2203300000001</v>
      </c>
      <c r="Y114" s="89">
        <v>202.91495</v>
      </c>
      <c r="Z114" s="89">
        <v>1286.4788899999999</v>
      </c>
      <c r="AA114" s="89">
        <v>1</v>
      </c>
      <c r="AB114" s="89">
        <v>8.68</v>
      </c>
      <c r="AC114" s="89">
        <v>92.14649</v>
      </c>
      <c r="AD114" s="89">
        <v>0</v>
      </c>
      <c r="AE114" s="255"/>
      <c r="AF114" s="251"/>
      <c r="AG114" s="251"/>
      <c r="AH114" s="251"/>
    </row>
    <row r="115" spans="1:38">
      <c r="A115" s="317"/>
      <c r="B115" s="85" t="str">
        <f>IF(L!$A$1=1,L!B117,IF(L!$A$1=2,L!C117,L!D117))</f>
        <v>2014 Prill</v>
      </c>
      <c r="C115" s="118">
        <f t="shared" si="21"/>
        <v>139814.44155999998</v>
      </c>
      <c r="D115" s="75">
        <f t="shared" si="9"/>
        <v>138684.78542999999</v>
      </c>
      <c r="E115" s="75">
        <f t="shared" si="10"/>
        <v>105745.23145999998</v>
      </c>
      <c r="F115" s="86">
        <v>22272.644649999998</v>
      </c>
      <c r="G115" s="86">
        <v>12091.956749999999</v>
      </c>
      <c r="H115" s="86">
        <v>1570.43967</v>
      </c>
      <c r="I115" s="86">
        <f t="shared" si="11"/>
        <v>32093.69124</v>
      </c>
      <c r="J115" s="86">
        <v>23245.959149999999</v>
      </c>
      <c r="K115" s="86">
        <v>8847.7320900000013</v>
      </c>
      <c r="L115" s="86">
        <v>37716.499149999996</v>
      </c>
      <c r="M115" s="75">
        <f t="shared" si="12"/>
        <v>32939.553970000001</v>
      </c>
      <c r="N115" s="75">
        <v>19893.926919999998</v>
      </c>
      <c r="O115" s="75">
        <v>2966.2866800000002</v>
      </c>
      <c r="P115" s="75">
        <v>929.30848000000003</v>
      </c>
      <c r="Q115" s="75">
        <v>849.39279999999997</v>
      </c>
      <c r="R115" s="75">
        <v>8300.6390900000006</v>
      </c>
      <c r="S115" s="75">
        <f t="shared" si="13"/>
        <v>506.53948999999994</v>
      </c>
      <c r="T115" s="75">
        <v>0</v>
      </c>
      <c r="U115" s="75">
        <v>506.53948999999994</v>
      </c>
      <c r="V115" s="75">
        <v>0</v>
      </c>
      <c r="W115" s="214">
        <v>0</v>
      </c>
      <c r="X115" s="89">
        <f t="shared" si="22"/>
        <v>623.11664000000007</v>
      </c>
      <c r="Y115" s="89">
        <v>102.64393</v>
      </c>
      <c r="Z115" s="89">
        <v>301.40442000000002</v>
      </c>
      <c r="AA115" s="89">
        <v>6.9900000000000004E-2</v>
      </c>
      <c r="AB115" s="89">
        <v>5</v>
      </c>
      <c r="AC115" s="89">
        <v>213.99839</v>
      </c>
      <c r="AD115" s="89">
        <v>0</v>
      </c>
      <c r="AE115" s="55"/>
    </row>
    <row r="116" spans="1:38">
      <c r="A116" s="317"/>
      <c r="B116" s="85" t="str">
        <f>IF(L!$A$1=1,L!B118,IF(L!$A$1=2,L!C118,L!D118))</f>
        <v>2014 Maj</v>
      </c>
      <c r="C116" s="118">
        <f t="shared" si="21"/>
        <v>123260.31261000001</v>
      </c>
      <c r="D116" s="75">
        <f t="shared" si="9"/>
        <v>116819.9178</v>
      </c>
      <c r="E116" s="75">
        <f t="shared" si="10"/>
        <v>84337.006169999993</v>
      </c>
      <c r="F116" s="86">
        <v>22407.089670000001</v>
      </c>
      <c r="G116" s="86">
        <v>14312.237809999999</v>
      </c>
      <c r="H116" s="86">
        <v>765.94348000000002</v>
      </c>
      <c r="I116" s="86">
        <f t="shared" si="11"/>
        <v>31090.459780000001</v>
      </c>
      <c r="J116" s="86">
        <v>23569.193350000001</v>
      </c>
      <c r="K116" s="86">
        <v>7521.2664299999997</v>
      </c>
      <c r="L116" s="86">
        <v>15761.27543</v>
      </c>
      <c r="M116" s="75">
        <f t="shared" si="12"/>
        <v>32482.911630000002</v>
      </c>
      <c r="N116" s="75">
        <v>19907.336370000001</v>
      </c>
      <c r="O116" s="75">
        <v>2641.9027999999998</v>
      </c>
      <c r="P116" s="75">
        <v>545.78565000000003</v>
      </c>
      <c r="Q116" s="75">
        <v>1060.73235</v>
      </c>
      <c r="R116" s="75">
        <v>8327.1544599999997</v>
      </c>
      <c r="S116" s="75">
        <f t="shared" si="13"/>
        <v>3204.7271099999998</v>
      </c>
      <c r="T116" s="75">
        <v>2645.2997099999998</v>
      </c>
      <c r="U116" s="75">
        <v>559.42740000000003</v>
      </c>
      <c r="V116" s="75">
        <v>0</v>
      </c>
      <c r="W116" s="214">
        <v>0</v>
      </c>
      <c r="X116" s="89">
        <f t="shared" si="22"/>
        <v>3235.6677</v>
      </c>
      <c r="Y116" s="89">
        <v>15.52881</v>
      </c>
      <c r="Z116" s="89">
        <v>401.40924000000001</v>
      </c>
      <c r="AA116" s="89">
        <v>0.31086999999999998</v>
      </c>
      <c r="AB116" s="89">
        <v>2691.7979</v>
      </c>
      <c r="AC116" s="89">
        <v>119.14877</v>
      </c>
      <c r="AD116" s="89">
        <v>7.4721099999999998</v>
      </c>
      <c r="AE116" s="55"/>
    </row>
    <row r="117" spans="1:38">
      <c r="A117" s="317"/>
      <c r="B117" s="85" t="str">
        <f>IF(L!$A$1=1,L!B119,IF(L!$A$1=2,L!C119,L!D119))</f>
        <v>2014 Qershor</v>
      </c>
      <c r="C117" s="118">
        <f>D117+S117+X117</f>
        <v>115444.41237000002</v>
      </c>
      <c r="D117" s="75">
        <f t="shared" si="9"/>
        <v>114304.04289000001</v>
      </c>
      <c r="E117" s="75">
        <f t="shared" si="10"/>
        <v>81478.816850000003</v>
      </c>
      <c r="F117" s="86">
        <v>22748.400230000003</v>
      </c>
      <c r="G117" s="86">
        <v>12675.180060000001</v>
      </c>
      <c r="H117" s="86">
        <v>766.96024</v>
      </c>
      <c r="I117" s="86">
        <f t="shared" si="11"/>
        <v>27626.433950000002</v>
      </c>
      <c r="J117" s="86">
        <v>23758.388610000002</v>
      </c>
      <c r="K117" s="86">
        <v>3868.0453400000001</v>
      </c>
      <c r="L117" s="86">
        <v>17661.842369999998</v>
      </c>
      <c r="M117" s="75">
        <f t="shared" si="12"/>
        <v>32825.226040000001</v>
      </c>
      <c r="N117" s="75">
        <v>20065.131890000001</v>
      </c>
      <c r="O117" s="75">
        <v>2337.5921600000001</v>
      </c>
      <c r="P117" s="75">
        <v>557.51077999999995</v>
      </c>
      <c r="Q117" s="75">
        <v>774.11004000000003</v>
      </c>
      <c r="R117" s="75">
        <v>9090.8811699999987</v>
      </c>
      <c r="S117" s="75">
        <f t="shared" si="13"/>
        <v>198.05937999999998</v>
      </c>
      <c r="T117" s="75">
        <v>0</v>
      </c>
      <c r="U117" s="75">
        <v>198.05937999999998</v>
      </c>
      <c r="V117" s="75">
        <v>0</v>
      </c>
      <c r="W117" s="214">
        <v>0</v>
      </c>
      <c r="X117" s="89">
        <f t="shared" si="22"/>
        <v>942.31010000000003</v>
      </c>
      <c r="Y117" s="89">
        <v>234.17299</v>
      </c>
      <c r="Z117" s="89">
        <v>299.10881000000001</v>
      </c>
      <c r="AA117" s="89">
        <v>4.6109999999999998E-2</v>
      </c>
      <c r="AB117" s="89">
        <v>278.52528000000001</v>
      </c>
      <c r="AC117" s="89">
        <v>130.45691000000002</v>
      </c>
      <c r="AD117" s="89">
        <v>0</v>
      </c>
      <c r="AE117" s="55"/>
    </row>
    <row r="118" spans="1:38">
      <c r="A118" s="317"/>
      <c r="B118" s="85" t="str">
        <f>IF(L!$A$1=1,L!B120,IF(L!$A$1=2,L!C120,L!D120))</f>
        <v>2014 Korrik</v>
      </c>
      <c r="C118" s="118">
        <f t="shared" si="21"/>
        <v>130733.70525</v>
      </c>
      <c r="D118" s="75">
        <f t="shared" si="9"/>
        <v>129575.32162</v>
      </c>
      <c r="E118" s="75">
        <f t="shared" si="10"/>
        <v>95089.214699999997</v>
      </c>
      <c r="F118" s="86">
        <v>22193.55415</v>
      </c>
      <c r="G118" s="86">
        <v>15711.19875</v>
      </c>
      <c r="H118" s="86">
        <v>835.69481999999994</v>
      </c>
      <c r="I118" s="86">
        <f t="shared" si="11"/>
        <v>31203.364949999999</v>
      </c>
      <c r="J118" s="86">
        <v>25022.660209999998</v>
      </c>
      <c r="K118" s="86">
        <v>6180.704740000001</v>
      </c>
      <c r="L118" s="86">
        <v>25145.402030000001</v>
      </c>
      <c r="M118" s="75">
        <f t="shared" si="12"/>
        <v>34486.106919999998</v>
      </c>
      <c r="N118" s="75">
        <v>19945.388879999999</v>
      </c>
      <c r="O118" s="75">
        <v>3160.5104999999999</v>
      </c>
      <c r="P118" s="75">
        <v>642.34419000000003</v>
      </c>
      <c r="Q118" s="75">
        <v>827.31260999999995</v>
      </c>
      <c r="R118" s="75">
        <v>9910.5507400000006</v>
      </c>
      <c r="S118" s="75">
        <f t="shared" si="13"/>
        <v>157.14558</v>
      </c>
      <c r="T118" s="75">
        <v>0</v>
      </c>
      <c r="U118" s="75">
        <v>157.14558</v>
      </c>
      <c r="V118" s="75">
        <v>0</v>
      </c>
      <c r="W118" s="214">
        <v>0</v>
      </c>
      <c r="X118" s="89">
        <f t="shared" si="22"/>
        <v>1001.2380499999999</v>
      </c>
      <c r="Y118" s="89">
        <v>148.27088999999998</v>
      </c>
      <c r="Z118" s="89">
        <v>586.62933999999996</v>
      </c>
      <c r="AA118" s="89">
        <v>3.6130000000000002E-2</v>
      </c>
      <c r="AB118" s="89">
        <v>143.01266000000001</v>
      </c>
      <c r="AC118" s="89">
        <v>123.28903</v>
      </c>
      <c r="AD118" s="89">
        <v>0</v>
      </c>
      <c r="AE118" s="55"/>
    </row>
    <row r="119" spans="1:38">
      <c r="A119" s="317"/>
      <c r="B119" s="85" t="str">
        <f>IF(L!$A$1=1,L!B121,IF(L!$A$1=2,L!C121,L!D121))</f>
        <v>2014 Gusht</v>
      </c>
      <c r="C119" s="118">
        <f t="shared" si="21"/>
        <v>108695.27739000002</v>
      </c>
      <c r="D119" s="75">
        <f t="shared" si="9"/>
        <v>105187.17243000001</v>
      </c>
      <c r="E119" s="75">
        <f t="shared" si="10"/>
        <v>76103.553090000001</v>
      </c>
      <c r="F119" s="86">
        <v>21678.8537</v>
      </c>
      <c r="G119" s="86">
        <v>8028.1702700000005</v>
      </c>
      <c r="H119" s="86">
        <v>581.54431999999997</v>
      </c>
      <c r="I119" s="86">
        <f t="shared" si="11"/>
        <v>28689.558349999999</v>
      </c>
      <c r="J119" s="86">
        <v>24272.6122</v>
      </c>
      <c r="K119" s="86">
        <v>4416.9461499999998</v>
      </c>
      <c r="L119" s="86">
        <v>17125.426449999999</v>
      </c>
      <c r="M119" s="75">
        <f t="shared" si="12"/>
        <v>29083.619340000001</v>
      </c>
      <c r="N119" s="75">
        <v>19789.631679999999</v>
      </c>
      <c r="O119" s="75">
        <v>2022.4770599999999</v>
      </c>
      <c r="P119" s="75">
        <v>432.98698999999999</v>
      </c>
      <c r="Q119" s="75">
        <v>616.02229999999997</v>
      </c>
      <c r="R119" s="75">
        <v>6222.5013100000006</v>
      </c>
      <c r="S119" s="75">
        <f t="shared" si="13"/>
        <v>3081.61427</v>
      </c>
      <c r="T119" s="75">
        <v>2681.0509699999998</v>
      </c>
      <c r="U119" s="75">
        <v>400.56330000000003</v>
      </c>
      <c r="V119" s="75">
        <v>0</v>
      </c>
      <c r="W119" s="214">
        <v>0</v>
      </c>
      <c r="X119" s="89">
        <f t="shared" si="22"/>
        <v>426.49068999999997</v>
      </c>
      <c r="Y119" s="89">
        <v>116.94913</v>
      </c>
      <c r="Z119" s="89">
        <v>132.67406</v>
      </c>
      <c r="AA119" s="89">
        <v>0</v>
      </c>
      <c r="AB119" s="89">
        <v>80.087500000000006</v>
      </c>
      <c r="AC119" s="89">
        <v>96.78</v>
      </c>
      <c r="AD119" s="89">
        <v>0</v>
      </c>
      <c r="AE119" s="55"/>
    </row>
    <row r="120" spans="1:38">
      <c r="A120" s="317"/>
      <c r="B120" s="85" t="str">
        <f>IF(L!$A$1=1,L!B122,IF(L!$A$1=2,L!C122,L!D122))</f>
        <v>2014 Shtator</v>
      </c>
      <c r="C120" s="118">
        <f t="shared" si="21"/>
        <v>119008.01215</v>
      </c>
      <c r="D120" s="75">
        <f t="shared" si="9"/>
        <v>108057.19035999999</v>
      </c>
      <c r="E120" s="75">
        <f t="shared" si="10"/>
        <v>76027.076659999992</v>
      </c>
      <c r="F120" s="86">
        <v>21880.236579999997</v>
      </c>
      <c r="G120" s="86">
        <v>9781.6255099999998</v>
      </c>
      <c r="H120" s="86">
        <v>873.91785000000004</v>
      </c>
      <c r="I120" s="86">
        <f t="shared" si="11"/>
        <v>24922.805799999998</v>
      </c>
      <c r="J120" s="86">
        <v>24094.884969999999</v>
      </c>
      <c r="K120" s="86">
        <v>827.92082999999911</v>
      </c>
      <c r="L120" s="86">
        <v>18568.49092</v>
      </c>
      <c r="M120" s="75">
        <f t="shared" si="12"/>
        <v>32030.113700000002</v>
      </c>
      <c r="N120" s="75">
        <v>19702.140230000001</v>
      </c>
      <c r="O120" s="75">
        <v>2490.7678900000001</v>
      </c>
      <c r="P120" s="75">
        <v>553.99870999999996</v>
      </c>
      <c r="Q120" s="75">
        <v>718.38189999999997</v>
      </c>
      <c r="R120" s="75">
        <v>8564.8249699999997</v>
      </c>
      <c r="S120" s="75">
        <f t="shared" si="13"/>
        <v>10082.763569999999</v>
      </c>
      <c r="T120" s="75">
        <v>5668.5382399999999</v>
      </c>
      <c r="U120" s="75">
        <v>4414.2253300000002</v>
      </c>
      <c r="V120" s="75">
        <v>0</v>
      </c>
      <c r="W120" s="214">
        <v>0</v>
      </c>
      <c r="X120" s="89">
        <f t="shared" si="22"/>
        <v>868.05822000000001</v>
      </c>
      <c r="Y120" s="89">
        <v>127.29770000000002</v>
      </c>
      <c r="Z120" s="89">
        <v>719.75350000000003</v>
      </c>
      <c r="AA120" s="89">
        <v>0</v>
      </c>
      <c r="AB120" s="89">
        <v>10.678329999999999</v>
      </c>
      <c r="AC120" s="89">
        <v>9.0137099999999997</v>
      </c>
      <c r="AD120" s="89">
        <v>1.31498</v>
      </c>
      <c r="AE120" s="55"/>
    </row>
    <row r="121" spans="1:38">
      <c r="A121" s="317"/>
      <c r="B121" s="85" t="str">
        <f>IF(L!$A$1=1,L!B123,IF(L!$A$1=2,L!C123,L!D123))</f>
        <v>2014 Tetor</v>
      </c>
      <c r="C121" s="118">
        <f t="shared" si="21"/>
        <v>129866.32414000001</v>
      </c>
      <c r="D121" s="75">
        <f t="shared" si="9"/>
        <v>128866.46593000001</v>
      </c>
      <c r="E121" s="75">
        <f t="shared" si="10"/>
        <v>93484.080700000006</v>
      </c>
      <c r="F121" s="86">
        <v>21391.562360000004</v>
      </c>
      <c r="G121" s="86">
        <v>11064.10872</v>
      </c>
      <c r="H121" s="86">
        <v>828.96442999999999</v>
      </c>
      <c r="I121" s="86">
        <f t="shared" si="11"/>
        <v>32329.742040000001</v>
      </c>
      <c r="J121" s="86">
        <v>24410.06122</v>
      </c>
      <c r="K121" s="86">
        <v>7919.6808200000014</v>
      </c>
      <c r="L121" s="86">
        <v>27869.703150000001</v>
      </c>
      <c r="M121" s="75">
        <f t="shared" si="12"/>
        <v>35382.38523</v>
      </c>
      <c r="N121" s="75">
        <v>19939.774960000002</v>
      </c>
      <c r="O121" s="75">
        <v>3376.2895100000001</v>
      </c>
      <c r="P121" s="75">
        <v>654.05625999999995</v>
      </c>
      <c r="Q121" s="75">
        <v>902.46951000000001</v>
      </c>
      <c r="R121" s="75">
        <v>10509.79499</v>
      </c>
      <c r="S121" s="75">
        <f t="shared" si="13"/>
        <v>453.97147000000001</v>
      </c>
      <c r="T121" s="75">
        <v>0</v>
      </c>
      <c r="U121" s="75">
        <v>453.97147000000001</v>
      </c>
      <c r="V121" s="75">
        <v>0</v>
      </c>
      <c r="W121" s="214">
        <v>0</v>
      </c>
      <c r="X121" s="89">
        <f t="shared" si="22"/>
        <v>545.88674000000003</v>
      </c>
      <c r="Y121" s="89">
        <v>121.08709</v>
      </c>
      <c r="Z121" s="89">
        <v>241.60174000000001</v>
      </c>
      <c r="AA121" s="89">
        <v>1.975E-2</v>
      </c>
      <c r="AB121" s="89">
        <v>28.9877</v>
      </c>
      <c r="AC121" s="89">
        <v>154.19046</v>
      </c>
      <c r="AD121" s="89">
        <v>0</v>
      </c>
      <c r="AE121" s="55"/>
    </row>
    <row r="122" spans="1:38">
      <c r="A122" s="317"/>
      <c r="B122" s="85" t="str">
        <f>IF(L!$A$1=1,L!B124,IF(L!$A$1=2,L!C124,L!D124))</f>
        <v xml:space="preserve">2014 Nëntor </v>
      </c>
      <c r="C122" s="118">
        <f t="shared" si="21"/>
        <v>144137.89169999998</v>
      </c>
      <c r="D122" s="75">
        <f t="shared" si="9"/>
        <v>139401.97182999999</v>
      </c>
      <c r="E122" s="75">
        <f t="shared" si="10"/>
        <v>102923.4354</v>
      </c>
      <c r="F122" s="86">
        <v>22666.737059999999</v>
      </c>
      <c r="G122" s="86">
        <f>13725.0922-716.5</f>
        <v>13008.592199999999</v>
      </c>
      <c r="H122" s="86">
        <v>1286.2593300000001</v>
      </c>
      <c r="I122" s="86">
        <f t="shared" si="11"/>
        <v>34442.311910000004</v>
      </c>
      <c r="J122" s="86">
        <v>25220.810170000001</v>
      </c>
      <c r="K122" s="86">
        <v>9221.5017400000033</v>
      </c>
      <c r="L122" s="86">
        <v>31519.534899999999</v>
      </c>
      <c r="M122" s="75">
        <f t="shared" si="12"/>
        <v>36478.53643</v>
      </c>
      <c r="N122" s="75">
        <v>20029.433239999998</v>
      </c>
      <c r="O122" s="75">
        <f>4205.46869</f>
        <v>4205.4686899999997</v>
      </c>
      <c r="P122" s="75">
        <v>647.15967000000001</v>
      </c>
      <c r="Q122" s="75">
        <v>665.33052000000009</v>
      </c>
      <c r="R122" s="75">
        <v>10931.14431</v>
      </c>
      <c r="S122" s="75">
        <f t="shared" si="13"/>
        <v>3863.1525799999999</v>
      </c>
      <c r="T122" s="75">
        <v>2749.0949700000001</v>
      </c>
      <c r="U122" s="75">
        <v>397.55761000000001</v>
      </c>
      <c r="V122" s="75">
        <v>0</v>
      </c>
      <c r="W122" s="214">
        <v>716.5</v>
      </c>
      <c r="X122" s="89">
        <f t="shared" si="22"/>
        <v>872.76728999999989</v>
      </c>
      <c r="Y122" s="89">
        <v>129.44964999999999</v>
      </c>
      <c r="Z122" s="89">
        <v>424.18032999999997</v>
      </c>
      <c r="AA122" s="89">
        <v>0</v>
      </c>
      <c r="AB122" s="89">
        <v>30.993659999999998</v>
      </c>
      <c r="AC122" s="89">
        <v>280.85275999999999</v>
      </c>
      <c r="AD122" s="89">
        <v>7.2908900000000001</v>
      </c>
      <c r="AE122" s="55"/>
    </row>
    <row r="123" spans="1:38">
      <c r="A123" s="317"/>
      <c r="B123" s="85" t="str">
        <f>IF(L!$A$1=1,L!B125,IF(L!$A$1=2,L!C125,L!D125))</f>
        <v>2014 Dhjetor</v>
      </c>
      <c r="C123" s="118">
        <f>D123+S123+X123</f>
        <v>229478.43499000001</v>
      </c>
      <c r="D123" s="75">
        <f t="shared" si="9"/>
        <v>227180.88034</v>
      </c>
      <c r="E123" s="75">
        <f t="shared" si="10"/>
        <v>173089.9596</v>
      </c>
      <c r="F123" s="86">
        <v>23097.250619999999</v>
      </c>
      <c r="G123" s="86">
        <f>24989.27888</f>
        <v>24989.278880000002</v>
      </c>
      <c r="H123" s="86">
        <v>2207.45523</v>
      </c>
      <c r="I123" s="86">
        <f t="shared" si="11"/>
        <v>36231.191050000001</v>
      </c>
      <c r="J123" s="86">
        <v>28011.922449999998</v>
      </c>
      <c r="K123" s="86">
        <v>8219.2686000000031</v>
      </c>
      <c r="L123" s="86">
        <v>86564.783819999997</v>
      </c>
      <c r="M123" s="75">
        <f t="shared" si="12"/>
        <v>54090.920740000001</v>
      </c>
      <c r="N123" s="75">
        <v>20316.198260000001</v>
      </c>
      <c r="O123" s="75">
        <v>5417.1769999999997</v>
      </c>
      <c r="P123" s="75">
        <v>1330.74261</v>
      </c>
      <c r="Q123" s="75">
        <v>5257.7649700000002</v>
      </c>
      <c r="R123" s="75">
        <v>21769.037899999999</v>
      </c>
      <c r="S123" s="75">
        <f t="shared" si="13"/>
        <v>670.64431000000002</v>
      </c>
      <c r="T123" s="75">
        <v>0</v>
      </c>
      <c r="U123" s="75">
        <v>670.64431000000002</v>
      </c>
      <c r="V123" s="75">
        <v>0</v>
      </c>
      <c r="W123" s="214">
        <v>0</v>
      </c>
      <c r="X123" s="89">
        <f t="shared" si="22"/>
        <v>1626.9103400000001</v>
      </c>
      <c r="Y123" s="89">
        <v>124.18640000000001</v>
      </c>
      <c r="Z123" s="89">
        <v>1096.8625200000001</v>
      </c>
      <c r="AA123" s="89">
        <v>0</v>
      </c>
      <c r="AB123" s="89">
        <v>70.054119999999998</v>
      </c>
      <c r="AC123" s="89">
        <v>335.23052999999999</v>
      </c>
      <c r="AD123" s="89">
        <v>0.57677</v>
      </c>
      <c r="AE123" s="55"/>
    </row>
    <row r="124" spans="1:38">
      <c r="A124" s="317"/>
      <c r="B124" s="105" t="str">
        <f>IF(L!$A$1=1,L!B126,IF(L!$A$1=2,L!C126,L!D126))</f>
        <v>Gjithsej 2014</v>
      </c>
      <c r="C124" s="176">
        <f>D124+S124+X124</f>
        <v>1512166.7800799999</v>
      </c>
      <c r="D124" s="106">
        <f>E124+M124</f>
        <v>1462806.4056499999</v>
      </c>
      <c r="E124" s="106">
        <f>F124+G124+H124+I124+L124</f>
        <v>1070078.4758599999</v>
      </c>
      <c r="F124" s="107">
        <v>256684.74690999999</v>
      </c>
      <c r="G124" s="107">
        <f>SUM(G112:G123)</f>
        <v>147330.41331</v>
      </c>
      <c r="H124" s="107">
        <f>SUM(H112:H123)</f>
        <v>13375.18615</v>
      </c>
      <c r="I124" s="107">
        <f>SUM(J124:K124)</f>
        <v>348345.49696999998</v>
      </c>
      <c r="J124" s="107">
        <v>274727.73337999999</v>
      </c>
      <c r="K124" s="107">
        <v>73617.763590000017</v>
      </c>
      <c r="L124" s="107">
        <v>304342.63251999998</v>
      </c>
      <c r="M124" s="107">
        <f>SUM(N124:R124)</f>
        <v>392727.92979000002</v>
      </c>
      <c r="N124" s="107">
        <v>228561.82506</v>
      </c>
      <c r="O124" s="107">
        <v>35611.025809999992</v>
      </c>
      <c r="P124" s="107">
        <v>8723.3480799999998</v>
      </c>
      <c r="Q124" s="107">
        <v>12814.762470000001</v>
      </c>
      <c r="R124" s="107">
        <v>107016.96837</v>
      </c>
      <c r="S124" s="107">
        <f>SUM(T124:W124)</f>
        <v>35593.120439999999</v>
      </c>
      <c r="T124" s="107">
        <v>22049.134040000001</v>
      </c>
      <c r="U124" s="107">
        <v>12827.4864</v>
      </c>
      <c r="V124" s="107">
        <v>0</v>
      </c>
      <c r="W124" s="215">
        <v>716.5</v>
      </c>
      <c r="X124" s="107">
        <f>SUM(X112:X123)</f>
        <v>13767.253990000001</v>
      </c>
      <c r="Y124" s="114">
        <f>SUM(Y112:Y123)</f>
        <v>1444.2798200000002</v>
      </c>
      <c r="Z124" s="114">
        <f>SUM(Z112:Z123)</f>
        <v>7379.0293299999994</v>
      </c>
      <c r="AA124" s="114">
        <f t="shared" ref="AA124:AB124" si="23">SUM(AA112:AA123)</f>
        <v>1.5522</v>
      </c>
      <c r="AB124" s="220">
        <f t="shared" si="23"/>
        <v>3365.6271499999998</v>
      </c>
      <c r="AC124" s="270">
        <f>SUM(AC112:AC123)</f>
        <v>1559.90705</v>
      </c>
      <c r="AD124" s="271">
        <f>SUM(AD112:AD123)</f>
        <v>16.858439999999998</v>
      </c>
      <c r="AE124" s="55"/>
    </row>
    <row r="125" spans="1:38">
      <c r="A125" s="317">
        <v>2015</v>
      </c>
      <c r="B125" s="85" t="str">
        <f>IF(L!$A$1=1,L!B127,IF(L!$A$1=2,L!C127,L!D127))</f>
        <v>2015 Janar</v>
      </c>
      <c r="C125" s="89">
        <f>D125+S125+X125</f>
        <v>70162.254530000006</v>
      </c>
      <c r="D125" s="75">
        <f t="shared" si="9"/>
        <v>69879.319099999993</v>
      </c>
      <c r="E125" s="75">
        <f t="shared" si="10"/>
        <v>49254.672189999997</v>
      </c>
      <c r="F125" s="86">
        <v>22437.73558</v>
      </c>
      <c r="G125" s="86">
        <v>1057.62814</v>
      </c>
      <c r="H125" s="86">
        <v>593.24414000000002</v>
      </c>
      <c r="I125" s="86">
        <f t="shared" si="11"/>
        <v>25166.064330000001</v>
      </c>
      <c r="J125" s="86">
        <v>21966.599839999999</v>
      </c>
      <c r="K125" s="86">
        <v>3199.4644900000021</v>
      </c>
      <c r="L125" s="86">
        <v>0</v>
      </c>
      <c r="M125" s="75">
        <f t="shared" si="12"/>
        <v>20624.646910000003</v>
      </c>
      <c r="N125" s="75">
        <v>19713.177650000001</v>
      </c>
      <c r="O125" s="75">
        <v>285.26580999999999</v>
      </c>
      <c r="P125" s="75">
        <v>547.14514999999994</v>
      </c>
      <c r="Q125" s="75">
        <v>20.37</v>
      </c>
      <c r="R125" s="75">
        <v>58.688299999999998</v>
      </c>
      <c r="S125" s="75">
        <f t="shared" si="13"/>
        <v>119.43326</v>
      </c>
      <c r="T125" s="75">
        <v>0</v>
      </c>
      <c r="U125" s="75">
        <v>119.43326</v>
      </c>
      <c r="V125" s="75">
        <v>0</v>
      </c>
      <c r="W125" s="214">
        <v>0</v>
      </c>
      <c r="X125" s="89">
        <f>SUM(Y125:AD125)</f>
        <v>163.50217000000001</v>
      </c>
      <c r="Y125" s="266">
        <v>124.19517</v>
      </c>
      <c r="Z125" s="266">
        <v>39.307000000000002</v>
      </c>
      <c r="AA125" s="266">
        <v>0</v>
      </c>
      <c r="AB125" s="266">
        <v>0</v>
      </c>
      <c r="AC125" s="266">
        <v>0</v>
      </c>
      <c r="AD125" s="266">
        <v>0</v>
      </c>
      <c r="AE125" s="55"/>
    </row>
    <row r="126" spans="1:38">
      <c r="A126" s="317"/>
      <c r="B126" s="85" t="str">
        <f>IF(L!$A$1=1,L!B128,IF(L!$A$1=2,L!C128,L!D128))</f>
        <v>2015 Shkurt</v>
      </c>
      <c r="C126" s="89">
        <f t="shared" ref="C126:C135" si="24">D126+S126+X126</f>
        <v>112944.62402000002</v>
      </c>
      <c r="D126" s="75">
        <f t="shared" si="9"/>
        <v>108614.05700000002</v>
      </c>
      <c r="E126" s="75">
        <f t="shared" si="10"/>
        <v>79184.945170000006</v>
      </c>
      <c r="F126" s="86">
        <v>22559.534029999999</v>
      </c>
      <c r="G126" s="86">
        <v>11594.898069999999</v>
      </c>
      <c r="H126" s="86">
        <v>2010.4006399999998</v>
      </c>
      <c r="I126" s="86">
        <f t="shared" si="11"/>
        <v>35339.037120000001</v>
      </c>
      <c r="J126" s="86">
        <v>26925.340039999999</v>
      </c>
      <c r="K126" s="86">
        <v>8413.6970800000017</v>
      </c>
      <c r="L126" s="86">
        <v>7681.0753100000002</v>
      </c>
      <c r="M126" s="75">
        <f t="shared" si="12"/>
        <v>29429.111830000005</v>
      </c>
      <c r="N126" s="75">
        <v>19740.411070000002</v>
      </c>
      <c r="O126" s="75">
        <v>3379.0860600000001</v>
      </c>
      <c r="P126" s="75">
        <v>1096.6187300000001</v>
      </c>
      <c r="Q126" s="75">
        <v>383.44068999999996</v>
      </c>
      <c r="R126" s="75">
        <v>4829.5552800000005</v>
      </c>
      <c r="S126" s="75">
        <f t="shared" si="13"/>
        <v>3468.9693900000002</v>
      </c>
      <c r="T126" s="75">
        <v>2914.9083000000001</v>
      </c>
      <c r="U126" s="75">
        <v>554.06108999999992</v>
      </c>
      <c r="V126" s="75">
        <v>0</v>
      </c>
      <c r="W126" s="214">
        <v>0</v>
      </c>
      <c r="X126" s="89">
        <f t="shared" ref="X126:X175" si="25">SUM(Y126:AD126)</f>
        <v>861.59762999999998</v>
      </c>
      <c r="Y126" s="266">
        <v>128.96992</v>
      </c>
      <c r="Z126" s="266">
        <v>141.43805</v>
      </c>
      <c r="AA126" s="266">
        <v>0.22420999999999999</v>
      </c>
      <c r="AB126" s="266">
        <v>501.44727</v>
      </c>
      <c r="AC126" s="266">
        <v>89.518180000000001</v>
      </c>
      <c r="AD126" s="266">
        <v>0</v>
      </c>
      <c r="AE126" s="55"/>
    </row>
    <row r="127" spans="1:38">
      <c r="A127" s="317"/>
      <c r="B127" s="85" t="str">
        <f>IF(L!$A$1=1,L!B129,IF(L!$A$1=2,L!C129,L!D129))</f>
        <v xml:space="preserve">2015 Mars </v>
      </c>
      <c r="C127" s="89">
        <f t="shared" si="24"/>
        <v>118042.77135000002</v>
      </c>
      <c r="D127" s="75">
        <f t="shared" si="9"/>
        <v>106960.70395000001</v>
      </c>
      <c r="E127" s="75">
        <f t="shared" si="10"/>
        <v>80068.700260000012</v>
      </c>
      <c r="F127" s="86">
        <v>22969.739990000002</v>
      </c>
      <c r="G127" s="86">
        <v>9928.8418999999994</v>
      </c>
      <c r="H127" s="86">
        <v>1367.8959</v>
      </c>
      <c r="I127" s="86">
        <f t="shared" si="11"/>
        <v>31091.348050000001</v>
      </c>
      <c r="J127" s="86">
        <v>23087.762490000001</v>
      </c>
      <c r="K127" s="86">
        <v>8003.5855599999995</v>
      </c>
      <c r="L127" s="86">
        <v>14710.87442</v>
      </c>
      <c r="M127" s="75">
        <f t="shared" si="12"/>
        <v>26892.003689999998</v>
      </c>
      <c r="N127" s="75">
        <v>19114.397879999997</v>
      </c>
      <c r="O127" s="75">
        <v>2056.89122</v>
      </c>
      <c r="P127" s="75">
        <v>480.66910000000001</v>
      </c>
      <c r="Q127" s="75">
        <v>606.61244999999997</v>
      </c>
      <c r="R127" s="75">
        <v>4633.4330399999999</v>
      </c>
      <c r="S127" s="75">
        <f t="shared" si="13"/>
        <v>10249.238720000001</v>
      </c>
      <c r="T127" s="75">
        <v>5668.5382399999999</v>
      </c>
      <c r="U127" s="75">
        <v>4580.7004800000004</v>
      </c>
      <c r="V127" s="75">
        <v>0</v>
      </c>
      <c r="W127" s="214">
        <v>0</v>
      </c>
      <c r="X127" s="89">
        <f t="shared" si="25"/>
        <v>832.82867999999996</v>
      </c>
      <c r="Y127" s="266">
        <v>109.80172</v>
      </c>
      <c r="Z127" s="266">
        <v>601.01510999999994</v>
      </c>
      <c r="AA127" s="266">
        <v>0.26184999999999997</v>
      </c>
      <c r="AB127" s="266">
        <v>18.450000000000003</v>
      </c>
      <c r="AC127" s="266">
        <v>103.3</v>
      </c>
      <c r="AD127" s="266">
        <v>0</v>
      </c>
      <c r="AE127" s="55"/>
    </row>
    <row r="128" spans="1:38">
      <c r="A128" s="317"/>
      <c r="B128" s="85" t="str">
        <f>IF(L!$A$1=1,L!B130,IF(L!$A$1=2,L!C130,L!D130))</f>
        <v>2015 Prill</v>
      </c>
      <c r="C128" s="89">
        <f t="shared" si="24"/>
        <v>126535.97235000001</v>
      </c>
      <c r="D128" s="75">
        <f t="shared" si="9"/>
        <v>122910.65098000001</v>
      </c>
      <c r="E128" s="75">
        <f t="shared" si="10"/>
        <v>92397.66823000001</v>
      </c>
      <c r="F128" s="86">
        <v>22880.341100000009</v>
      </c>
      <c r="G128" s="86">
        <v>14999.273039999998</v>
      </c>
      <c r="H128" s="86">
        <v>2000.2985200000003</v>
      </c>
      <c r="I128" s="86">
        <f t="shared" si="11"/>
        <v>40454.004580000001</v>
      </c>
      <c r="J128" s="86">
        <v>25533.62801</v>
      </c>
      <c r="K128" s="86">
        <v>14920.37657</v>
      </c>
      <c r="L128" s="86">
        <v>12063.75099</v>
      </c>
      <c r="M128" s="75">
        <f t="shared" si="12"/>
        <v>30512.982749999999</v>
      </c>
      <c r="N128" s="75">
        <v>19506.9961</v>
      </c>
      <c r="O128" s="75">
        <v>3836.7175999999999</v>
      </c>
      <c r="P128" s="75">
        <v>1493.9947</v>
      </c>
      <c r="Q128" s="75">
        <v>846.73947000000021</v>
      </c>
      <c r="R128" s="75">
        <v>4828.5348799999992</v>
      </c>
      <c r="S128" s="75">
        <f>SUM(T128:W128)</f>
        <v>415.08619999999996</v>
      </c>
      <c r="T128" s="75">
        <v>0</v>
      </c>
      <c r="U128" s="75">
        <v>415.08619999999996</v>
      </c>
      <c r="V128" s="75">
        <v>0</v>
      </c>
      <c r="W128" s="214">
        <v>0</v>
      </c>
      <c r="X128" s="89">
        <f t="shared" si="25"/>
        <v>3210.2351699999999</v>
      </c>
      <c r="Y128" s="266">
        <v>97.325410000000005</v>
      </c>
      <c r="Z128" s="266">
        <v>243.80667000000003</v>
      </c>
      <c r="AA128" s="266">
        <v>0.71279999999999999</v>
      </c>
      <c r="AB128" s="266">
        <v>2744.5580199999999</v>
      </c>
      <c r="AC128" s="266">
        <v>123.83227000000002</v>
      </c>
      <c r="AD128" s="266">
        <v>0</v>
      </c>
      <c r="AE128" s="55"/>
    </row>
    <row r="129" spans="1:43">
      <c r="A129" s="317"/>
      <c r="B129" s="85" t="str">
        <f>IF(L!$A$1=1,L!B131,IF(L!$A$1=2,L!C131,L!D131))</f>
        <v>2015 Maj</v>
      </c>
      <c r="C129" s="89">
        <f t="shared" si="24"/>
        <v>123850.34374</v>
      </c>
      <c r="D129" s="75">
        <f t="shared" si="9"/>
        <v>119840.51183</v>
      </c>
      <c r="E129" s="75">
        <f t="shared" si="10"/>
        <v>85661.267120000004</v>
      </c>
      <c r="F129" s="86">
        <v>23773.203939999999</v>
      </c>
      <c r="G129" s="86">
        <v>13517.94226</v>
      </c>
      <c r="H129" s="86">
        <v>1098.20859</v>
      </c>
      <c r="I129" s="86">
        <f t="shared" si="11"/>
        <v>29239.275570000002</v>
      </c>
      <c r="J129" s="86">
        <v>25043.973529999996</v>
      </c>
      <c r="K129" s="86">
        <v>4195.3020400000059</v>
      </c>
      <c r="L129" s="86">
        <v>18032.636759999998</v>
      </c>
      <c r="M129" s="75">
        <f t="shared" si="12"/>
        <v>34179.244709999999</v>
      </c>
      <c r="N129" s="75">
        <v>20724.245360000001</v>
      </c>
      <c r="O129" s="75">
        <v>3303.2663000000002</v>
      </c>
      <c r="P129" s="75">
        <v>755.02420000000006</v>
      </c>
      <c r="Q129" s="75">
        <v>938.02978999999993</v>
      </c>
      <c r="R129" s="75">
        <v>8458.6790600000004</v>
      </c>
      <c r="S129" s="75">
        <f t="shared" si="13"/>
        <v>3448.57026</v>
      </c>
      <c r="T129" s="75">
        <v>2919.9425200000001</v>
      </c>
      <c r="U129" s="75">
        <v>528.6277399999999</v>
      </c>
      <c r="V129" s="75">
        <v>0</v>
      </c>
      <c r="W129" s="214">
        <v>0</v>
      </c>
      <c r="X129" s="89">
        <f t="shared" si="25"/>
        <v>561.26165000000003</v>
      </c>
      <c r="Y129" s="266">
        <v>97.44896</v>
      </c>
      <c r="Z129" s="266">
        <v>456.53871999999996</v>
      </c>
      <c r="AA129" s="266">
        <v>0.45985999999999999</v>
      </c>
      <c r="AB129" s="266">
        <v>-37.949300000000001</v>
      </c>
      <c r="AC129" s="266">
        <v>44.763409999999993</v>
      </c>
      <c r="AD129" s="266">
        <v>0</v>
      </c>
      <c r="AE129" s="55"/>
    </row>
    <row r="130" spans="1:43">
      <c r="A130" s="317"/>
      <c r="B130" s="85" t="str">
        <f>IF(L!$A$1=1,L!B132,IF(L!$A$1=2,L!C132,L!D132))</f>
        <v>2015 Qershor</v>
      </c>
      <c r="C130" s="89">
        <f t="shared" si="24"/>
        <v>133803.35752000005</v>
      </c>
      <c r="D130" s="75">
        <f t="shared" si="9"/>
        <v>131740.99917000002</v>
      </c>
      <c r="E130" s="75">
        <f t="shared" si="10"/>
        <v>97711.650509999992</v>
      </c>
      <c r="F130" s="86">
        <v>24383.356379999994</v>
      </c>
      <c r="G130" s="86">
        <v>9917.7355200000002</v>
      </c>
      <c r="H130" s="86">
        <v>539.48724999999968</v>
      </c>
      <c r="I130" s="86">
        <f t="shared" si="11"/>
        <v>31167.565300000006</v>
      </c>
      <c r="J130" s="86">
        <v>24200.42841</v>
      </c>
      <c r="K130" s="86">
        <v>6967.1368900000052</v>
      </c>
      <c r="L130" s="86">
        <v>31703.506059999996</v>
      </c>
      <c r="M130" s="75">
        <f t="shared" si="12"/>
        <v>34029.348660000018</v>
      </c>
      <c r="N130" s="75">
        <v>20656.732800000016</v>
      </c>
      <c r="O130" s="75">
        <v>3100.5870899999995</v>
      </c>
      <c r="P130" s="75">
        <v>534.7470999999997</v>
      </c>
      <c r="Q130" s="75">
        <v>1142.22848</v>
      </c>
      <c r="R130" s="75">
        <v>8595.0531899999987</v>
      </c>
      <c r="S130" s="75">
        <f t="shared" si="13"/>
        <v>1023.0734900000001</v>
      </c>
      <c r="T130" s="75">
        <v>0</v>
      </c>
      <c r="U130" s="75">
        <v>1023.0734900000001</v>
      </c>
      <c r="V130" s="75">
        <v>0</v>
      </c>
      <c r="W130" s="214">
        <v>0</v>
      </c>
      <c r="X130" s="89">
        <f t="shared" ref="X130:X136" si="26">SUM(Y130:AD130)</f>
        <v>1039.28486</v>
      </c>
      <c r="Y130" s="266">
        <v>96.113160000000036</v>
      </c>
      <c r="Z130" s="266">
        <v>396.24137999999999</v>
      </c>
      <c r="AA130" s="266">
        <v>0.46312000000000003</v>
      </c>
      <c r="AB130" s="266">
        <v>1.4536500000000008</v>
      </c>
      <c r="AC130" s="266">
        <v>118.7191</v>
      </c>
      <c r="AD130" s="266">
        <v>426.29444999999998</v>
      </c>
      <c r="AE130" s="55"/>
    </row>
    <row r="131" spans="1:43">
      <c r="A131" s="317"/>
      <c r="B131" s="85" t="str">
        <f>IF(L!$A$1=1,L!B133,IF(L!$A$1=2,L!C133,L!D133))</f>
        <v>2015 Korrik</v>
      </c>
      <c r="C131" s="89">
        <f t="shared" si="24"/>
        <v>127896.01390999998</v>
      </c>
      <c r="D131" s="75">
        <f t="shared" si="9"/>
        <v>125744.27015999999</v>
      </c>
      <c r="E131" s="75">
        <f t="shared" si="10"/>
        <v>91717.071899999995</v>
      </c>
      <c r="F131" s="86">
        <v>23773.113380000003</v>
      </c>
      <c r="G131" s="86">
        <v>9231.32575</v>
      </c>
      <c r="H131" s="86">
        <v>544.56320000000005</v>
      </c>
      <c r="I131" s="86">
        <f t="shared" si="11"/>
        <v>32131.59863</v>
      </c>
      <c r="J131" s="86">
        <v>23966.10428</v>
      </c>
      <c r="K131" s="86">
        <v>8165.4943500000008</v>
      </c>
      <c r="L131" s="86">
        <v>26036.470939999999</v>
      </c>
      <c r="M131" s="75">
        <f t="shared" si="12"/>
        <v>34027.198259999997</v>
      </c>
      <c r="N131" s="75">
        <v>20447.157729999999</v>
      </c>
      <c r="O131" s="75">
        <v>2228.2254600000001</v>
      </c>
      <c r="P131" s="75">
        <v>349.20535000000001</v>
      </c>
      <c r="Q131" s="75">
        <v>1072.39031</v>
      </c>
      <c r="R131" s="75">
        <v>9930.2194099999997</v>
      </c>
      <c r="S131" s="75">
        <f t="shared" si="13"/>
        <v>1080.43211</v>
      </c>
      <c r="T131" s="75">
        <v>674.40907000000004</v>
      </c>
      <c r="U131" s="75">
        <v>406.02303999999998</v>
      </c>
      <c r="V131" s="75">
        <v>0</v>
      </c>
      <c r="W131" s="214">
        <v>0</v>
      </c>
      <c r="X131" s="89">
        <f t="shared" si="26"/>
        <v>1071.3116399999999</v>
      </c>
      <c r="Y131" s="266">
        <v>71.077039999999997</v>
      </c>
      <c r="Z131" s="266">
        <v>592.89245999999991</v>
      </c>
      <c r="AA131" s="266">
        <v>9.7909999999999997E-2</v>
      </c>
      <c r="AB131" s="266">
        <v>19.079999999999998</v>
      </c>
      <c r="AC131" s="266">
        <v>388.16422999999998</v>
      </c>
      <c r="AD131" s="266">
        <v>0</v>
      </c>
      <c r="AE131" s="55"/>
    </row>
    <row r="132" spans="1:43">
      <c r="A132" s="317"/>
      <c r="B132" s="85" t="str">
        <f>IF(L!$A$1=1,L!B134,IF(L!$A$1=2,L!C134,L!D134))</f>
        <v>2015 Gusht</v>
      </c>
      <c r="C132" s="89">
        <f t="shared" si="24"/>
        <v>122310.38060999999</v>
      </c>
      <c r="D132" s="75">
        <f t="shared" si="9"/>
        <v>118016.17088999999</v>
      </c>
      <c r="E132" s="75">
        <f t="shared" si="10"/>
        <v>86146.676399999997</v>
      </c>
      <c r="F132" s="86">
        <v>23362.254690000002</v>
      </c>
      <c r="G132" s="86">
        <v>10503.305199999999</v>
      </c>
      <c r="H132" s="86">
        <v>1028.7971600000001</v>
      </c>
      <c r="I132" s="86">
        <f t="shared" si="11"/>
        <v>30389.552379999997</v>
      </c>
      <c r="J132" s="86">
        <v>25798.046539999999</v>
      </c>
      <c r="K132" s="86">
        <v>4591.505839999998</v>
      </c>
      <c r="L132" s="86">
        <v>20862.766970000004</v>
      </c>
      <c r="M132" s="75">
        <f t="shared" si="12"/>
        <v>31869.494489999997</v>
      </c>
      <c r="N132" s="75">
        <v>20437.032779999998</v>
      </c>
      <c r="O132" s="75">
        <v>1863.28034</v>
      </c>
      <c r="P132" s="75">
        <v>433.89678999999995</v>
      </c>
      <c r="Q132" s="75">
        <v>527.53815000000009</v>
      </c>
      <c r="R132" s="75">
        <v>8607.7464300000011</v>
      </c>
      <c r="S132" s="75">
        <f t="shared" si="13"/>
        <v>3727.38231</v>
      </c>
      <c r="T132" s="75">
        <v>2967.5730899999999</v>
      </c>
      <c r="U132" s="75">
        <v>759.80921999999998</v>
      </c>
      <c r="V132" s="75">
        <v>0</v>
      </c>
      <c r="W132" s="214">
        <v>0</v>
      </c>
      <c r="X132" s="89">
        <f t="shared" si="26"/>
        <v>566.8274100000001</v>
      </c>
      <c r="Y132" s="266">
        <v>65.206330000000008</v>
      </c>
      <c r="Z132" s="266">
        <v>331.93950999999998</v>
      </c>
      <c r="AA132" s="266">
        <v>0</v>
      </c>
      <c r="AB132" s="266">
        <v>11.36</v>
      </c>
      <c r="AC132" s="266">
        <v>158.32157000000001</v>
      </c>
      <c r="AD132" s="266">
        <v>0</v>
      </c>
      <c r="AE132" s="55"/>
    </row>
    <row r="133" spans="1:43">
      <c r="A133" s="317"/>
      <c r="B133" s="85" t="str">
        <f>IF(L!$A$1=1,L!B135,IF(L!$A$1=2,L!C135,L!D135))</f>
        <v>2015 Shtator</v>
      </c>
      <c r="C133" s="89">
        <f t="shared" si="24"/>
        <v>133380.02713</v>
      </c>
      <c r="D133" s="75">
        <f t="shared" si="9"/>
        <v>122100.24201</v>
      </c>
      <c r="E133" s="75">
        <f t="shared" si="10"/>
        <v>85140.092560000005</v>
      </c>
      <c r="F133" s="86">
        <v>23281.82229</v>
      </c>
      <c r="G133" s="86">
        <v>10301.702159999999</v>
      </c>
      <c r="H133" s="86">
        <v>1032.0311099999999</v>
      </c>
      <c r="I133" s="86">
        <f t="shared" si="11"/>
        <v>30950.884389999999</v>
      </c>
      <c r="J133" s="86">
        <v>26076.743549999999</v>
      </c>
      <c r="K133" s="86">
        <v>4874.14084</v>
      </c>
      <c r="L133" s="86">
        <v>19573.652610000001</v>
      </c>
      <c r="M133" s="75">
        <f t="shared" si="12"/>
        <v>36960.149449999997</v>
      </c>
      <c r="N133" s="75">
        <v>20136.285059999998</v>
      </c>
      <c r="O133" s="75">
        <v>2985.7315400000002</v>
      </c>
      <c r="P133" s="75">
        <v>743.50556999999992</v>
      </c>
      <c r="Q133" s="75">
        <v>921.69853999999998</v>
      </c>
      <c r="R133" s="75">
        <v>12172.928739999999</v>
      </c>
      <c r="S133" s="75">
        <f>SUM(T133:W133)</f>
        <v>10248.87118</v>
      </c>
      <c r="T133" s="75">
        <v>5668.5382399999999</v>
      </c>
      <c r="U133" s="75">
        <v>4580.3329400000002</v>
      </c>
      <c r="V133" s="75">
        <v>0</v>
      </c>
      <c r="W133" s="214">
        <v>0</v>
      </c>
      <c r="X133" s="89">
        <f t="shared" si="26"/>
        <v>1030.9139399999999</v>
      </c>
      <c r="Y133" s="266">
        <v>53.605830000000005</v>
      </c>
      <c r="Z133" s="266">
        <v>278.83674999999999</v>
      </c>
      <c r="AA133" s="266">
        <v>0</v>
      </c>
      <c r="AB133" s="266">
        <v>37.134</v>
      </c>
      <c r="AC133" s="266">
        <v>661.33735999999999</v>
      </c>
      <c r="AD133" s="266">
        <v>0</v>
      </c>
      <c r="AE133" s="55"/>
    </row>
    <row r="134" spans="1:43">
      <c r="A134" s="317"/>
      <c r="B134" s="85" t="str">
        <f>IF(L!$A$1=1,L!B136,IF(L!$A$1=2,L!C136,L!D136))</f>
        <v>2015 Tetor</v>
      </c>
      <c r="C134" s="89">
        <f>D134+S134+X134</f>
        <v>156101.21247</v>
      </c>
      <c r="D134" s="75">
        <f t="shared" si="9"/>
        <v>147928.30352000002</v>
      </c>
      <c r="E134" s="75">
        <f t="shared" si="10"/>
        <v>110744.39664000001</v>
      </c>
      <c r="F134" s="86">
        <v>23995.12126</v>
      </c>
      <c r="G134" s="86">
        <v>13060.851830000001</v>
      </c>
      <c r="H134" s="86">
        <v>730.91529000000003</v>
      </c>
      <c r="I134" s="86">
        <f t="shared" si="11"/>
        <v>36080.336440000006</v>
      </c>
      <c r="J134" s="86">
        <v>25216.76107</v>
      </c>
      <c r="K134" s="86">
        <v>10863.575370000006</v>
      </c>
      <c r="L134" s="86">
        <v>36877.171820000003</v>
      </c>
      <c r="M134" s="75">
        <f t="shared" si="12"/>
        <v>37183.906880000002</v>
      </c>
      <c r="N134" s="75">
        <v>20513.494900000002</v>
      </c>
      <c r="O134" s="75">
        <v>3939.9926500000001</v>
      </c>
      <c r="P134" s="75">
        <v>706.04976999999997</v>
      </c>
      <c r="Q134" s="75">
        <v>683.75550999999996</v>
      </c>
      <c r="R134" s="75">
        <v>11340.61405</v>
      </c>
      <c r="S134" s="75">
        <f t="shared" si="13"/>
        <v>7406.4395400000003</v>
      </c>
      <c r="T134" s="75">
        <v>6730.3167400000002</v>
      </c>
      <c r="U134" s="75">
        <v>676.12279999999998</v>
      </c>
      <c r="V134" s="75">
        <v>0</v>
      </c>
      <c r="W134" s="214">
        <v>0</v>
      </c>
      <c r="X134" s="89">
        <f t="shared" si="26"/>
        <v>766.46941000000004</v>
      </c>
      <c r="Y134" s="266">
        <v>72.050039999999996</v>
      </c>
      <c r="Z134" s="266">
        <v>469.58283</v>
      </c>
      <c r="AA134" s="266">
        <v>0</v>
      </c>
      <c r="AB134" s="266">
        <v>13.452</v>
      </c>
      <c r="AC134" s="266">
        <v>211.38454000000002</v>
      </c>
      <c r="AD134" s="266">
        <v>0</v>
      </c>
      <c r="AE134" s="55"/>
    </row>
    <row r="135" spans="1:43">
      <c r="A135" s="317"/>
      <c r="B135" s="85" t="str">
        <f>IF(L!$A$1=1,L!B137,IF(L!$A$1=2,L!C137,L!D137))</f>
        <v xml:space="preserve">2015 Nëntor </v>
      </c>
      <c r="C135" s="89">
        <f t="shared" si="24"/>
        <v>148272.83223</v>
      </c>
      <c r="D135" s="75">
        <f t="shared" si="9"/>
        <v>145861.63310000001</v>
      </c>
      <c r="E135" s="75">
        <f t="shared" si="10"/>
        <v>107075.69696</v>
      </c>
      <c r="F135" s="86">
        <v>24552.538789999999</v>
      </c>
      <c r="G135" s="86">
        <v>13528.38221</v>
      </c>
      <c r="H135" s="86">
        <v>993.77592000000004</v>
      </c>
      <c r="I135" s="86">
        <f>SUM(J135:K135)</f>
        <v>37654.687310000001</v>
      </c>
      <c r="J135" s="86">
        <v>26626.940040000005</v>
      </c>
      <c r="K135" s="86">
        <v>11027.747269999996</v>
      </c>
      <c r="L135" s="86">
        <v>30346.312730000001</v>
      </c>
      <c r="M135" s="75">
        <f t="shared" si="12"/>
        <v>38785.936139999998</v>
      </c>
      <c r="N135" s="75">
        <v>20542.67037</v>
      </c>
      <c r="O135" s="75">
        <v>4053.0719599999998</v>
      </c>
      <c r="P135" s="75">
        <v>730.17840000000001</v>
      </c>
      <c r="Q135" s="75">
        <v>812.72197999999992</v>
      </c>
      <c r="R135" s="75">
        <v>12647.29343</v>
      </c>
      <c r="S135" s="75">
        <f t="shared" si="13"/>
        <v>596.24261000000001</v>
      </c>
      <c r="T135" s="75">
        <v>0</v>
      </c>
      <c r="U135" s="75">
        <v>596.24261000000001</v>
      </c>
      <c r="V135" s="75">
        <v>0</v>
      </c>
      <c r="W135" s="214">
        <v>0</v>
      </c>
      <c r="X135" s="89">
        <f t="shared" si="26"/>
        <v>1814.9565199999997</v>
      </c>
      <c r="Y135" s="266">
        <v>261.20901000000003</v>
      </c>
      <c r="Z135" s="266">
        <v>325.16401999999999</v>
      </c>
      <c r="AA135" s="266">
        <v>0</v>
      </c>
      <c r="AB135" s="266">
        <v>680.99400000000003</v>
      </c>
      <c r="AC135" s="266">
        <v>538.58984999999996</v>
      </c>
      <c r="AD135" s="266">
        <v>8.9996399999999994</v>
      </c>
      <c r="AE135" s="55"/>
    </row>
    <row r="136" spans="1:43">
      <c r="A136" s="317"/>
      <c r="B136" s="85" t="str">
        <f>IF(L!$A$1=1,L!B138,IF(L!$A$1=2,L!C138,L!D138))</f>
        <v>2015 Dhjetor</v>
      </c>
      <c r="C136" s="89">
        <f>D136+S136+X136</f>
        <v>239429.84642000005</v>
      </c>
      <c r="D136" s="75">
        <f t="shared" si="9"/>
        <v>232790.64669000002</v>
      </c>
      <c r="E136" s="75">
        <f t="shared" si="10"/>
        <v>174473.57083000001</v>
      </c>
      <c r="F136" s="86">
        <f>24829.70415</f>
        <v>24829.704150000001</v>
      </c>
      <c r="G136" s="86">
        <f>26849.39663-716.5</f>
        <v>26132.896629999999</v>
      </c>
      <c r="H136" s="86">
        <v>2715.1892099999968</v>
      </c>
      <c r="I136" s="86">
        <f t="shared" si="11"/>
        <v>49057.545700000017</v>
      </c>
      <c r="J136" s="86">
        <v>31276.325220000002</v>
      </c>
      <c r="K136" s="86">
        <v>17781.220480000015</v>
      </c>
      <c r="L136" s="86">
        <v>71738.235140000004</v>
      </c>
      <c r="M136" s="75">
        <f t="shared" si="12"/>
        <v>58317.075860000012</v>
      </c>
      <c r="N136" s="75">
        <v>20665.113100000017</v>
      </c>
      <c r="O136" s="75">
        <f>6484.33172</f>
        <v>6484.3317200000001</v>
      </c>
      <c r="P136" s="75">
        <v>1638.3705400000008</v>
      </c>
      <c r="Q136" s="75">
        <v>1407.0717699999996</v>
      </c>
      <c r="R136" s="75">
        <v>28122.188729999994</v>
      </c>
      <c r="S136" s="75">
        <f t="shared" si="13"/>
        <v>3811.2537699999998</v>
      </c>
      <c r="T136" s="75">
        <v>1328</v>
      </c>
      <c r="U136" s="75">
        <v>1766.7537699999998</v>
      </c>
      <c r="V136" s="75">
        <v>0</v>
      </c>
      <c r="W136" s="214">
        <v>716.5</v>
      </c>
      <c r="X136" s="89">
        <f t="shared" si="26"/>
        <v>2827.94596</v>
      </c>
      <c r="Y136" s="266">
        <v>137.53766000000002</v>
      </c>
      <c r="Z136" s="266">
        <v>1023.78873</v>
      </c>
      <c r="AA136" s="266">
        <v>0</v>
      </c>
      <c r="AB136" s="266">
        <v>24.079549999999998</v>
      </c>
      <c r="AC136" s="266">
        <v>1636.7185200000001</v>
      </c>
      <c r="AD136" s="266">
        <v>5.8215000000000003</v>
      </c>
      <c r="AE136" s="55"/>
    </row>
    <row r="137" spans="1:43" s="263" customFormat="1">
      <c r="A137" s="317"/>
      <c r="B137" s="105" t="str">
        <f>IF(L!$A$1=1,L!B139,IF(L!$A$1=2,L!C139,L!D139))</f>
        <v>Gjithsej 2015</v>
      </c>
      <c r="C137" s="176">
        <f>D137+S137+X137</f>
        <v>1612729.6362800002</v>
      </c>
      <c r="D137" s="106">
        <f>E137+M137</f>
        <v>1552387.5084000002</v>
      </c>
      <c r="E137" s="106">
        <f>F137+G137+H137+I137+L137</f>
        <v>1139576.4087700001</v>
      </c>
      <c r="F137" s="107">
        <f>SUM(F125:F136)</f>
        <v>282798.46557999996</v>
      </c>
      <c r="G137" s="107">
        <f>SUM(G125:G136)</f>
        <v>143774.78271</v>
      </c>
      <c r="H137" s="107">
        <v>14654.806930000001</v>
      </c>
      <c r="I137" s="107">
        <f t="shared" ref="I137" si="27">SUM(J137:K137)</f>
        <v>408721.89980000007</v>
      </c>
      <c r="J137" s="107">
        <v>305718.65302000003</v>
      </c>
      <c r="K137" s="107">
        <v>103003.24678000003</v>
      </c>
      <c r="L137" s="107">
        <v>289626.45374999999</v>
      </c>
      <c r="M137" s="107">
        <f t="shared" ref="M137" si="28">SUM(N137:R137)</f>
        <v>412811.09963000001</v>
      </c>
      <c r="N137" s="107">
        <f>SUM(N125:N136)</f>
        <v>242197.71480000002</v>
      </c>
      <c r="O137" s="107">
        <f>SUM(O125:O136)</f>
        <v>37516.447749999999</v>
      </c>
      <c r="P137" s="107">
        <v>9509.4053999999996</v>
      </c>
      <c r="Q137" s="107">
        <v>9362.5971399999999</v>
      </c>
      <c r="R137" s="107">
        <v>114224.93454</v>
      </c>
      <c r="S137" s="107">
        <f>SUM(T137:W137)</f>
        <v>45594.992840000006</v>
      </c>
      <c r="T137" s="107">
        <v>28872.226200000005</v>
      </c>
      <c r="U137" s="107">
        <v>16006.26664</v>
      </c>
      <c r="V137" s="107">
        <v>0</v>
      </c>
      <c r="W137" s="215">
        <v>716.5</v>
      </c>
      <c r="X137" s="107">
        <f>SUM(X125:X136)</f>
        <v>14747.135040000001</v>
      </c>
      <c r="Y137" s="267">
        <f>SUM(Y125:Y136)</f>
        <v>1314.54025</v>
      </c>
      <c r="Z137" s="267">
        <f>SUM(Z125:Z136)</f>
        <v>4900.55123</v>
      </c>
      <c r="AA137" s="267">
        <f>SUM(AA125:AA136)</f>
        <v>2.2197499999999999</v>
      </c>
      <c r="AB137" s="268">
        <f t="shared" ref="AB137:AC137" si="29">SUM(AB125:AB136)</f>
        <v>4014.0591899999999</v>
      </c>
      <c r="AC137" s="269">
        <f t="shared" si="29"/>
        <v>4074.6490300000005</v>
      </c>
      <c r="AD137" s="269">
        <f>SUM(AD125:AD136)</f>
        <v>441.11559</v>
      </c>
      <c r="AE137" s="55"/>
      <c r="AF137" s="55"/>
      <c r="AG137" s="55"/>
      <c r="AH137" s="55"/>
      <c r="AI137" s="55"/>
      <c r="AJ137" s="55"/>
      <c r="AK137" s="55"/>
      <c r="AL137" s="55"/>
      <c r="AM137" s="55"/>
      <c r="AN137" s="55"/>
      <c r="AO137" s="55"/>
      <c r="AP137" s="55"/>
      <c r="AQ137" s="55"/>
    </row>
    <row r="138" spans="1:43">
      <c r="A138" s="318">
        <v>2016</v>
      </c>
      <c r="B138" s="85" t="str">
        <f>IF(L!$A$1=1,L!B140,IF(L!$A$1=2,L!C140,L!D140))</f>
        <v>2016 Janar</v>
      </c>
      <c r="C138" s="118">
        <f t="shared" ref="C138:C148" si="30">D138+S138+X138</f>
        <v>85233.719550000184</v>
      </c>
      <c r="D138" s="75">
        <f>E138+M138</f>
        <v>77899.308090000006</v>
      </c>
      <c r="E138" s="262">
        <f>F138+G138+H138+I138+L138</f>
        <v>55210.410600000003</v>
      </c>
      <c r="F138" s="86">
        <v>24766.788860000001</v>
      </c>
      <c r="G138" s="86">
        <v>1424.3270399999999</v>
      </c>
      <c r="H138" s="86">
        <v>416.80649</v>
      </c>
      <c r="I138" s="86">
        <f>SUM(J138:K138)</f>
        <v>28602.48821</v>
      </c>
      <c r="J138" s="86">
        <v>25072.225900000001</v>
      </c>
      <c r="K138" s="86">
        <v>3530.2623099999996</v>
      </c>
      <c r="L138" s="86">
        <v>0</v>
      </c>
      <c r="M138" s="262">
        <f>SUM(N138:R138)</f>
        <v>22688.897490000003</v>
      </c>
      <c r="N138" s="75">
        <v>20384.31885</v>
      </c>
      <c r="O138" s="75">
        <v>752.10164999999995</v>
      </c>
      <c r="P138" s="75">
        <v>500.41007000000002</v>
      </c>
      <c r="Q138" s="75">
        <v>1.75</v>
      </c>
      <c r="R138" s="75">
        <v>1050.31692</v>
      </c>
      <c r="S138" s="75">
        <f>SUM(T138:W138)</f>
        <v>7228.6737200001799</v>
      </c>
      <c r="T138" s="75">
        <v>6912.1878700001798</v>
      </c>
      <c r="U138" s="75">
        <v>316.48584999999997</v>
      </c>
      <c r="V138" s="75">
        <v>0</v>
      </c>
      <c r="W138" s="214">
        <v>0</v>
      </c>
      <c r="X138" s="89">
        <f>SUM(Y138:AD138)</f>
        <v>105.73774</v>
      </c>
      <c r="Y138" s="89">
        <v>73.624780000000001</v>
      </c>
      <c r="Z138" s="89">
        <v>32.112960000000001</v>
      </c>
      <c r="AA138" s="89">
        <v>0</v>
      </c>
      <c r="AB138" s="221">
        <v>0</v>
      </c>
      <c r="AC138" s="89">
        <v>0</v>
      </c>
      <c r="AD138" s="89">
        <v>0</v>
      </c>
      <c r="AE138" s="55"/>
    </row>
    <row r="139" spans="1:43">
      <c r="A139" s="318"/>
      <c r="B139" s="85" t="str">
        <f>IF(L!$A$1=1,L!B141,IF(L!$A$1=2,L!C141,L!D141))</f>
        <v>2016 Shkurt</v>
      </c>
      <c r="C139" s="118">
        <f t="shared" si="30"/>
        <v>121751.25557000002</v>
      </c>
      <c r="D139" s="75">
        <f t="shared" ref="D139:D149" si="31">E139+M139</f>
        <v>119411.68047000002</v>
      </c>
      <c r="E139" s="262">
        <f t="shared" ref="E139:E149" si="32">F139+G139+H139+I139+L139</f>
        <v>87815.220510000014</v>
      </c>
      <c r="F139" s="86">
        <v>24752.71211</v>
      </c>
      <c r="G139" s="86">
        <v>11959.14465</v>
      </c>
      <c r="H139" s="86">
        <v>2314.2731399999998</v>
      </c>
      <c r="I139" s="86">
        <f>SUM(J139:K139)</f>
        <v>35964.93116</v>
      </c>
      <c r="J139" s="86">
        <v>28793.647400000002</v>
      </c>
      <c r="K139" s="86">
        <v>7171.2837600000003</v>
      </c>
      <c r="L139" s="86">
        <v>12824.159449999999</v>
      </c>
      <c r="M139" s="262">
        <f t="shared" ref="M139:M149" si="33">SUM(N139:R139)</f>
        <v>31596.45996</v>
      </c>
      <c r="N139" s="75">
        <v>20570.17094</v>
      </c>
      <c r="O139" s="75">
        <v>3980.7579899999996</v>
      </c>
      <c r="P139" s="75">
        <v>1158.0751999999998</v>
      </c>
      <c r="Q139" s="75">
        <v>400.78665999999998</v>
      </c>
      <c r="R139" s="75">
        <v>5486.6691700000001</v>
      </c>
      <c r="S139" s="75">
        <f t="shared" ref="S139:S148" si="34">SUM(T139:W139)</f>
        <v>1152.53457</v>
      </c>
      <c r="T139" s="75">
        <v>0</v>
      </c>
      <c r="U139" s="75">
        <v>1152.53457</v>
      </c>
      <c r="V139" s="75">
        <v>0</v>
      </c>
      <c r="W139" s="214">
        <v>0</v>
      </c>
      <c r="X139" s="89">
        <f t="shared" ref="X139:X149" si="35">SUM(Y139:AD139)</f>
        <v>1187.04053</v>
      </c>
      <c r="Y139" s="89">
        <v>118.81321000000001</v>
      </c>
      <c r="Z139" s="89">
        <v>662.90846999999997</v>
      </c>
      <c r="AA139" s="89">
        <v>0</v>
      </c>
      <c r="AB139" s="221">
        <v>48.744</v>
      </c>
      <c r="AC139" s="89">
        <v>354.86385000000001</v>
      </c>
      <c r="AD139" s="89">
        <v>1.7110000000000001</v>
      </c>
      <c r="AE139" s="55"/>
    </row>
    <row r="140" spans="1:43">
      <c r="A140" s="318"/>
      <c r="B140" s="85" t="str">
        <f>IF(L!$A$1=1,L!B142,IF(L!$A$1=2,L!C142,L!D142))</f>
        <v xml:space="preserve">2016 Mars </v>
      </c>
      <c r="C140" s="118">
        <f t="shared" si="30"/>
        <v>146539.68575999999</v>
      </c>
      <c r="D140" s="75">
        <f t="shared" si="31"/>
        <v>129197.98402999999</v>
      </c>
      <c r="E140" s="262">
        <f t="shared" si="32"/>
        <v>99708.793669999985</v>
      </c>
      <c r="F140" s="86">
        <v>24720.240729999998</v>
      </c>
      <c r="G140" s="86">
        <v>13678.730440000001</v>
      </c>
      <c r="H140" s="86">
        <v>1399.7494399999996</v>
      </c>
      <c r="I140" s="86">
        <f t="shared" ref="I140:I147" si="36">SUM(J140:K140)</f>
        <v>33404.263039999998</v>
      </c>
      <c r="J140" s="86">
        <v>29680.465499999995</v>
      </c>
      <c r="K140" s="86">
        <v>3723.79754</v>
      </c>
      <c r="L140" s="86">
        <v>26505.810019999997</v>
      </c>
      <c r="M140" s="262">
        <f>SUM(N140:R140)</f>
        <v>29489.190360000001</v>
      </c>
      <c r="N140" s="75">
        <v>20538.831630000001</v>
      </c>
      <c r="O140" s="75">
        <v>2415.5699700000005</v>
      </c>
      <c r="P140" s="75">
        <v>597.77013000000034</v>
      </c>
      <c r="Q140" s="75">
        <v>719.70670999999993</v>
      </c>
      <c r="R140" s="75">
        <v>5217.3119200000001</v>
      </c>
      <c r="S140" s="75">
        <f t="shared" si="34"/>
        <v>16221.104590000001</v>
      </c>
      <c r="T140" s="75">
        <f>11091.53072</f>
        <v>11091.530720000001</v>
      </c>
      <c r="U140" s="75">
        <v>5129.5738700000002</v>
      </c>
      <c r="V140" s="75">
        <v>0</v>
      </c>
      <c r="W140" s="214">
        <v>0</v>
      </c>
      <c r="X140" s="89">
        <f t="shared" si="35"/>
        <v>1120.5971400000001</v>
      </c>
      <c r="Y140" s="89">
        <v>146.33285000000001</v>
      </c>
      <c r="Z140" s="89">
        <v>750.46155999999996</v>
      </c>
      <c r="AA140" s="89">
        <v>0</v>
      </c>
      <c r="AB140" s="221">
        <v>11.142000000000003</v>
      </c>
      <c r="AC140" s="89">
        <v>207.37073000000004</v>
      </c>
      <c r="AD140" s="89">
        <v>5.29</v>
      </c>
      <c r="AE140" s="55"/>
    </row>
    <row r="141" spans="1:43">
      <c r="A141" s="318"/>
      <c r="B141" s="85" t="str">
        <f>IF(L!$A$1=1,L!B143,IF(L!$A$1=2,L!C143,L!D143))</f>
        <v>2016 Prill</v>
      </c>
      <c r="C141" s="118">
        <f>D141+S141+X141</f>
        <v>120634.16607999998</v>
      </c>
      <c r="D141" s="75">
        <f t="shared" si="31"/>
        <v>112318.22864999998</v>
      </c>
      <c r="E141" s="262">
        <f t="shared" si="32"/>
        <v>80556.102809999982</v>
      </c>
      <c r="F141" s="86">
        <v>24601.525609999997</v>
      </c>
      <c r="G141" s="86">
        <v>10184.289710000001</v>
      </c>
      <c r="H141" s="86">
        <v>1778.5594200000005</v>
      </c>
      <c r="I141" s="86">
        <f t="shared" si="36"/>
        <v>30114.173880000002</v>
      </c>
      <c r="J141" s="86">
        <v>23332.296700000003</v>
      </c>
      <c r="K141" s="86">
        <v>6781.8771800000004</v>
      </c>
      <c r="L141" s="86">
        <v>13877.554190000003</v>
      </c>
      <c r="M141" s="262">
        <f t="shared" si="33"/>
        <v>31762.125839999997</v>
      </c>
      <c r="N141" s="75">
        <v>20649.566480000001</v>
      </c>
      <c r="O141" s="75">
        <v>3807.96765</v>
      </c>
      <c r="P141" s="75">
        <v>1284.5671199999999</v>
      </c>
      <c r="Q141" s="75">
        <v>995.27858000000003</v>
      </c>
      <c r="R141" s="75">
        <v>5024.7460099999998</v>
      </c>
      <c r="S141" s="75">
        <f>SUM(T141:W141)</f>
        <v>7037.6348400000015</v>
      </c>
      <c r="T141" s="75">
        <v>6751.0806300000004</v>
      </c>
      <c r="U141" s="75">
        <v>286.55421000000098</v>
      </c>
      <c r="V141" s="75">
        <v>0</v>
      </c>
      <c r="W141" s="214">
        <v>0</v>
      </c>
      <c r="X141" s="89">
        <f t="shared" si="35"/>
        <v>1278.3025900000002</v>
      </c>
      <c r="Y141" s="89">
        <v>64.95993</v>
      </c>
      <c r="Z141" s="89">
        <v>507.12027000000012</v>
      </c>
      <c r="AA141" s="89">
        <v>0</v>
      </c>
      <c r="AB141" s="221">
        <v>47.195999999999991</v>
      </c>
      <c r="AC141" s="89">
        <v>640.1263899999999</v>
      </c>
      <c r="AD141" s="89">
        <v>18.899999999999999</v>
      </c>
      <c r="AE141" s="55"/>
    </row>
    <row r="142" spans="1:43">
      <c r="A142" s="318"/>
      <c r="B142" s="85" t="str">
        <f>IF(L!$A$1=1,L!B144,IF(L!$A$1=2,L!C144,L!D144))</f>
        <v>2016 Maj</v>
      </c>
      <c r="C142" s="118">
        <f t="shared" si="30"/>
        <v>130846.86806000001</v>
      </c>
      <c r="D142" s="75">
        <f t="shared" si="31"/>
        <v>128393.99216000001</v>
      </c>
      <c r="E142" s="262">
        <f>F142+G142+H142+I142+L142</f>
        <v>96210.491630000004</v>
      </c>
      <c r="F142" s="86">
        <v>24878.166989999998</v>
      </c>
      <c r="G142" s="86">
        <v>11446.305889999996</v>
      </c>
      <c r="H142" s="86">
        <v>1328.3961899999995</v>
      </c>
      <c r="I142" s="86">
        <f t="shared" si="36"/>
        <v>46053.717250000002</v>
      </c>
      <c r="J142" s="86">
        <v>32046.268810000001</v>
      </c>
      <c r="K142" s="86">
        <v>14007.448439999998</v>
      </c>
      <c r="L142" s="86">
        <v>12503.905309999995</v>
      </c>
      <c r="M142" s="262">
        <f t="shared" si="33"/>
        <v>32183.500530000005</v>
      </c>
      <c r="N142" s="75">
        <v>20660.204060000004</v>
      </c>
      <c r="O142" s="75">
        <v>2811.6126899999999</v>
      </c>
      <c r="P142" s="75">
        <v>636.27633000000014</v>
      </c>
      <c r="Q142" s="75">
        <v>842.54368000000022</v>
      </c>
      <c r="R142" s="75">
        <v>7232.8637699999999</v>
      </c>
      <c r="S142" s="75">
        <f>SUM(T142:W142)</f>
        <v>1240.28142</v>
      </c>
      <c r="T142" s="75">
        <v>0</v>
      </c>
      <c r="U142" s="75">
        <v>1240.28142</v>
      </c>
      <c r="V142" s="75">
        <v>0</v>
      </c>
      <c r="W142" s="214">
        <v>0</v>
      </c>
      <c r="X142" s="89">
        <f t="shared" si="35"/>
        <v>1212.5944799999997</v>
      </c>
      <c r="Y142" s="76">
        <v>88.512420000000006</v>
      </c>
      <c r="Z142" s="89">
        <v>231.00065999999993</v>
      </c>
      <c r="AA142" s="89">
        <v>0</v>
      </c>
      <c r="AB142" s="221">
        <v>103.88836000000001</v>
      </c>
      <c r="AC142" s="89">
        <v>788.60673999999995</v>
      </c>
      <c r="AD142" s="89">
        <v>0.58629999999999993</v>
      </c>
      <c r="AE142" s="55"/>
    </row>
    <row r="143" spans="1:43">
      <c r="A143" s="318"/>
      <c r="B143" s="85" t="str">
        <f>IF(L!$A$1=1,L!B145,IF(L!$A$1=2,L!C145,L!D145))</f>
        <v>2016 Qershor</v>
      </c>
      <c r="C143" s="118">
        <f t="shared" si="30"/>
        <v>149582.30280999999</v>
      </c>
      <c r="D143" s="75">
        <f t="shared" si="31"/>
        <v>139037.29034000001</v>
      </c>
      <c r="E143" s="262">
        <f t="shared" si="32"/>
        <v>106621.02696000002</v>
      </c>
      <c r="F143" s="86">
        <v>25271.218699999998</v>
      </c>
      <c r="G143" s="86">
        <v>10225.551030000002</v>
      </c>
      <c r="H143" s="86">
        <v>690.89161000000058</v>
      </c>
      <c r="I143" s="86">
        <f t="shared" si="36"/>
        <v>33681.467220000006</v>
      </c>
      <c r="J143" s="86">
        <v>30125.299699999992</v>
      </c>
      <c r="K143" s="86">
        <v>3556.16752000001</v>
      </c>
      <c r="L143" s="86">
        <v>36751.898400000005</v>
      </c>
      <c r="M143" s="262">
        <f t="shared" si="33"/>
        <v>32416.263379999989</v>
      </c>
      <c r="N143" s="75">
        <v>20627.80640999999</v>
      </c>
      <c r="O143" s="75">
        <v>2430.1585100000011</v>
      </c>
      <c r="P143" s="75">
        <v>474.79094999999961</v>
      </c>
      <c r="Q143" s="75">
        <v>1121.4498800000001</v>
      </c>
      <c r="R143" s="75">
        <v>7762.0576299999993</v>
      </c>
      <c r="S143" s="75">
        <f t="shared" si="34"/>
        <v>9778.4360699999997</v>
      </c>
      <c r="T143" s="75">
        <v>7789.6319000000003</v>
      </c>
      <c r="U143" s="75">
        <v>1988.8041699999999</v>
      </c>
      <c r="V143" s="75">
        <v>0</v>
      </c>
      <c r="W143" s="214">
        <v>0</v>
      </c>
      <c r="X143" s="89">
        <f t="shared" si="35"/>
        <v>766.57639999999992</v>
      </c>
      <c r="Y143" s="76">
        <v>90.826300000000003</v>
      </c>
      <c r="Z143" s="103">
        <v>210.84313999999995</v>
      </c>
      <c r="AA143" s="89">
        <v>0</v>
      </c>
      <c r="AB143" s="225">
        <v>51.76230000000001</v>
      </c>
      <c r="AC143" s="103">
        <v>413.14465999999993</v>
      </c>
      <c r="AD143" s="103">
        <v>0</v>
      </c>
      <c r="AE143" s="55"/>
    </row>
    <row r="144" spans="1:43">
      <c r="A144" s="318"/>
      <c r="B144" s="85" t="str">
        <f>IF(L!$A$1=1,L!B146,IF(L!$A$1=2,L!C146,L!D146))</f>
        <v>2016 Korrik</v>
      </c>
      <c r="C144" s="118">
        <f t="shared" si="30"/>
        <v>115384.4425</v>
      </c>
      <c r="D144" s="75">
        <f t="shared" si="31"/>
        <v>107446.14049000001</v>
      </c>
      <c r="E144" s="262">
        <f t="shared" si="32"/>
        <v>77503.858500000002</v>
      </c>
      <c r="F144" s="86">
        <v>25432.487959999999</v>
      </c>
      <c r="G144" s="86">
        <v>9133.7539199999992</v>
      </c>
      <c r="H144" s="86">
        <v>837.02014999999903</v>
      </c>
      <c r="I144" s="86">
        <f>SUM(J144:K144)</f>
        <v>33199.534520000001</v>
      </c>
      <c r="J144" s="86">
        <v>30380.615050000004</v>
      </c>
      <c r="K144" s="86">
        <v>2818.9194700000003</v>
      </c>
      <c r="L144" s="86">
        <v>8901.061950000003</v>
      </c>
      <c r="M144" s="262">
        <f t="shared" si="33"/>
        <v>29942.281989999999</v>
      </c>
      <c r="N144" s="75">
        <f>19844.44236+13.19772</f>
        <v>19857.640080000001</v>
      </c>
      <c r="O144" s="75">
        <v>2202.4169000000002</v>
      </c>
      <c r="P144" s="75">
        <v>361.17708000000039</v>
      </c>
      <c r="Q144" s="75">
        <v>704.35557999999946</v>
      </c>
      <c r="R144" s="75">
        <v>6816.6923499999975</v>
      </c>
      <c r="S144" s="75">
        <f t="shared" si="34"/>
        <v>7164.0837600000004</v>
      </c>
      <c r="T144" s="75">
        <v>6815.5088800000003</v>
      </c>
      <c r="U144" s="75">
        <v>348.57487999999972</v>
      </c>
      <c r="V144" s="75">
        <v>0</v>
      </c>
      <c r="W144" s="214">
        <v>0</v>
      </c>
      <c r="X144" s="89">
        <f t="shared" si="35"/>
        <v>774.2182499999999</v>
      </c>
      <c r="Y144" s="76">
        <v>60.167760000000001</v>
      </c>
      <c r="Z144" s="103">
        <v>149.96367999999984</v>
      </c>
      <c r="AA144" s="89">
        <v>0</v>
      </c>
      <c r="AB144" s="225">
        <v>30.661229999999989</v>
      </c>
      <c r="AC144" s="103">
        <v>530.92558000000008</v>
      </c>
      <c r="AD144" s="103">
        <v>2.5</v>
      </c>
      <c r="AE144" s="55"/>
    </row>
    <row r="145" spans="1:31">
      <c r="A145" s="318"/>
      <c r="B145" s="85" t="str">
        <f>IF(L!$A$1=1,L!B147,IF(L!$A$1=2,L!C147,L!D147))</f>
        <v>2016 Gusht</v>
      </c>
      <c r="C145" s="118">
        <f t="shared" si="30"/>
        <v>144815.35048000002</v>
      </c>
      <c r="D145" s="75">
        <f t="shared" si="31"/>
        <v>142364.1306</v>
      </c>
      <c r="E145" s="262">
        <f t="shared" si="32"/>
        <v>107136.83613</v>
      </c>
      <c r="F145" s="86">
        <v>23566.790400000002</v>
      </c>
      <c r="G145" s="86">
        <v>11400.07127</v>
      </c>
      <c r="H145" s="86">
        <v>835.55675999999949</v>
      </c>
      <c r="I145" s="86">
        <f>SUM(J145:K145)</f>
        <v>41658.747380000001</v>
      </c>
      <c r="J145" s="86">
        <v>31113.987209999999</v>
      </c>
      <c r="K145" s="86">
        <v>10544.760170000005</v>
      </c>
      <c r="L145" s="86">
        <v>29675.67031999999</v>
      </c>
      <c r="M145" s="262">
        <f t="shared" si="33"/>
        <v>35227.294470000015</v>
      </c>
      <c r="N145" s="75">
        <v>20994.193510000012</v>
      </c>
      <c r="O145" s="75">
        <v>3351.5839200000009</v>
      </c>
      <c r="P145" s="75">
        <v>588.32106999999996</v>
      </c>
      <c r="Q145" s="75">
        <v>621.41132000000016</v>
      </c>
      <c r="R145" s="75">
        <v>9671.7846500000014</v>
      </c>
      <c r="S145" s="75">
        <f t="shared" si="34"/>
        <v>1564.6215800000007</v>
      </c>
      <c r="T145" s="75">
        <v>0</v>
      </c>
      <c r="U145" s="75">
        <v>1564.6215800000007</v>
      </c>
      <c r="V145" s="75">
        <v>0</v>
      </c>
      <c r="W145" s="214">
        <v>0</v>
      </c>
      <c r="X145" s="89">
        <f t="shared" si="35"/>
        <v>886.59830000000022</v>
      </c>
      <c r="Y145" s="103">
        <v>133.95179999999999</v>
      </c>
      <c r="Z145" s="103">
        <v>250.2951400000002</v>
      </c>
      <c r="AA145" s="103">
        <v>0</v>
      </c>
      <c r="AB145" s="225">
        <v>59.935279999999977</v>
      </c>
      <c r="AC145" s="76">
        <v>442.41608000000002</v>
      </c>
      <c r="AD145" s="103">
        <v>0</v>
      </c>
      <c r="AE145" s="55"/>
    </row>
    <row r="146" spans="1:31">
      <c r="A146" s="318"/>
      <c r="B146" s="85" t="str">
        <f>IF(L!$A$1=1,L!B148,IF(L!$A$1=2,L!C148,L!D148))</f>
        <v>2016 Shtator</v>
      </c>
      <c r="C146" s="118">
        <f t="shared" si="30"/>
        <v>153580.98207000003</v>
      </c>
      <c r="D146" s="75">
        <f t="shared" si="31"/>
        <v>136976.45446000004</v>
      </c>
      <c r="E146" s="262">
        <f t="shared" si="32"/>
        <v>102608.17169000002</v>
      </c>
      <c r="F146" s="93">
        <v>24413.5016</v>
      </c>
      <c r="G146" s="86">
        <v>9143.6204099999995</v>
      </c>
      <c r="H146" s="86">
        <v>716.30253000000005</v>
      </c>
      <c r="I146" s="86">
        <f t="shared" si="36"/>
        <v>31982.503360000002</v>
      </c>
      <c r="J146" s="86">
        <v>26178.25172</v>
      </c>
      <c r="K146" s="86">
        <v>5804.2516400000004</v>
      </c>
      <c r="L146" s="86">
        <v>36352.24379</v>
      </c>
      <c r="M146" s="262">
        <f t="shared" si="33"/>
        <v>34368.282770000005</v>
      </c>
      <c r="N146" s="75">
        <f>20368.18392</f>
        <v>20368.183919999999</v>
      </c>
      <c r="O146" s="75">
        <v>2584.23821</v>
      </c>
      <c r="P146" s="75">
        <v>502.49043</v>
      </c>
      <c r="Q146" s="75">
        <v>622.63590999999997</v>
      </c>
      <c r="R146" s="75">
        <v>10290.7343</v>
      </c>
      <c r="S146" s="75">
        <f t="shared" si="34"/>
        <v>15793.67669</v>
      </c>
      <c r="T146" s="75">
        <f>11115.59133</f>
        <v>11115.591329999999</v>
      </c>
      <c r="U146" s="75">
        <v>4678.08536</v>
      </c>
      <c r="V146" s="75">
        <v>0</v>
      </c>
      <c r="W146" s="214">
        <v>0</v>
      </c>
      <c r="X146" s="89">
        <f t="shared" si="35"/>
        <v>810.85091999999997</v>
      </c>
      <c r="Y146" s="103">
        <v>72.111860000000092</v>
      </c>
      <c r="Z146" s="103">
        <v>276.29255999999987</v>
      </c>
      <c r="AA146" s="76">
        <v>0.17852000000000001</v>
      </c>
      <c r="AB146" s="225">
        <v>7.4302500000000009</v>
      </c>
      <c r="AC146" s="76">
        <v>341.22980999999999</v>
      </c>
      <c r="AD146" s="103">
        <v>113.60791999999999</v>
      </c>
      <c r="AE146" s="55"/>
    </row>
    <row r="147" spans="1:31">
      <c r="A147" s="319"/>
      <c r="B147" s="85" t="str">
        <f>IF(L!$A$1=1,L!B149,IF(L!$A$1=2,L!C149,L!D149))</f>
        <v>2016 Tetor</v>
      </c>
      <c r="C147" s="118">
        <f t="shared" si="30"/>
        <v>173544.34220000001</v>
      </c>
      <c r="D147" s="75">
        <f t="shared" si="31"/>
        <v>165525.78318</v>
      </c>
      <c r="E147" s="262">
        <f t="shared" si="32"/>
        <v>129142.13060999999</v>
      </c>
      <c r="F147" s="94">
        <v>24685.05791</v>
      </c>
      <c r="G147" s="95">
        <v>11524.12997</v>
      </c>
      <c r="H147" s="94">
        <v>814.78802999999903</v>
      </c>
      <c r="I147" s="86">
        <f t="shared" si="36"/>
        <v>47301.574959999998</v>
      </c>
      <c r="J147" s="94">
        <v>32216.383320000001</v>
      </c>
      <c r="K147" s="94">
        <v>15085.191639999999</v>
      </c>
      <c r="L147" s="94">
        <v>44816.579740000001</v>
      </c>
      <c r="M147" s="262">
        <f t="shared" si="33"/>
        <v>36383.652569999998</v>
      </c>
      <c r="N147" s="87">
        <v>20519.988949999999</v>
      </c>
      <c r="O147" s="87">
        <v>3674.7658999999999</v>
      </c>
      <c r="P147" s="87">
        <v>617.25126999999998</v>
      </c>
      <c r="Q147" s="87">
        <v>591.99330999999995</v>
      </c>
      <c r="R147" s="87">
        <v>10979.65314</v>
      </c>
      <c r="S147" s="75">
        <f t="shared" si="34"/>
        <v>6924.5713299999998</v>
      </c>
      <c r="T147" s="87">
        <v>6792.8972199999998</v>
      </c>
      <c r="U147" s="87">
        <v>131.67411000000001</v>
      </c>
      <c r="V147" s="87">
        <v>0</v>
      </c>
      <c r="W147" s="216">
        <v>0</v>
      </c>
      <c r="X147" s="89">
        <f t="shared" si="35"/>
        <v>1093.9876900000002</v>
      </c>
      <c r="Y147" s="103">
        <v>59.263599999999997</v>
      </c>
      <c r="Z147" s="103">
        <v>622.82324000000017</v>
      </c>
      <c r="AA147" s="103">
        <v>0</v>
      </c>
      <c r="AB147" s="225">
        <v>10.203959999999995</v>
      </c>
      <c r="AC147" s="103">
        <v>394.16008999999985</v>
      </c>
      <c r="AD147" s="103">
        <v>7.5368000000000004</v>
      </c>
      <c r="AE147" s="55"/>
    </row>
    <row r="148" spans="1:31">
      <c r="A148" s="319"/>
      <c r="B148" s="85" t="str">
        <f>IF(L!$A$1=1,L!B150,IF(L!$A$1=2,L!C150,L!D150))</f>
        <v xml:space="preserve">2016 Nëntor </v>
      </c>
      <c r="C148" s="118">
        <f t="shared" si="30"/>
        <v>165546.87717000002</v>
      </c>
      <c r="D148" s="75">
        <f t="shared" si="31"/>
        <v>161935.52907000002</v>
      </c>
      <c r="E148" s="262">
        <f t="shared" si="32"/>
        <v>123382.86975000001</v>
      </c>
      <c r="F148" s="94">
        <v>24827.598859999998</v>
      </c>
      <c r="G148" s="95">
        <f>13301.19593</f>
        <v>13301.19593</v>
      </c>
      <c r="H148" s="94">
        <v>1056.7588800000001</v>
      </c>
      <c r="I148" s="86">
        <f t="shared" ref="I148:I150" si="37">SUM(J148:K148)</f>
        <v>42062.473770000004</v>
      </c>
      <c r="J148" s="94">
        <v>32919.262710000003</v>
      </c>
      <c r="K148" s="94">
        <v>9143.2110599999996</v>
      </c>
      <c r="L148" s="94">
        <v>42134.84231</v>
      </c>
      <c r="M148" s="262">
        <f t="shared" si="33"/>
        <v>38552.659319999999</v>
      </c>
      <c r="N148" s="87">
        <v>20521.548210000001</v>
      </c>
      <c r="O148" s="87">
        <v>4586.6822899999997</v>
      </c>
      <c r="P148" s="87">
        <v>830.78722000000005</v>
      </c>
      <c r="Q148" s="87">
        <v>913.76954999999998</v>
      </c>
      <c r="R148" s="87">
        <v>11699.87205</v>
      </c>
      <c r="S148" s="75">
        <f t="shared" si="34"/>
        <v>821.46172999999999</v>
      </c>
      <c r="T148" s="87">
        <v>0</v>
      </c>
      <c r="U148" s="75">
        <v>821.46172999999999</v>
      </c>
      <c r="V148" s="87">
        <v>0</v>
      </c>
      <c r="W148" s="216">
        <v>0</v>
      </c>
      <c r="X148" s="89">
        <f t="shared" si="35"/>
        <v>2789.8863700000002</v>
      </c>
      <c r="Y148" s="103">
        <v>86.526250000000005</v>
      </c>
      <c r="Z148" s="103">
        <v>214.87035000000014</v>
      </c>
      <c r="AA148" s="103">
        <v>0</v>
      </c>
      <c r="AB148" s="225">
        <v>29.383320000000026</v>
      </c>
      <c r="AC148" s="103">
        <v>2447.51494</v>
      </c>
      <c r="AD148" s="103">
        <v>11.59151</v>
      </c>
      <c r="AE148" s="55"/>
    </row>
    <row r="149" spans="1:31">
      <c r="A149" s="319"/>
      <c r="B149" s="85" t="str">
        <f>IF(L!$A$1=1,L!B151,IF(L!$A$1=2,L!C151,L!D151))</f>
        <v>2016 Dhjetor</v>
      </c>
      <c r="C149" s="118">
        <f>D149+S149+X149</f>
        <v>257366.85423999958</v>
      </c>
      <c r="D149" s="75">
        <f t="shared" si="31"/>
        <v>244252.83636999974</v>
      </c>
      <c r="E149" s="262">
        <f t="shared" si="32"/>
        <v>192106.75296499973</v>
      </c>
      <c r="F149" s="94">
        <f>25175.0214299999-0.08701</f>
        <v>25174.9344199999</v>
      </c>
      <c r="G149" s="96">
        <f>27499.20706</f>
        <v>27499.207060000001</v>
      </c>
      <c r="H149" s="94">
        <v>2033.351735</v>
      </c>
      <c r="I149" s="86">
        <f t="shared" si="37"/>
        <v>61799.542269999904</v>
      </c>
      <c r="J149" s="97">
        <v>34556.249000000003</v>
      </c>
      <c r="K149" s="97">
        <v>27243.2932699999</v>
      </c>
      <c r="L149" s="94">
        <v>75599.717479999934</v>
      </c>
      <c r="M149" s="262">
        <f t="shared" si="33"/>
        <v>52146.083405000012</v>
      </c>
      <c r="N149" s="87">
        <v>20965.64041</v>
      </c>
      <c r="O149" s="98">
        <v>5899.4640400000062</v>
      </c>
      <c r="P149" s="87">
        <v>1587.180325</v>
      </c>
      <c r="Q149" s="87">
        <v>1311.12574</v>
      </c>
      <c r="R149" s="87">
        <f>22382.67289</f>
        <v>22382.672890000002</v>
      </c>
      <c r="S149" s="75">
        <f>SUM(T149:V149)</f>
        <v>10271.61897999983</v>
      </c>
      <c r="T149" s="87">
        <v>8723.3342499998307</v>
      </c>
      <c r="U149" s="87">
        <v>1548.2847300000001</v>
      </c>
      <c r="V149" s="87">
        <v>0</v>
      </c>
      <c r="W149" s="216">
        <v>716.5</v>
      </c>
      <c r="X149" s="89">
        <f t="shared" si="35"/>
        <v>2842.3988899999999</v>
      </c>
      <c r="Y149" s="103">
        <v>99.7819199999999</v>
      </c>
      <c r="Z149" s="103">
        <v>542.70291000000009</v>
      </c>
      <c r="AA149" s="103">
        <v>0</v>
      </c>
      <c r="AB149" s="225">
        <v>30.565800000000024</v>
      </c>
      <c r="AC149" s="76">
        <v>2166.3616699999998</v>
      </c>
      <c r="AD149" s="103">
        <v>2.9865900000000001</v>
      </c>
      <c r="AE149" s="55"/>
    </row>
    <row r="150" spans="1:31">
      <c r="A150" s="320"/>
      <c r="B150" s="109" t="str">
        <f>IF(L!$A$1=1,L!B152,IF(L!$A$1=2,L!C152,L!D152))</f>
        <v>Gjithsej 2016</v>
      </c>
      <c r="C150" s="176">
        <f>D150+S150+X150</f>
        <v>1764826.8464899997</v>
      </c>
      <c r="D150" s="110">
        <f>E150+M150</f>
        <v>1664759.3579099996</v>
      </c>
      <c r="E150" s="110">
        <f t="shared" ref="E150" si="38">F150+G150+H150+I150+L150</f>
        <v>1258002.6658249996</v>
      </c>
      <c r="F150" s="110">
        <f>SUM(F138:F149)</f>
        <v>297091.0241499999</v>
      </c>
      <c r="G150" s="111">
        <f>SUM(G138:G149)</f>
        <v>140920.32731999998</v>
      </c>
      <c r="H150" s="111">
        <f>SUM(H138:H149)</f>
        <v>14222.454374999999</v>
      </c>
      <c r="I150" s="111">
        <f t="shared" si="37"/>
        <v>465825.41701999994</v>
      </c>
      <c r="J150" s="111">
        <f>SUM(J138:J149)</f>
        <v>356414.95302000002</v>
      </c>
      <c r="K150" s="111">
        <f>SUM(K138:K149)</f>
        <v>109410.46399999992</v>
      </c>
      <c r="L150" s="111">
        <f>SUM(L138:L149)</f>
        <v>339943.4429599999</v>
      </c>
      <c r="M150" s="111">
        <f>SUM(N150:R150)</f>
        <v>406756.69208499999</v>
      </c>
      <c r="N150" s="111">
        <f>SUM(N138:N149)</f>
        <v>246658.09345000001</v>
      </c>
      <c r="O150" s="111">
        <f t="shared" ref="O150:R150" si="39">SUM(O138:O149)</f>
        <v>38497.319720000007</v>
      </c>
      <c r="P150" s="111">
        <f t="shared" si="39"/>
        <v>9139.0971950000003</v>
      </c>
      <c r="Q150" s="111">
        <f t="shared" si="39"/>
        <v>8846.8069199999991</v>
      </c>
      <c r="R150" s="111">
        <f t="shared" si="39"/>
        <v>103615.37480000001</v>
      </c>
      <c r="S150" s="111">
        <f t="shared" ref="S150:W150" si="40">SUM(S138:S149)</f>
        <v>85198.699280000015</v>
      </c>
      <c r="T150" s="111">
        <f t="shared" si="40"/>
        <v>65991.762799999997</v>
      </c>
      <c r="U150" s="111">
        <f t="shared" si="40"/>
        <v>19206.93648</v>
      </c>
      <c r="V150" s="111">
        <f t="shared" si="40"/>
        <v>0</v>
      </c>
      <c r="W150" s="217">
        <f t="shared" si="40"/>
        <v>716.5</v>
      </c>
      <c r="X150" s="111">
        <f>SUM(X138:X149)</f>
        <v>14868.7893</v>
      </c>
      <c r="Y150" s="111">
        <f>SUM(Y138:Y149)</f>
        <v>1094.8726800000002</v>
      </c>
      <c r="Z150" s="111">
        <f t="shared" ref="Z150:AD150" si="41">SUM(Z138:Z149)</f>
        <v>4451.3949400000001</v>
      </c>
      <c r="AA150" s="111">
        <f t="shared" si="41"/>
        <v>0.17852000000000001</v>
      </c>
      <c r="AB150" s="217">
        <f t="shared" si="41"/>
        <v>430.91250000000002</v>
      </c>
      <c r="AC150" s="224">
        <f t="shared" si="41"/>
        <v>8726.7205399999984</v>
      </c>
      <c r="AD150" s="224">
        <f t="shared" si="41"/>
        <v>164.71011999999999</v>
      </c>
      <c r="AE150" s="55"/>
    </row>
    <row r="151" spans="1:31">
      <c r="A151" s="318">
        <v>2017</v>
      </c>
      <c r="B151" s="85" t="str">
        <f>IF(L!$A$1=1,L!B153,IF(L!$A$1=2,L!C153,L!D153))</f>
        <v>2017 Janar</v>
      </c>
      <c r="C151" s="118">
        <f>D151+S151+X151</f>
        <v>86884.369200000001</v>
      </c>
      <c r="D151" s="75">
        <f>E151+M151</f>
        <v>79061.817030000006</v>
      </c>
      <c r="E151" s="75">
        <f>F151+G151+H151+I151+L151</f>
        <v>57713.659209999998</v>
      </c>
      <c r="F151" s="75">
        <v>24846.235489999999</v>
      </c>
      <c r="G151" s="75">
        <v>1301.9379300000001</v>
      </c>
      <c r="H151" s="75">
        <v>469.39997</v>
      </c>
      <c r="I151" s="86">
        <f>SUM(J151:K151)</f>
        <v>30409.931329999999</v>
      </c>
      <c r="J151" s="75">
        <v>27498.698</v>
      </c>
      <c r="K151" s="92">
        <v>2911.23333</v>
      </c>
      <c r="L151" s="75">
        <v>686.15449000000001</v>
      </c>
      <c r="M151" s="75">
        <f>SUM(N151:R151)</f>
        <v>21348.15782</v>
      </c>
      <c r="N151" s="75">
        <v>20460.776600000001</v>
      </c>
      <c r="O151" s="75">
        <v>581.50194999999997</v>
      </c>
      <c r="P151" s="75">
        <v>190.78676000000002</v>
      </c>
      <c r="Q151" s="75">
        <v>5.0999999999999996</v>
      </c>
      <c r="R151" s="75">
        <v>109.99251</v>
      </c>
      <c r="S151" s="75">
        <f t="shared" ref="S151:S155" si="42">SUM(T151:W151)</f>
        <v>7771.6991499999995</v>
      </c>
      <c r="T151" s="75">
        <v>6924.3892999999998</v>
      </c>
      <c r="U151" s="75">
        <v>847.30984999999998</v>
      </c>
      <c r="V151" s="99" t="s">
        <v>627</v>
      </c>
      <c r="W151" s="218" t="s">
        <v>627</v>
      </c>
      <c r="X151" s="89">
        <f t="shared" si="25"/>
        <v>50.853020000000001</v>
      </c>
      <c r="Y151" s="89">
        <v>38.745899999999999</v>
      </c>
      <c r="Z151" s="89">
        <v>12.10712</v>
      </c>
      <c r="AA151" s="89">
        <v>0</v>
      </c>
      <c r="AB151" s="221">
        <v>0</v>
      </c>
      <c r="AC151" s="89">
        <v>0</v>
      </c>
      <c r="AD151" s="89">
        <v>0</v>
      </c>
      <c r="AE151" s="55"/>
    </row>
    <row r="152" spans="1:31">
      <c r="A152" s="318"/>
      <c r="B152" s="85" t="str">
        <f>IF(L!$A$1=1,L!B154,IF(L!$A$1=2,L!C154,L!D154))</f>
        <v>2017 Shkurt</v>
      </c>
      <c r="C152" s="118">
        <f t="shared" ref="C152:C161" si="43">D152+S152+X152</f>
        <v>121265.68261999998</v>
      </c>
      <c r="D152" s="75">
        <f>E152+M152</f>
        <v>119622.55992999999</v>
      </c>
      <c r="E152" s="75">
        <f t="shared" ref="E152:E155" si="44">F152+G152+H152+I152+L152</f>
        <v>87076.600559999992</v>
      </c>
      <c r="F152" s="75">
        <v>25348.27275</v>
      </c>
      <c r="G152" s="75">
        <v>12435.78448</v>
      </c>
      <c r="H152" s="75">
        <v>2584.5733500000001</v>
      </c>
      <c r="I152" s="86">
        <f>SUM(J152:K152)</f>
        <v>35581.365980000002</v>
      </c>
      <c r="J152" s="75">
        <v>29987.650020000001</v>
      </c>
      <c r="K152" s="92">
        <f>5535.71596+58</f>
        <v>5593.7159600000005</v>
      </c>
      <c r="L152" s="75">
        <v>11126.603999999999</v>
      </c>
      <c r="M152" s="75">
        <f t="shared" ref="M152:M156" si="45">SUM(N152:R152)</f>
        <v>32545.959370000004</v>
      </c>
      <c r="N152" s="75">
        <v>20658.334620000001</v>
      </c>
      <c r="O152" s="75">
        <v>3029.3247000000001</v>
      </c>
      <c r="P152" s="75">
        <v>1425.0385799999999</v>
      </c>
      <c r="Q152" s="75">
        <v>250.14610999999999</v>
      </c>
      <c r="R152" s="75">
        <v>7183.1153600000007</v>
      </c>
      <c r="S152" s="75">
        <f t="shared" si="42"/>
        <v>1374.9847199999999</v>
      </c>
      <c r="T152" s="100">
        <v>0</v>
      </c>
      <c r="U152" s="75">
        <v>1374.9847199999999</v>
      </c>
      <c r="V152" s="99" t="s">
        <v>627</v>
      </c>
      <c r="W152" s="218" t="s">
        <v>627</v>
      </c>
      <c r="X152" s="89">
        <f t="shared" si="25"/>
        <v>268.13797</v>
      </c>
      <c r="Y152" s="89">
        <v>34.29927</v>
      </c>
      <c r="Z152" s="89">
        <v>121.87297</v>
      </c>
      <c r="AA152" s="89">
        <v>0</v>
      </c>
      <c r="AB152" s="221">
        <v>2.09999</v>
      </c>
      <c r="AC152" s="89">
        <v>109.86574</v>
      </c>
      <c r="AD152" s="89">
        <v>0</v>
      </c>
      <c r="AE152" s="55"/>
    </row>
    <row r="153" spans="1:31">
      <c r="A153" s="318"/>
      <c r="B153" s="85" t="str">
        <f>IF(L!$A$1=1,L!B155,IF(L!$A$1=2,L!C155,L!D155))</f>
        <v xml:space="preserve">2017 Mars </v>
      </c>
      <c r="C153" s="118">
        <f t="shared" si="43"/>
        <v>159895.77261000001</v>
      </c>
      <c r="D153" s="75">
        <f t="shared" ref="D153:D155" si="46">E153+M153</f>
        <v>142981.72703000001</v>
      </c>
      <c r="E153" s="75">
        <f t="shared" si="44"/>
        <v>110996.73102000001</v>
      </c>
      <c r="F153" s="75">
        <v>24671.084579999999</v>
      </c>
      <c r="G153" s="75">
        <f>13602.18788+3.63797880709171E-12</f>
        <v>13602.187880000003</v>
      </c>
      <c r="H153" s="75">
        <v>1470.13113</v>
      </c>
      <c r="I153" s="86">
        <f>SUM(J153:K153)</f>
        <v>41293.796000000002</v>
      </c>
      <c r="J153" s="75">
        <v>31926.155299999999</v>
      </c>
      <c r="K153" s="92">
        <v>9367.6406999999999</v>
      </c>
      <c r="L153" s="75">
        <v>29959.531429999999</v>
      </c>
      <c r="M153" s="75">
        <f t="shared" si="45"/>
        <v>31984.996009999992</v>
      </c>
      <c r="N153" s="75">
        <v>20628.438269999999</v>
      </c>
      <c r="O153" s="75">
        <v>2991.6714400000001</v>
      </c>
      <c r="P153" s="75">
        <v>574.97735999999998</v>
      </c>
      <c r="Q153" s="75">
        <v>694.65098999999555</v>
      </c>
      <c r="R153" s="75">
        <v>7095.2579500000002</v>
      </c>
      <c r="S153" s="75">
        <f t="shared" si="42"/>
        <v>16066.10391</v>
      </c>
      <c r="T153" s="75">
        <v>11174.56791</v>
      </c>
      <c r="U153" s="75">
        <f>4891.536</f>
        <v>4891.5360000000001</v>
      </c>
      <c r="V153" s="100">
        <v>0</v>
      </c>
      <c r="W153" s="219">
        <v>0</v>
      </c>
      <c r="X153" s="89">
        <f t="shared" si="25"/>
        <v>847.94167000000004</v>
      </c>
      <c r="Y153" s="89">
        <v>81.234850000000009</v>
      </c>
      <c r="Z153" s="89">
        <v>328.55491000000006</v>
      </c>
      <c r="AA153" s="89">
        <v>1.47149</v>
      </c>
      <c r="AB153" s="221">
        <v>29.524900000000002</v>
      </c>
      <c r="AC153" s="89">
        <v>391.59674999999999</v>
      </c>
      <c r="AD153" s="89">
        <v>15.558770000000001</v>
      </c>
      <c r="AE153" s="55"/>
    </row>
    <row r="154" spans="1:31">
      <c r="A154" s="318"/>
      <c r="B154" s="85" t="str">
        <f>IF(L!$A$1=1,L!B156,IF(L!$A$1=2,L!C156,L!D156))</f>
        <v>2017 Prill</v>
      </c>
      <c r="C154" s="118">
        <f t="shared" si="43"/>
        <v>140128.92971000003</v>
      </c>
      <c r="D154" s="75">
        <f t="shared" si="46"/>
        <v>132152.19887000002</v>
      </c>
      <c r="E154" s="75">
        <f t="shared" si="44"/>
        <v>99928.195020000014</v>
      </c>
      <c r="F154" s="75">
        <v>25058.463449999999</v>
      </c>
      <c r="G154" s="75">
        <v>13938.50973</v>
      </c>
      <c r="H154" s="75">
        <v>1722.8931499999999</v>
      </c>
      <c r="I154" s="86">
        <f>SUM(J154:K154)</f>
        <v>40998.962180000002</v>
      </c>
      <c r="J154" s="75">
        <v>31609.135450000002</v>
      </c>
      <c r="K154" s="92">
        <f>9389.82673</f>
        <v>9389.8267300000007</v>
      </c>
      <c r="L154" s="75">
        <v>18209.36651</v>
      </c>
      <c r="M154" s="75">
        <f t="shared" si="45"/>
        <v>32224.003849999997</v>
      </c>
      <c r="N154" s="75">
        <v>20708.32058</v>
      </c>
      <c r="O154" s="75">
        <v>3027.4793199999999</v>
      </c>
      <c r="P154" s="75">
        <v>1088.3919799999999</v>
      </c>
      <c r="Q154" s="75">
        <v>830.33500000000004</v>
      </c>
      <c r="R154" s="75">
        <v>6569.4769699999997</v>
      </c>
      <c r="S154" s="75">
        <f>SUM(T154:W154)</f>
        <v>7045.2551100000001</v>
      </c>
      <c r="T154" s="75">
        <v>6918.4161999999997</v>
      </c>
      <c r="U154" s="75">
        <v>126.83891</v>
      </c>
      <c r="V154" s="75">
        <v>0</v>
      </c>
      <c r="W154" s="214">
        <v>0</v>
      </c>
      <c r="X154" s="89">
        <f t="shared" si="25"/>
        <v>931.47572999999988</v>
      </c>
      <c r="Y154" s="89">
        <v>69.755420000000001</v>
      </c>
      <c r="Z154" s="89">
        <v>405.27821999999992</v>
      </c>
      <c r="AA154" s="89">
        <v>0</v>
      </c>
      <c r="AB154" s="221">
        <v>4.393180000000001</v>
      </c>
      <c r="AC154" s="89">
        <v>452.04890999999998</v>
      </c>
      <c r="AD154" s="89">
        <v>0</v>
      </c>
      <c r="AE154" s="55"/>
    </row>
    <row r="155" spans="1:31">
      <c r="A155" s="318"/>
      <c r="B155" s="85" t="str">
        <f>IF(L!$A$1=1,L!B157,IF(L!$A$1=2,L!C157,L!D157))</f>
        <v>2017 Maj</v>
      </c>
      <c r="C155" s="118">
        <f t="shared" si="43"/>
        <v>145895.59691999998</v>
      </c>
      <c r="D155" s="75">
        <f t="shared" si="46"/>
        <v>143739.19558999999</v>
      </c>
      <c r="E155" s="75">
        <f t="shared" si="44"/>
        <v>108203.85748999999</v>
      </c>
      <c r="F155" s="75">
        <v>25176.423500000001</v>
      </c>
      <c r="G155" s="75">
        <v>14788.43672</v>
      </c>
      <c r="H155" s="75">
        <v>1029.37871</v>
      </c>
      <c r="I155" s="86">
        <f t="shared" ref="I155:I158" si="47">SUM(J155:K155)</f>
        <v>39702.245540000004</v>
      </c>
      <c r="J155" s="75">
        <v>31959.173699999999</v>
      </c>
      <c r="K155" s="75">
        <f>7742.36933+0.70251</f>
        <v>7743.0718400000005</v>
      </c>
      <c r="L155" s="75">
        <v>27507.373019999999</v>
      </c>
      <c r="M155" s="75">
        <f t="shared" si="45"/>
        <v>35535.338100000001</v>
      </c>
      <c r="N155" s="75">
        <v>20711.614280000002</v>
      </c>
      <c r="O155" s="75">
        <v>3599.75954</v>
      </c>
      <c r="P155" s="75">
        <v>746.74815000000001</v>
      </c>
      <c r="Q155" s="75">
        <v>1037.6947700000001</v>
      </c>
      <c r="R155" s="75">
        <v>9439.5213600000006</v>
      </c>
      <c r="S155" s="75">
        <f t="shared" si="42"/>
        <v>1130.90104</v>
      </c>
      <c r="T155" s="75">
        <v>0</v>
      </c>
      <c r="U155" s="75">
        <v>1130.90104</v>
      </c>
      <c r="V155" s="75">
        <v>0</v>
      </c>
      <c r="W155" s="214">
        <v>0</v>
      </c>
      <c r="X155" s="89">
        <f t="shared" si="25"/>
        <v>1025.5002899999999</v>
      </c>
      <c r="Y155" s="93">
        <v>67.012509999999992</v>
      </c>
      <c r="Z155" s="89">
        <v>129.93390999999997</v>
      </c>
      <c r="AA155" s="89">
        <v>0</v>
      </c>
      <c r="AB155" s="221">
        <v>408.26224999999999</v>
      </c>
      <c r="AC155" s="89">
        <v>385.21211000000005</v>
      </c>
      <c r="AD155" s="89">
        <v>35.079509999999999</v>
      </c>
      <c r="AE155" s="55"/>
    </row>
    <row r="156" spans="1:31">
      <c r="A156" s="318"/>
      <c r="B156" s="85" t="str">
        <f>IF(L!$A$1=1,L!B158,IF(L!$A$1=2,L!C158,L!D158))</f>
        <v>2017 Qershor</v>
      </c>
      <c r="C156" s="118">
        <f t="shared" si="43"/>
        <v>152979.05361999999</v>
      </c>
      <c r="D156" s="75">
        <f t="shared" ref="D156:D160" si="48">E156+M156</f>
        <v>141819.65367999999</v>
      </c>
      <c r="E156" s="75">
        <f t="shared" ref="E156:E161" si="49">F156+G156+H156+I156+L156</f>
        <v>106702.39577999998</v>
      </c>
      <c r="F156" s="75">
        <v>25102.682019999993</v>
      </c>
      <c r="G156" s="75">
        <v>10844.51352</v>
      </c>
      <c r="H156" s="75">
        <v>772.52707000000009</v>
      </c>
      <c r="I156" s="86">
        <f t="shared" si="47"/>
        <v>39202.052119999978</v>
      </c>
      <c r="J156" s="75">
        <v>32126.547020000002</v>
      </c>
      <c r="K156" s="75">
        <v>7075.5050999999803</v>
      </c>
      <c r="L156" s="75">
        <v>30780.621050000002</v>
      </c>
      <c r="M156" s="75">
        <f t="shared" si="45"/>
        <v>35117.257899999997</v>
      </c>
      <c r="N156" s="75">
        <v>20794.411819999994</v>
      </c>
      <c r="O156" s="75">
        <v>2259.2955500000007</v>
      </c>
      <c r="P156" s="75">
        <v>425.97874000000093</v>
      </c>
      <c r="Q156" s="75">
        <v>993.97682999999961</v>
      </c>
      <c r="R156" s="75">
        <v>10643.594959999995</v>
      </c>
      <c r="S156" s="75">
        <f t="shared" ref="S156:S161" si="50">SUM(T156:W156)</f>
        <v>10286.55287</v>
      </c>
      <c r="T156" s="75">
        <v>8496.3709199999994</v>
      </c>
      <c r="U156" s="75">
        <v>1790.1819499999999</v>
      </c>
      <c r="V156" s="75">
        <v>0</v>
      </c>
      <c r="W156" s="214">
        <v>0</v>
      </c>
      <c r="X156" s="89">
        <f t="shared" si="25"/>
        <v>872.8470699999998</v>
      </c>
      <c r="Y156" s="76">
        <v>50.342839999999967</v>
      </c>
      <c r="Z156" s="103">
        <v>175.44051999999988</v>
      </c>
      <c r="AA156" s="118">
        <v>0</v>
      </c>
      <c r="AB156" s="225">
        <v>11.593999999999994</v>
      </c>
      <c r="AC156" s="103">
        <v>634.17471</v>
      </c>
      <c r="AD156" s="103">
        <v>1.2949999999999999</v>
      </c>
      <c r="AE156" s="55"/>
    </row>
    <row r="157" spans="1:31">
      <c r="A157" s="318"/>
      <c r="B157" s="85" t="str">
        <f>IF(L!$A$1=1,L!B159,IF(L!$A$1=2,L!C159,L!D159))</f>
        <v>2017 Korrik</v>
      </c>
      <c r="C157" s="118">
        <f t="shared" si="43"/>
        <v>150170.71930000003</v>
      </c>
      <c r="D157" s="75">
        <f t="shared" si="48"/>
        <v>143280.42994000003</v>
      </c>
      <c r="E157" s="75">
        <f t="shared" si="49"/>
        <v>109225.46738000003</v>
      </c>
      <c r="F157" s="75">
        <v>24978.209360000001</v>
      </c>
      <c r="G157" s="75">
        <v>11062.969240000006</v>
      </c>
      <c r="H157" s="75">
        <v>935.6237799999999</v>
      </c>
      <c r="I157" s="86">
        <f t="shared" si="47"/>
        <v>45737.674990000021</v>
      </c>
      <c r="J157" s="75">
        <v>36228.048600000002</v>
      </c>
      <c r="K157" s="75">
        <v>9509.6263900000195</v>
      </c>
      <c r="L157" s="75">
        <v>26510.990009999994</v>
      </c>
      <c r="M157" s="75">
        <f t="shared" ref="M157:M161" si="51">SUM(N157:R157)</f>
        <v>34054.96256</v>
      </c>
      <c r="N157" s="75">
        <v>20723.121759999995</v>
      </c>
      <c r="O157" s="75">
        <v>3099.7621500000005</v>
      </c>
      <c r="P157" s="75">
        <v>744.50522999999976</v>
      </c>
      <c r="Q157" s="75">
        <v>825.35530000000472</v>
      </c>
      <c r="R157" s="75">
        <v>8662.2181199999977</v>
      </c>
      <c r="S157" s="75">
        <f t="shared" si="50"/>
        <v>6209.8326500000003</v>
      </c>
      <c r="T157" s="75">
        <v>5937.4590099999996</v>
      </c>
      <c r="U157" s="75">
        <v>272.37364000000099</v>
      </c>
      <c r="V157" s="75">
        <v>0</v>
      </c>
      <c r="W157" s="214">
        <v>0</v>
      </c>
      <c r="X157" s="89">
        <f t="shared" si="25"/>
        <v>680.45671000000038</v>
      </c>
      <c r="Y157" s="76">
        <v>52.330460000000016</v>
      </c>
      <c r="Z157" s="103">
        <v>141.37806000000023</v>
      </c>
      <c r="AA157" s="89">
        <v>0.54860999999999982</v>
      </c>
      <c r="AB157" s="225">
        <v>25.583259999999996</v>
      </c>
      <c r="AC157" s="103">
        <v>460.09346000000011</v>
      </c>
      <c r="AD157" s="103">
        <v>0.52285999999999999</v>
      </c>
      <c r="AE157" s="55"/>
    </row>
    <row r="158" spans="1:31">
      <c r="A158" s="318"/>
      <c r="B158" s="85" t="str">
        <f>IF(L!$A$1=1,L!B160,IF(L!$A$1=2,L!C160,L!D160))</f>
        <v>2017 Gusht</v>
      </c>
      <c r="C158" s="118">
        <f>D158+S158+X158</f>
        <v>143717.31284</v>
      </c>
      <c r="D158" s="75">
        <f t="shared" si="48"/>
        <v>141577.42371</v>
      </c>
      <c r="E158" s="75">
        <f t="shared" si="49"/>
        <v>106809.34390000001</v>
      </c>
      <c r="F158" s="75">
        <v>24661.18291</v>
      </c>
      <c r="G158" s="75">
        <v>11634.678899999999</v>
      </c>
      <c r="H158" s="75">
        <v>785.79655000000093</v>
      </c>
      <c r="I158" s="86">
        <f t="shared" si="47"/>
        <v>36402.685249999995</v>
      </c>
      <c r="J158" s="75">
        <v>27800.572889999999</v>
      </c>
      <c r="K158" s="75">
        <v>8602.1123599999992</v>
      </c>
      <c r="L158" s="75">
        <v>33325.000290000004</v>
      </c>
      <c r="M158" s="75">
        <f t="shared" si="51"/>
        <v>34768.07981000001</v>
      </c>
      <c r="N158" s="75">
        <v>20505.149229999999</v>
      </c>
      <c r="O158" s="75">
        <v>2681.7620600000009</v>
      </c>
      <c r="P158" s="75">
        <v>564.14991999999984</v>
      </c>
      <c r="Q158" s="75">
        <v>919.59098999999969</v>
      </c>
      <c r="R158" s="75">
        <v>10097.427610000006</v>
      </c>
      <c r="S158" s="75">
        <f t="shared" si="50"/>
        <v>1534.35068</v>
      </c>
      <c r="T158" s="75">
        <v>0</v>
      </c>
      <c r="U158" s="75">
        <v>1534.35068</v>
      </c>
      <c r="V158" s="75">
        <v>0</v>
      </c>
      <c r="W158" s="214">
        <v>0</v>
      </c>
      <c r="X158" s="89">
        <f t="shared" si="25"/>
        <v>605.5384499999999</v>
      </c>
      <c r="Y158" s="103">
        <v>66.62778000000003</v>
      </c>
      <c r="Z158" s="103">
        <v>110.66624999999999</v>
      </c>
      <c r="AA158" s="103">
        <v>6.8740000000000023E-2</v>
      </c>
      <c r="AB158" s="225">
        <v>1.6630000000000109</v>
      </c>
      <c r="AC158" s="103">
        <v>393.44318999999996</v>
      </c>
      <c r="AD158" s="103">
        <v>33.069489999999995</v>
      </c>
      <c r="AE158" s="55"/>
    </row>
    <row r="159" spans="1:31">
      <c r="A159" s="318"/>
      <c r="B159" s="85" t="str">
        <f>IF(L!$A$1=1,L!B161,IF(L!$A$1=2,L!C161,L!D161))</f>
        <v>2017 Shtator</v>
      </c>
      <c r="C159" s="118">
        <f t="shared" si="43"/>
        <v>148049.26398000002</v>
      </c>
      <c r="D159" s="75">
        <f t="shared" si="48"/>
        <v>132030.89966</v>
      </c>
      <c r="E159" s="75">
        <f t="shared" si="49"/>
        <v>97189.446920000031</v>
      </c>
      <c r="F159" s="75">
        <v>24514.631430000009</v>
      </c>
      <c r="G159" s="75">
        <v>7144.3643000000011</v>
      </c>
      <c r="H159" s="75">
        <v>860.77880000000005</v>
      </c>
      <c r="I159" s="86">
        <f>SUM(J159:K159)</f>
        <v>33538.990850000002</v>
      </c>
      <c r="J159" s="75">
        <v>27918.80874</v>
      </c>
      <c r="K159" s="75">
        <v>5620.1821099999997</v>
      </c>
      <c r="L159" s="75">
        <v>31130.68154000002</v>
      </c>
      <c r="M159" s="75">
        <f t="shared" si="51"/>
        <v>34841.452739999979</v>
      </c>
      <c r="N159" s="75">
        <v>20457.46537999998</v>
      </c>
      <c r="O159" s="75">
        <v>2299.0640600000002</v>
      </c>
      <c r="P159" s="75">
        <v>462.75425000000001</v>
      </c>
      <c r="Q159" s="75">
        <v>841.05787999999995</v>
      </c>
      <c r="R159" s="75">
        <v>10781.11117</v>
      </c>
      <c r="S159" s="75">
        <f t="shared" si="50"/>
        <v>14350.611280000001</v>
      </c>
      <c r="T159" s="75">
        <f>10.84848172*1000</f>
        <v>10848.48172</v>
      </c>
      <c r="U159" s="75">
        <f>3.50212956*1000</f>
        <v>3502.1295600000003</v>
      </c>
      <c r="V159" s="75">
        <v>0</v>
      </c>
      <c r="W159" s="214">
        <v>0</v>
      </c>
      <c r="X159" s="89">
        <f t="shared" si="25"/>
        <v>1667.7530400000001</v>
      </c>
      <c r="Y159" s="103">
        <v>55.298799999999972</v>
      </c>
      <c r="Z159" s="103">
        <v>154.50505999999996</v>
      </c>
      <c r="AA159" s="103">
        <v>4.7200000000000131E-2</v>
      </c>
      <c r="AB159" s="225">
        <v>1158.64113</v>
      </c>
      <c r="AC159" s="103">
        <v>289.92002000000002</v>
      </c>
      <c r="AD159" s="103">
        <v>9.3408300000000004</v>
      </c>
      <c r="AE159" s="55"/>
    </row>
    <row r="160" spans="1:31">
      <c r="A160" s="319"/>
      <c r="B160" s="85" t="str">
        <f>IF(L!$A$1=1,L!B162,IF(L!$A$1=2,L!C162,L!D162))</f>
        <v>2017 Tetor</v>
      </c>
      <c r="C160" s="118">
        <f t="shared" si="43"/>
        <v>134114.32148000001</v>
      </c>
      <c r="D160" s="75">
        <f t="shared" si="48"/>
        <v>132720.28091</v>
      </c>
      <c r="E160" s="75">
        <f t="shared" si="49"/>
        <v>92691.927920000002</v>
      </c>
      <c r="F160" s="75">
        <f>25006.07545</f>
        <v>25006.07545</v>
      </c>
      <c r="G160" s="75">
        <v>10396.58468</v>
      </c>
      <c r="H160" s="75">
        <v>535.10474999999894</v>
      </c>
      <c r="I160" s="86">
        <f>SUM(J160:K160)</f>
        <v>31346.481060000002</v>
      </c>
      <c r="J160" s="75">
        <v>26677.328010000001</v>
      </c>
      <c r="K160" s="75">
        <v>4669.1530499999999</v>
      </c>
      <c r="L160" s="75">
        <v>25407.681979999994</v>
      </c>
      <c r="M160" s="75">
        <f t="shared" si="51"/>
        <v>40028.352989999999</v>
      </c>
      <c r="N160" s="75">
        <v>20691.816170000006</v>
      </c>
      <c r="O160" s="75">
        <v>3683.8025299999972</v>
      </c>
      <c r="P160" s="75">
        <v>708.84749999999997</v>
      </c>
      <c r="Q160" s="75">
        <v>922.13243</v>
      </c>
      <c r="R160" s="75">
        <v>14021.754359999992</v>
      </c>
      <c r="S160" s="75">
        <f t="shared" si="50"/>
        <v>767.65156000000002</v>
      </c>
      <c r="T160" s="75">
        <v>0</v>
      </c>
      <c r="U160" s="75">
        <f>0.76765156*1000</f>
        <v>767.65156000000002</v>
      </c>
      <c r="V160" s="75">
        <v>0</v>
      </c>
      <c r="W160" s="214">
        <v>0</v>
      </c>
      <c r="X160" s="89">
        <f t="shared" si="25"/>
        <v>626.3890100000001</v>
      </c>
      <c r="Y160" s="103">
        <v>43.522910000000024</v>
      </c>
      <c r="Z160" s="103">
        <v>111.43957</v>
      </c>
      <c r="AA160" s="103">
        <v>1.3560000000000016E-2</v>
      </c>
      <c r="AB160" s="225">
        <v>194.72406999999998</v>
      </c>
      <c r="AC160" s="103">
        <v>276.6889000000001</v>
      </c>
      <c r="AD160" s="103">
        <v>0</v>
      </c>
      <c r="AE160" s="55"/>
    </row>
    <row r="161" spans="1:160">
      <c r="A161" s="319"/>
      <c r="B161" s="85" t="str">
        <f>IF(L!$A$1=1,L!B163,IF(L!$A$1=2,L!C163,L!D163))</f>
        <v xml:space="preserve">2017 Nëntor </v>
      </c>
      <c r="C161" s="118">
        <f t="shared" si="43"/>
        <v>166665.06131999992</v>
      </c>
      <c r="D161" s="75">
        <f>E161+M161</f>
        <v>164937.16620999994</v>
      </c>
      <c r="E161" s="75">
        <f t="shared" si="49"/>
        <v>125739.6960599999</v>
      </c>
      <c r="F161" s="75">
        <v>25553.267759999901</v>
      </c>
      <c r="G161" s="75">
        <v>15019.499479999999</v>
      </c>
      <c r="H161" s="75">
        <v>1305.3587199999999</v>
      </c>
      <c r="I161" s="86">
        <f>SUM(J161:K161)</f>
        <v>60330.100810000004</v>
      </c>
      <c r="J161" s="75">
        <v>50699.801030000002</v>
      </c>
      <c r="K161" s="75">
        <v>9630.2997800000012</v>
      </c>
      <c r="L161" s="75">
        <v>23531.469290000001</v>
      </c>
      <c r="M161" s="75">
        <f t="shared" si="51"/>
        <v>39197.470150000037</v>
      </c>
      <c r="N161" s="75">
        <v>20785.987620000029</v>
      </c>
      <c r="O161" s="75">
        <v>4310.4125999999997</v>
      </c>
      <c r="P161" s="75">
        <v>726.26728999999978</v>
      </c>
      <c r="Q161" s="75">
        <v>478.63915000000088</v>
      </c>
      <c r="R161" s="75">
        <v>12896.163490000006</v>
      </c>
      <c r="S161" s="75">
        <f t="shared" si="50"/>
        <v>1299.70038</v>
      </c>
      <c r="T161" s="75">
        <v>0</v>
      </c>
      <c r="U161" s="75">
        <v>1299.70038</v>
      </c>
      <c r="V161" s="75">
        <v>0</v>
      </c>
      <c r="W161" s="214">
        <v>0</v>
      </c>
      <c r="X161" s="89">
        <f t="shared" si="25"/>
        <v>428.19472999999971</v>
      </c>
      <c r="Y161" s="103">
        <v>63.581760000000031</v>
      </c>
      <c r="Z161" s="103">
        <v>171.05279999999993</v>
      </c>
      <c r="AA161" s="103">
        <v>0.11159000000000008</v>
      </c>
      <c r="AB161" s="225">
        <v>121.55421999999999</v>
      </c>
      <c r="AC161" s="103">
        <v>71.894359999999779</v>
      </c>
      <c r="AD161" s="103">
        <v>0</v>
      </c>
      <c r="AE161" s="55"/>
    </row>
    <row r="162" spans="1:160">
      <c r="A162" s="319"/>
      <c r="B162" s="85" t="str">
        <f>IF(L!$A$1=1,L!B164,IF(L!$A$1=2,L!C164,L!D164))</f>
        <v>2017 Dhjetor</v>
      </c>
      <c r="C162" s="118">
        <f>D162+S162+X162</f>
        <v>286611.62306999991</v>
      </c>
      <c r="D162" s="75">
        <f>E162+M162</f>
        <v>276005.96529999992</v>
      </c>
      <c r="E162" s="75">
        <f>F162+G162+H162+I162+L162</f>
        <v>225917.50865999996</v>
      </c>
      <c r="F162" s="75">
        <v>27471.009900000099</v>
      </c>
      <c r="G162" s="75">
        <v>41250.474029999998</v>
      </c>
      <c r="H162" s="75">
        <v>2367.5993199999994</v>
      </c>
      <c r="I162" s="86">
        <f>SUM(J162:K162)</f>
        <v>63237.23083</v>
      </c>
      <c r="J162" s="75">
        <f>37840.73083-9-0.678</f>
        <v>37831.052830000001</v>
      </c>
      <c r="K162" s="75">
        <v>25406.178</v>
      </c>
      <c r="L162" s="75">
        <v>91591.194579999865</v>
      </c>
      <c r="M162" s="75">
        <f t="shared" ref="M162:M166" si="52">SUM(N162:R162)</f>
        <v>50088.456639999989</v>
      </c>
      <c r="N162" s="75">
        <v>20516.969309999986</v>
      </c>
      <c r="O162" s="75">
        <v>6820.4585300000035</v>
      </c>
      <c r="P162" s="75">
        <v>1658.1827600000006</v>
      </c>
      <c r="Q162" s="75">
        <v>837.48305999999957</v>
      </c>
      <c r="R162" s="75">
        <v>20255.362980000005</v>
      </c>
      <c r="S162" s="75">
        <f>SUM(T162:W162)</f>
        <v>9469.874319999999</v>
      </c>
      <c r="T162" s="75">
        <v>8328.3913699999994</v>
      </c>
      <c r="U162" s="75">
        <v>1141.4829500000001</v>
      </c>
      <c r="V162" s="75"/>
      <c r="W162" s="214"/>
      <c r="X162" s="89">
        <f t="shared" si="25"/>
        <v>1135.7834500000001</v>
      </c>
      <c r="Y162" s="103">
        <v>96.534269999999992</v>
      </c>
      <c r="Z162" s="93">
        <v>499.46555000000001</v>
      </c>
      <c r="AA162" s="103">
        <v>0.15714000000000003</v>
      </c>
      <c r="AB162" s="225">
        <v>42.546900000000051</v>
      </c>
      <c r="AC162" s="103">
        <v>491.59274000000005</v>
      </c>
      <c r="AD162" s="103">
        <v>5.4868500000000004</v>
      </c>
      <c r="AE162" s="55"/>
    </row>
    <row r="163" spans="1:160">
      <c r="A163" s="320"/>
      <c r="B163" s="112" t="str">
        <f>IF(L!$A$1=1,L!B165,IF(L!$A$1=2,L!C165,L!D165))</f>
        <v>Gjithsej 2017</v>
      </c>
      <c r="C163" s="176">
        <f>D163+S163+X163</f>
        <v>1836377.7066699998</v>
      </c>
      <c r="D163" s="113">
        <f>E163+M163</f>
        <v>1749929.3178599998</v>
      </c>
      <c r="E163" s="113">
        <f>F163+G163+H163+I163+L163</f>
        <v>1328194.8299199999</v>
      </c>
      <c r="F163" s="113">
        <f t="shared" ref="F163:G163" si="53">SUM(F151:F162)</f>
        <v>302387.53860000003</v>
      </c>
      <c r="G163" s="113">
        <f t="shared" si="53"/>
        <v>163419.94089</v>
      </c>
      <c r="H163" s="113">
        <f>SUM(H151:H162)</f>
        <v>14839.165299999999</v>
      </c>
      <c r="I163" s="113">
        <f>SUM(I151:I162)</f>
        <v>497781.51694</v>
      </c>
      <c r="J163" s="114">
        <f>SUM(J151:J162)</f>
        <v>392262.97159000003</v>
      </c>
      <c r="K163" s="114">
        <f>SUM(K151:K162)</f>
        <v>105518.54534999999</v>
      </c>
      <c r="L163" s="114">
        <f>SUM(L151:L162)</f>
        <v>349766.66818999988</v>
      </c>
      <c r="M163" s="114">
        <f t="shared" si="52"/>
        <v>421734.48794000002</v>
      </c>
      <c r="N163" s="114">
        <f>SUM(N151:N162)</f>
        <v>247642.40564000001</v>
      </c>
      <c r="O163" s="114">
        <f t="shared" ref="O163:Q163" si="54">SUM(O151:O162)</f>
        <v>38384.294430000002</v>
      </c>
      <c r="P163" s="114">
        <f t="shared" si="54"/>
        <v>9316.6285200000002</v>
      </c>
      <c r="Q163" s="114">
        <f t="shared" si="54"/>
        <v>8636.1625100000001</v>
      </c>
      <c r="R163" s="114">
        <f>SUM(R151:R162)</f>
        <v>117754.99684000001</v>
      </c>
      <c r="S163" s="114">
        <f t="shared" ref="S163:W163" si="55">SUM(S151:S162)</f>
        <v>77307.517669999987</v>
      </c>
      <c r="T163" s="114">
        <f t="shared" si="55"/>
        <v>58628.076430000001</v>
      </c>
      <c r="U163" s="114">
        <f t="shared" si="55"/>
        <v>18679.441240000004</v>
      </c>
      <c r="V163" s="114">
        <f t="shared" si="55"/>
        <v>0</v>
      </c>
      <c r="W163" s="220">
        <f t="shared" si="55"/>
        <v>0</v>
      </c>
      <c r="X163" s="114">
        <f>SUM(X151:X162)</f>
        <v>9140.8711400000011</v>
      </c>
      <c r="Y163" s="259">
        <f>SUM(Y151:Y162)</f>
        <v>719.28677000000005</v>
      </c>
      <c r="Z163" s="259">
        <f>SUM(Z151:Z162)</f>
        <v>2361.6949399999999</v>
      </c>
      <c r="AA163" s="259">
        <f t="shared" ref="AA163:AC163" si="56">SUM(AA151:AA162)</f>
        <v>2.4183300000000001</v>
      </c>
      <c r="AB163" s="260">
        <f t="shared" si="56"/>
        <v>2000.5869</v>
      </c>
      <c r="AC163" s="261">
        <f t="shared" si="56"/>
        <v>3956.53089</v>
      </c>
      <c r="AD163" s="224">
        <f>SUM(AD151:AD162)</f>
        <v>100.35331000000001</v>
      </c>
      <c r="AE163" s="55"/>
    </row>
    <row r="164" spans="1:160" s="78" customFormat="1">
      <c r="A164" s="314">
        <v>2018</v>
      </c>
      <c r="B164" s="78" t="str">
        <f>IF(L!$A$1=1,L!B166,IF(L!$A$1=2,L!C166,L!D166))</f>
        <v>2018 Janar</v>
      </c>
      <c r="C164" s="118">
        <f>D164+S164+X164</f>
        <v>100775.20698999999</v>
      </c>
      <c r="D164" s="89">
        <f>E164+M164</f>
        <v>99868.735319999992</v>
      </c>
      <c r="E164" s="89">
        <f>F164+G164+H164+I164+L164</f>
        <v>73277.926359999998</v>
      </c>
      <c r="F164" s="89">
        <v>26467.474880000002</v>
      </c>
      <c r="G164" s="89">
        <v>4756.5958700000001</v>
      </c>
      <c r="H164" s="89">
        <v>920.97524999999996</v>
      </c>
      <c r="I164" s="86">
        <v>40672.191290000002</v>
      </c>
      <c r="J164" s="101">
        <v>33651.41519</v>
      </c>
      <c r="K164" s="101">
        <v>7020.7761</v>
      </c>
      <c r="L164" s="102">
        <v>460.68907000000002</v>
      </c>
      <c r="M164" s="76">
        <f t="shared" si="52"/>
        <v>26590.808959999998</v>
      </c>
      <c r="N164" s="89">
        <v>21253.507659999999</v>
      </c>
      <c r="O164" s="89">
        <v>2402.0784800000001</v>
      </c>
      <c r="P164" s="89">
        <v>695.64405999999997</v>
      </c>
      <c r="Q164" s="89">
        <v>83.684809999999999</v>
      </c>
      <c r="R164" s="89">
        <v>2155.8939500000001</v>
      </c>
      <c r="S164" s="89">
        <f>SUM(T164:W164)</f>
        <v>852.33400000000006</v>
      </c>
      <c r="T164" s="89">
        <v>66.913619999999995</v>
      </c>
      <c r="U164" s="89">
        <v>785.42038000000002</v>
      </c>
      <c r="V164" s="89">
        <v>0</v>
      </c>
      <c r="W164" s="221">
        <v>0</v>
      </c>
      <c r="X164" s="89">
        <f>SUM(Y164:AD164)</f>
        <v>54.13767</v>
      </c>
      <c r="Y164" s="89">
        <v>26.286079999999998</v>
      </c>
      <c r="Z164" s="89">
        <v>27.851590000000002</v>
      </c>
      <c r="AA164" s="89">
        <v>0</v>
      </c>
      <c r="AB164" s="221">
        <v>0</v>
      </c>
      <c r="AC164" s="89">
        <v>0</v>
      </c>
      <c r="AD164" s="89">
        <v>0</v>
      </c>
      <c r="AE164" s="55"/>
      <c r="AF164" s="55"/>
      <c r="AG164" s="55"/>
      <c r="AH164" s="55"/>
      <c r="AI164" s="55"/>
      <c r="AJ164" s="55"/>
      <c r="AK164" s="55"/>
      <c r="AL164" s="55"/>
      <c r="AM164" s="55"/>
      <c r="AN164" s="55"/>
      <c r="AO164" s="55"/>
      <c r="AP164" s="55"/>
      <c r="AQ164" s="55"/>
      <c r="AR164" s="55"/>
      <c r="AS164" s="55"/>
      <c r="AT164" s="55"/>
      <c r="AU164" s="55"/>
      <c r="AV164" s="55"/>
      <c r="AW164" s="55"/>
      <c r="AX164" s="55"/>
      <c r="AY164" s="55"/>
      <c r="AZ164" s="55"/>
      <c r="BA164" s="55"/>
      <c r="BB164" s="55"/>
      <c r="BC164" s="55"/>
      <c r="BD164" s="55"/>
      <c r="BE164" s="55"/>
      <c r="BF164" s="55"/>
      <c r="BG164" s="55"/>
      <c r="BH164" s="55"/>
      <c r="BI164" s="55"/>
      <c r="BJ164" s="55"/>
      <c r="BK164" s="55"/>
      <c r="BL164" s="55"/>
      <c r="BM164" s="55"/>
      <c r="BN164" s="55"/>
      <c r="BO164" s="55"/>
      <c r="BP164" s="55"/>
      <c r="BQ164" s="55"/>
      <c r="BR164" s="55"/>
      <c r="BS164" s="55"/>
      <c r="BT164" s="55"/>
      <c r="BU164" s="55"/>
      <c r="BV164" s="55"/>
      <c r="BW164" s="55"/>
      <c r="BX164" s="55"/>
      <c r="BY164" s="55"/>
      <c r="BZ164" s="55"/>
      <c r="CA164" s="55"/>
      <c r="CB164" s="55"/>
      <c r="CC164" s="55"/>
      <c r="CD164" s="55"/>
      <c r="CE164" s="55"/>
      <c r="CF164" s="55"/>
      <c r="CG164" s="55"/>
      <c r="CH164" s="55"/>
      <c r="CI164" s="55"/>
      <c r="CJ164" s="55"/>
      <c r="CK164" s="55"/>
      <c r="CL164" s="55"/>
      <c r="CM164" s="55"/>
      <c r="CN164" s="55"/>
      <c r="CO164" s="55"/>
      <c r="CP164" s="55"/>
      <c r="CQ164" s="55"/>
      <c r="CR164" s="55"/>
      <c r="CS164" s="55"/>
      <c r="CT164" s="55"/>
      <c r="CU164" s="55"/>
      <c r="CV164" s="55"/>
      <c r="CW164" s="55"/>
      <c r="CX164" s="55"/>
      <c r="CY164" s="55"/>
      <c r="CZ164" s="55"/>
      <c r="DA164" s="55"/>
      <c r="DB164" s="55"/>
      <c r="DC164" s="55"/>
      <c r="DD164" s="55"/>
      <c r="DE164" s="55"/>
      <c r="DF164" s="55"/>
      <c r="DG164" s="55"/>
      <c r="DH164" s="55"/>
      <c r="DI164" s="55"/>
      <c r="DJ164" s="55"/>
      <c r="DK164" s="55"/>
      <c r="DL164" s="55"/>
      <c r="DM164" s="55"/>
      <c r="DN164" s="55"/>
      <c r="DO164" s="55"/>
      <c r="DP164" s="55"/>
      <c r="DQ164" s="55"/>
      <c r="DR164" s="55"/>
      <c r="DS164" s="55"/>
      <c r="DT164" s="55"/>
      <c r="DU164" s="55"/>
      <c r="DV164" s="55"/>
      <c r="DW164" s="55"/>
      <c r="DX164" s="55"/>
      <c r="DY164" s="55"/>
      <c r="DZ164" s="55"/>
      <c r="EA164" s="55"/>
      <c r="EB164" s="55"/>
      <c r="EC164" s="55"/>
      <c r="ED164" s="55"/>
      <c r="EE164" s="55"/>
      <c r="EF164" s="55"/>
      <c r="EG164" s="55"/>
      <c r="EH164" s="55"/>
      <c r="EI164" s="55"/>
      <c r="EJ164" s="55"/>
      <c r="EK164" s="55"/>
      <c r="EL164" s="55"/>
      <c r="EM164" s="55"/>
      <c r="EN164" s="55"/>
      <c r="EO164" s="55"/>
      <c r="EP164" s="55"/>
      <c r="EQ164" s="55"/>
      <c r="ER164" s="55"/>
      <c r="ES164" s="55"/>
      <c r="ET164" s="55"/>
      <c r="EU164" s="55"/>
      <c r="EV164" s="55"/>
      <c r="EW164" s="55"/>
      <c r="EX164" s="55"/>
      <c r="EY164" s="55"/>
      <c r="EZ164" s="55"/>
      <c r="FA164" s="55"/>
      <c r="FB164" s="55"/>
      <c r="FC164" s="55"/>
      <c r="FD164" s="55"/>
    </row>
    <row r="165" spans="1:160" s="78" customFormat="1">
      <c r="A165" s="314"/>
      <c r="B165" s="78" t="str">
        <f>IF(L!$A$1=1,L!B167,IF(L!$A$1=2,L!C167,L!D167))</f>
        <v>2018 Shkurt</v>
      </c>
      <c r="C165" s="118">
        <f t="shared" ref="C165:C173" si="57">D165+S165+X165</f>
        <v>160235.76731</v>
      </c>
      <c r="D165" s="89">
        <f t="shared" ref="D165:D175" si="58">E165+M165</f>
        <v>158121.11415000001</v>
      </c>
      <c r="E165" s="89">
        <f t="shared" ref="E165" si="59">F165+G165+H165+I165+L165</f>
        <v>123295.61177000002</v>
      </c>
      <c r="F165" s="89">
        <v>26646.112059999999</v>
      </c>
      <c r="G165" s="89">
        <v>12122.86117</v>
      </c>
      <c r="H165" s="89">
        <v>1625.7556500000001</v>
      </c>
      <c r="I165" s="86">
        <v>43839.93823</v>
      </c>
      <c r="J165" s="101">
        <v>35666.112000000001</v>
      </c>
      <c r="K165" s="101">
        <v>8173.826229999996</v>
      </c>
      <c r="L165" s="102">
        <v>39060.944660000001</v>
      </c>
      <c r="M165" s="76">
        <f t="shared" si="52"/>
        <v>34825.502379999998</v>
      </c>
      <c r="N165" s="89">
        <v>21500.691640000001</v>
      </c>
      <c r="O165" s="89">
        <v>4173.0147699999998</v>
      </c>
      <c r="P165" s="89">
        <v>953.3490700000001</v>
      </c>
      <c r="Q165" s="89">
        <v>473.86620000000005</v>
      </c>
      <c r="R165" s="89">
        <v>7724.5807000000004</v>
      </c>
      <c r="S165" s="89">
        <f>SUM(T165:W165)</f>
        <v>1842.7943700000001</v>
      </c>
      <c r="T165" s="89">
        <v>0</v>
      </c>
      <c r="U165" s="89">
        <v>1842.7943700000001</v>
      </c>
      <c r="V165" s="89">
        <v>0</v>
      </c>
      <c r="W165" s="221">
        <v>0</v>
      </c>
      <c r="X165" s="89">
        <f t="shared" si="25"/>
        <v>271.85879</v>
      </c>
      <c r="Y165" s="89">
        <v>55.765500000000003</v>
      </c>
      <c r="Z165" s="89">
        <v>102.71139000000001</v>
      </c>
      <c r="AA165" s="89">
        <v>0.31630000000000003</v>
      </c>
      <c r="AB165" s="221">
        <v>20.350000000000001</v>
      </c>
      <c r="AC165" s="89">
        <v>92.715599999999995</v>
      </c>
      <c r="AD165" s="89">
        <v>0</v>
      </c>
      <c r="AE165" s="55"/>
      <c r="AF165" s="55"/>
      <c r="AG165" s="55"/>
      <c r="AH165" s="55"/>
      <c r="AI165" s="55"/>
      <c r="AJ165" s="55"/>
      <c r="AK165" s="55"/>
      <c r="AL165" s="55"/>
      <c r="AM165" s="55"/>
      <c r="AN165" s="55"/>
      <c r="AO165" s="55"/>
      <c r="AP165" s="55"/>
      <c r="AQ165" s="55"/>
      <c r="AR165" s="55"/>
      <c r="AS165" s="55"/>
      <c r="AT165" s="55"/>
      <c r="AU165" s="55"/>
      <c r="AV165" s="55"/>
      <c r="AW165" s="55"/>
      <c r="AX165" s="55"/>
      <c r="AY165" s="55"/>
      <c r="AZ165" s="55"/>
      <c r="BA165" s="55"/>
      <c r="BB165" s="55"/>
      <c r="BC165" s="55"/>
      <c r="BD165" s="55"/>
      <c r="BE165" s="55"/>
      <c r="BF165" s="55"/>
      <c r="BG165" s="55"/>
      <c r="BH165" s="55"/>
      <c r="BI165" s="55"/>
      <c r="BJ165" s="55"/>
      <c r="BK165" s="55"/>
      <c r="BL165" s="55"/>
      <c r="BM165" s="55"/>
      <c r="BN165" s="55"/>
      <c r="BO165" s="55"/>
      <c r="BP165" s="55"/>
      <c r="BQ165" s="55"/>
      <c r="BR165" s="55"/>
      <c r="BS165" s="55"/>
      <c r="BT165" s="55"/>
      <c r="BU165" s="55"/>
      <c r="BV165" s="55"/>
      <c r="BW165" s="55"/>
      <c r="BX165" s="55"/>
      <c r="BY165" s="55"/>
      <c r="BZ165" s="55"/>
      <c r="CA165" s="55"/>
      <c r="CB165" s="55"/>
      <c r="CC165" s="55"/>
      <c r="CD165" s="55"/>
      <c r="CE165" s="55"/>
      <c r="CF165" s="55"/>
      <c r="CG165" s="55"/>
      <c r="CH165" s="55"/>
      <c r="CI165" s="55"/>
      <c r="CJ165" s="55"/>
      <c r="CK165" s="55"/>
      <c r="CL165" s="55"/>
      <c r="CM165" s="55"/>
      <c r="CN165" s="55"/>
      <c r="CO165" s="55"/>
      <c r="CP165" s="55"/>
      <c r="CQ165" s="55"/>
      <c r="CR165" s="55"/>
      <c r="CS165" s="55"/>
      <c r="CT165" s="55"/>
      <c r="CU165" s="55"/>
      <c r="CV165" s="55"/>
      <c r="CW165" s="55"/>
      <c r="CX165" s="55"/>
      <c r="CY165" s="55"/>
      <c r="CZ165" s="55"/>
      <c r="DA165" s="55"/>
      <c r="DB165" s="55"/>
      <c r="DC165" s="55"/>
      <c r="DD165" s="55"/>
      <c r="DE165" s="55"/>
      <c r="DF165" s="55"/>
      <c r="DG165" s="55"/>
      <c r="DH165" s="55"/>
      <c r="DI165" s="55"/>
      <c r="DJ165" s="55"/>
      <c r="DK165" s="55"/>
      <c r="DL165" s="55"/>
      <c r="DM165" s="55"/>
      <c r="DN165" s="55"/>
      <c r="DO165" s="55"/>
      <c r="DP165" s="55"/>
      <c r="DQ165" s="55"/>
      <c r="DR165" s="55"/>
      <c r="DS165" s="55"/>
      <c r="DT165" s="55"/>
      <c r="DU165" s="55"/>
      <c r="DV165" s="55"/>
      <c r="DW165" s="55"/>
      <c r="DX165" s="55"/>
      <c r="DY165" s="55"/>
      <c r="DZ165" s="55"/>
      <c r="EA165" s="55"/>
      <c r="EB165" s="55"/>
      <c r="EC165" s="55"/>
      <c r="ED165" s="55"/>
      <c r="EE165" s="55"/>
      <c r="EF165" s="55"/>
      <c r="EG165" s="55"/>
      <c r="EH165" s="55"/>
      <c r="EI165" s="55"/>
      <c r="EJ165" s="55"/>
      <c r="EK165" s="55"/>
      <c r="EL165" s="55"/>
      <c r="EM165" s="55"/>
      <c r="EN165" s="55"/>
      <c r="EO165" s="55"/>
      <c r="EP165" s="55"/>
      <c r="EQ165" s="55"/>
      <c r="ER165" s="55"/>
      <c r="ES165" s="55"/>
      <c r="ET165" s="55"/>
      <c r="EU165" s="55"/>
      <c r="EV165" s="55"/>
      <c r="EW165" s="55"/>
      <c r="EX165" s="55"/>
      <c r="EY165" s="55"/>
      <c r="EZ165" s="55"/>
      <c r="FA165" s="55"/>
      <c r="FB165" s="55"/>
      <c r="FC165" s="55"/>
      <c r="FD165" s="55"/>
    </row>
    <row r="166" spans="1:160" s="78" customFormat="1">
      <c r="A166" s="314"/>
      <c r="B166" s="78" t="str">
        <f>IF(L!$A$1=1,L!B168,IF(L!$A$1=2,L!C168,L!D168))</f>
        <v xml:space="preserve">2018 Mars </v>
      </c>
      <c r="C166" s="118">
        <f t="shared" si="57"/>
        <v>152455.19889</v>
      </c>
      <c r="D166" s="77">
        <f>E166+M166</f>
        <v>142673.80119999999</v>
      </c>
      <c r="E166" s="77">
        <f t="shared" ref="E166:E169" si="60">F166+G166+H166+I166+L166</f>
        <v>109275.18175999999</v>
      </c>
      <c r="F166" s="102">
        <v>26488.330729999994</v>
      </c>
      <c r="G166" s="102">
        <v>14817.95031</v>
      </c>
      <c r="H166" s="102">
        <v>1801.63364</v>
      </c>
      <c r="I166" s="86">
        <v>41634.977359999997</v>
      </c>
      <c r="J166" s="101">
        <v>34635.367619999997</v>
      </c>
      <c r="K166" s="101">
        <v>6999.6097399999999</v>
      </c>
      <c r="L166" s="102">
        <v>24532.289720000001</v>
      </c>
      <c r="M166" s="76">
        <f t="shared" si="52"/>
        <v>33398.619439999995</v>
      </c>
      <c r="N166" s="89">
        <v>21289.220159999997</v>
      </c>
      <c r="O166" s="89">
        <v>3987.9406899999994</v>
      </c>
      <c r="P166" s="89">
        <v>631.20155999999974</v>
      </c>
      <c r="Q166" s="89">
        <v>569.97194000000002</v>
      </c>
      <c r="R166" s="89">
        <v>6920.2850899999976</v>
      </c>
      <c r="S166" s="89">
        <f>SUM(T166:W166)</f>
        <v>9001.1112099999991</v>
      </c>
      <c r="T166" s="89">
        <v>5668.5382399999999</v>
      </c>
      <c r="U166" s="89">
        <v>3332.5729700000002</v>
      </c>
      <c r="V166" s="89">
        <v>0</v>
      </c>
      <c r="W166" s="221">
        <v>0</v>
      </c>
      <c r="X166" s="89">
        <f t="shared" si="25"/>
        <v>780.28647999999987</v>
      </c>
      <c r="Y166" s="89">
        <v>59.40485000000001</v>
      </c>
      <c r="Z166" s="89">
        <v>303.03716999999995</v>
      </c>
      <c r="AA166" s="89">
        <v>0.23663999999999996</v>
      </c>
      <c r="AB166" s="221">
        <v>367.60837999999995</v>
      </c>
      <c r="AC166" s="89">
        <v>47.038299999999992</v>
      </c>
      <c r="AD166" s="89">
        <v>2.9611399999999999</v>
      </c>
      <c r="AE166" s="55"/>
      <c r="AF166" s="55"/>
      <c r="AG166" s="55"/>
      <c r="AH166" s="55"/>
      <c r="AI166" s="55"/>
      <c r="AJ166" s="55"/>
      <c r="AK166" s="55"/>
      <c r="AL166" s="55"/>
      <c r="AM166" s="55"/>
      <c r="AN166" s="55"/>
      <c r="AO166" s="55"/>
      <c r="AP166" s="55"/>
      <c r="AQ166" s="55"/>
      <c r="AR166" s="55"/>
      <c r="AS166" s="55"/>
      <c r="AT166" s="55"/>
      <c r="AU166" s="55"/>
      <c r="AV166" s="55"/>
      <c r="AW166" s="55"/>
      <c r="AX166" s="55"/>
      <c r="AY166" s="55"/>
      <c r="AZ166" s="55"/>
      <c r="BA166" s="55"/>
      <c r="BB166" s="55"/>
      <c r="BC166" s="55"/>
      <c r="BD166" s="55"/>
      <c r="BE166" s="55"/>
      <c r="BF166" s="55"/>
      <c r="BG166" s="55"/>
      <c r="BH166" s="55"/>
      <c r="BI166" s="55"/>
      <c r="BJ166" s="55"/>
      <c r="BK166" s="55"/>
      <c r="BL166" s="55"/>
      <c r="BM166" s="55"/>
      <c r="BN166" s="55"/>
      <c r="BO166" s="55"/>
      <c r="BP166" s="55"/>
      <c r="BQ166" s="55"/>
      <c r="BR166" s="55"/>
      <c r="BS166" s="55"/>
      <c r="BT166" s="55"/>
      <c r="BU166" s="55"/>
      <c r="BV166" s="55"/>
      <c r="BW166" s="55"/>
      <c r="BX166" s="55"/>
      <c r="BY166" s="55"/>
      <c r="BZ166" s="55"/>
      <c r="CA166" s="55"/>
      <c r="CB166" s="55"/>
      <c r="CC166" s="55"/>
      <c r="CD166" s="55"/>
      <c r="CE166" s="55"/>
      <c r="CF166" s="55"/>
      <c r="CG166" s="55"/>
      <c r="CH166" s="55"/>
      <c r="CI166" s="55"/>
      <c r="CJ166" s="55"/>
      <c r="CK166" s="55"/>
      <c r="CL166" s="55"/>
      <c r="CM166" s="55"/>
      <c r="CN166" s="55"/>
      <c r="CO166" s="55"/>
      <c r="CP166" s="55"/>
      <c r="CQ166" s="55"/>
      <c r="CR166" s="55"/>
      <c r="CS166" s="55"/>
      <c r="CT166" s="55"/>
      <c r="CU166" s="55"/>
      <c r="CV166" s="55"/>
      <c r="CW166" s="55"/>
      <c r="CX166" s="55"/>
      <c r="CY166" s="55"/>
      <c r="CZ166" s="55"/>
      <c r="DA166" s="55"/>
      <c r="DB166" s="55"/>
      <c r="DC166" s="55"/>
      <c r="DD166" s="55"/>
      <c r="DE166" s="55"/>
      <c r="DF166" s="55"/>
      <c r="DG166" s="55"/>
      <c r="DH166" s="55"/>
      <c r="DI166" s="55"/>
      <c r="DJ166" s="55"/>
      <c r="DK166" s="55"/>
      <c r="DL166" s="55"/>
      <c r="DM166" s="55"/>
      <c r="DN166" s="55"/>
      <c r="DO166" s="55"/>
      <c r="DP166" s="55"/>
      <c r="DQ166" s="55"/>
      <c r="DR166" s="55"/>
      <c r="DS166" s="55"/>
      <c r="DT166" s="55"/>
      <c r="DU166" s="55"/>
      <c r="DV166" s="55"/>
      <c r="DW166" s="55"/>
      <c r="DX166" s="55"/>
      <c r="DY166" s="55"/>
      <c r="DZ166" s="55"/>
      <c r="EA166" s="55"/>
      <c r="EB166" s="55"/>
      <c r="EC166" s="55"/>
      <c r="ED166" s="55"/>
      <c r="EE166" s="55"/>
      <c r="EF166" s="55"/>
      <c r="EG166" s="55"/>
      <c r="EH166" s="55"/>
      <c r="EI166" s="55"/>
      <c r="EJ166" s="55"/>
      <c r="EK166" s="55"/>
      <c r="EL166" s="55"/>
      <c r="EM166" s="55"/>
      <c r="EN166" s="55"/>
      <c r="EO166" s="55"/>
      <c r="EP166" s="55"/>
      <c r="EQ166" s="55"/>
      <c r="ER166" s="55"/>
      <c r="ES166" s="55"/>
      <c r="ET166" s="55"/>
      <c r="EU166" s="55"/>
      <c r="EV166" s="55"/>
      <c r="EW166" s="55"/>
      <c r="EX166" s="55"/>
      <c r="EY166" s="55"/>
      <c r="EZ166" s="55"/>
      <c r="FA166" s="55"/>
      <c r="FB166" s="55"/>
      <c r="FC166" s="55"/>
      <c r="FD166" s="55"/>
    </row>
    <row r="167" spans="1:160" s="78" customFormat="1">
      <c r="A167" s="314"/>
      <c r="B167" s="78" t="str">
        <f>IF(L!$A$1=1,L!B169,IF(L!$A$1=2,L!C169,L!D169))</f>
        <v>2018 Prill</v>
      </c>
      <c r="C167" s="118">
        <f>D167+S167+X167</f>
        <v>142117.50057999999</v>
      </c>
      <c r="D167" s="89">
        <f>E167+M167</f>
        <v>141001.67853999999</v>
      </c>
      <c r="E167" s="77">
        <f t="shared" si="60"/>
        <v>104630.07746999999</v>
      </c>
      <c r="F167" s="77">
        <v>26759.536189999999</v>
      </c>
      <c r="G167" s="77">
        <v>11919.585660000001</v>
      </c>
      <c r="H167" s="77">
        <v>1422.0606</v>
      </c>
      <c r="I167" s="77">
        <v>40933.556069999999</v>
      </c>
      <c r="J167" s="77">
        <v>36112.57346</v>
      </c>
      <c r="K167" s="77">
        <v>4820.98261</v>
      </c>
      <c r="L167" s="77">
        <v>23595.338950000001</v>
      </c>
      <c r="M167" s="76">
        <f>SUM(N167:R167)</f>
        <v>36371.601070000004</v>
      </c>
      <c r="N167" s="77">
        <v>21403.237969999998</v>
      </c>
      <c r="O167" s="77">
        <v>5577.0545400000001</v>
      </c>
      <c r="P167" s="77">
        <v>1165.13904</v>
      </c>
      <c r="Q167" s="77">
        <v>786.27089000000001</v>
      </c>
      <c r="R167" s="77">
        <v>7439.8986299999997</v>
      </c>
      <c r="S167" s="89">
        <f>SUM(T167:W167)</f>
        <v>702.5504499999995</v>
      </c>
      <c r="T167" s="89">
        <v>0</v>
      </c>
      <c r="U167" s="89">
        <v>702.5504499999995</v>
      </c>
      <c r="V167" s="89">
        <v>0</v>
      </c>
      <c r="W167" s="221">
        <v>0</v>
      </c>
      <c r="X167" s="89">
        <f t="shared" si="25"/>
        <v>413.27159</v>
      </c>
      <c r="Y167" s="89">
        <v>55.933280000000003</v>
      </c>
      <c r="Z167" s="89">
        <v>103.85016999999993</v>
      </c>
      <c r="AA167" s="89">
        <v>0.10398999999999992</v>
      </c>
      <c r="AB167" s="221">
        <v>90.896850000000029</v>
      </c>
      <c r="AC167" s="89">
        <v>158.24340000000001</v>
      </c>
      <c r="AD167" s="89">
        <v>4.2439</v>
      </c>
      <c r="AE167" s="55"/>
      <c r="AF167" s="55"/>
      <c r="AG167" s="55"/>
      <c r="AH167" s="55"/>
      <c r="AI167" s="55"/>
      <c r="AJ167" s="55"/>
      <c r="AK167" s="55"/>
      <c r="AL167" s="55"/>
      <c r="AM167" s="55"/>
      <c r="AN167" s="55"/>
      <c r="AO167" s="55"/>
      <c r="AP167" s="55"/>
      <c r="AQ167" s="55"/>
      <c r="AR167" s="55"/>
      <c r="AS167" s="55"/>
      <c r="AT167" s="55"/>
      <c r="AU167" s="55"/>
      <c r="AV167" s="55"/>
      <c r="AW167" s="55"/>
      <c r="AX167" s="55"/>
      <c r="AY167" s="55"/>
      <c r="AZ167" s="55"/>
      <c r="BA167" s="55"/>
      <c r="BB167" s="55"/>
      <c r="BC167" s="55"/>
      <c r="BD167" s="55"/>
      <c r="BE167" s="55"/>
      <c r="BF167" s="55"/>
      <c r="BG167" s="55"/>
      <c r="BH167" s="55"/>
      <c r="BI167" s="55"/>
      <c r="BJ167" s="55"/>
      <c r="BK167" s="55"/>
      <c r="BL167" s="55"/>
      <c r="BM167" s="55"/>
      <c r="BN167" s="55"/>
      <c r="BO167" s="55"/>
      <c r="BP167" s="55"/>
      <c r="BQ167" s="55"/>
      <c r="BR167" s="55"/>
      <c r="BS167" s="55"/>
      <c r="BT167" s="55"/>
      <c r="BU167" s="55"/>
      <c r="BV167" s="55"/>
      <c r="BW167" s="55"/>
      <c r="BX167" s="55"/>
      <c r="BY167" s="55"/>
      <c r="BZ167" s="55"/>
      <c r="CA167" s="55"/>
      <c r="CB167" s="55"/>
      <c r="CC167" s="55"/>
      <c r="CD167" s="55"/>
      <c r="CE167" s="55"/>
      <c r="CF167" s="55"/>
      <c r="CG167" s="55"/>
      <c r="CH167" s="55"/>
      <c r="CI167" s="55"/>
      <c r="CJ167" s="55"/>
      <c r="CK167" s="55"/>
      <c r="CL167" s="55"/>
      <c r="CM167" s="55"/>
      <c r="CN167" s="55"/>
      <c r="CO167" s="55"/>
      <c r="CP167" s="55"/>
      <c r="CQ167" s="55"/>
      <c r="CR167" s="55"/>
      <c r="CS167" s="55"/>
      <c r="CT167" s="55"/>
      <c r="CU167" s="55"/>
      <c r="CV167" s="55"/>
      <c r="CW167" s="55"/>
      <c r="CX167" s="55"/>
      <c r="CY167" s="55"/>
      <c r="CZ167" s="55"/>
      <c r="DA167" s="55"/>
      <c r="DB167" s="55"/>
      <c r="DC167" s="55"/>
      <c r="DD167" s="55"/>
      <c r="DE167" s="55"/>
      <c r="DF167" s="55"/>
      <c r="DG167" s="55"/>
      <c r="DH167" s="55"/>
      <c r="DI167" s="55"/>
      <c r="DJ167" s="55"/>
      <c r="DK167" s="55"/>
      <c r="DL167" s="55"/>
      <c r="DM167" s="55"/>
      <c r="DN167" s="55"/>
      <c r="DO167" s="55"/>
      <c r="DP167" s="55"/>
      <c r="DQ167" s="55"/>
      <c r="DR167" s="55"/>
      <c r="DS167" s="55"/>
      <c r="DT167" s="55"/>
      <c r="DU167" s="55"/>
      <c r="DV167" s="55"/>
      <c r="DW167" s="55"/>
      <c r="DX167" s="55"/>
      <c r="DY167" s="55"/>
      <c r="DZ167" s="55"/>
      <c r="EA167" s="55"/>
      <c r="EB167" s="55"/>
      <c r="EC167" s="55"/>
      <c r="ED167" s="55"/>
      <c r="EE167" s="55"/>
      <c r="EF167" s="55"/>
      <c r="EG167" s="55"/>
      <c r="EH167" s="55"/>
      <c r="EI167" s="55"/>
      <c r="EJ167" s="55"/>
      <c r="EK167" s="55"/>
      <c r="EL167" s="55"/>
      <c r="EM167" s="55"/>
      <c r="EN167" s="55"/>
      <c r="EO167" s="55"/>
      <c r="EP167" s="55"/>
      <c r="EQ167" s="55"/>
      <c r="ER167" s="55"/>
      <c r="ES167" s="55"/>
      <c r="ET167" s="55"/>
      <c r="EU167" s="55"/>
      <c r="EV167" s="55"/>
      <c r="EW167" s="55"/>
      <c r="EX167" s="55"/>
      <c r="EY167" s="55"/>
      <c r="EZ167" s="55"/>
      <c r="FA167" s="55"/>
      <c r="FB167" s="55"/>
      <c r="FC167" s="55"/>
      <c r="FD167" s="55"/>
    </row>
    <row r="168" spans="1:160" s="78" customFormat="1">
      <c r="A168" s="314"/>
      <c r="B168" s="78" t="str">
        <f>IF(L!$A$1=1,L!B170,IF(L!$A$1=2,L!C170,L!D170))</f>
        <v>2018 Maj</v>
      </c>
      <c r="C168" s="118">
        <f t="shared" si="57"/>
        <v>142770.13556000002</v>
      </c>
      <c r="D168" s="89">
        <f>E168+M168</f>
        <v>140926.68003000002</v>
      </c>
      <c r="E168" s="77">
        <f t="shared" si="60"/>
        <v>105269.75727</v>
      </c>
      <c r="F168" s="102">
        <v>26872.735850000001</v>
      </c>
      <c r="G168" s="102">
        <v>13813.040419999999</v>
      </c>
      <c r="H168" s="102">
        <v>1053.4398700000002</v>
      </c>
      <c r="I168" s="77">
        <v>39293.854339999998</v>
      </c>
      <c r="J168" s="77">
        <v>35691.266230000001</v>
      </c>
      <c r="K168" s="77">
        <v>3602.5881100000101</v>
      </c>
      <c r="L168" s="102">
        <v>24236.686790000003</v>
      </c>
      <c r="M168" s="76">
        <f>SUM(N168:R168)</f>
        <v>35656.922760000016</v>
      </c>
      <c r="N168" s="103">
        <v>21566.465190000017</v>
      </c>
      <c r="O168" s="103">
        <v>3869.1848800000007</v>
      </c>
      <c r="P168" s="103">
        <v>666.50733999999966</v>
      </c>
      <c r="Q168" s="103">
        <v>899.15928000000008</v>
      </c>
      <c r="R168" s="103">
        <v>8655.6060700000016</v>
      </c>
      <c r="S168" s="89">
        <f t="shared" ref="S168:S172" si="61">SUM(T168:W168)</f>
        <v>1443.7078299999998</v>
      </c>
      <c r="T168" s="89">
        <v>0</v>
      </c>
      <c r="U168" s="89">
        <v>1443.7078299999998</v>
      </c>
      <c r="V168" s="89">
        <v>0</v>
      </c>
      <c r="W168" s="221">
        <v>0</v>
      </c>
      <c r="X168" s="89">
        <f t="shared" si="25"/>
        <v>399.74770000000001</v>
      </c>
      <c r="Y168" s="76">
        <v>46.907469999999989</v>
      </c>
      <c r="Z168" s="89">
        <v>270.43106000000012</v>
      </c>
      <c r="AA168" s="89">
        <v>9.1700000000001225E-3</v>
      </c>
      <c r="AB168" s="221">
        <v>0.17999999999994998</v>
      </c>
      <c r="AC168" s="89">
        <v>82.21999999999997</v>
      </c>
      <c r="AD168" s="89">
        <v>0</v>
      </c>
      <c r="AE168" s="55"/>
      <c r="AF168" s="55"/>
      <c r="AG168" s="55"/>
      <c r="AH168" s="55"/>
      <c r="AI168" s="55"/>
      <c r="AJ168" s="55"/>
      <c r="AK168" s="55"/>
      <c r="AL168" s="55"/>
      <c r="AM168" s="55"/>
      <c r="AN168" s="55"/>
      <c r="AO168" s="55"/>
      <c r="AP168" s="55"/>
      <c r="AQ168" s="55"/>
      <c r="AR168" s="55"/>
      <c r="AS168" s="55"/>
      <c r="AT168" s="55"/>
      <c r="AU168" s="55"/>
      <c r="AV168" s="55"/>
      <c r="AW168" s="55"/>
      <c r="AX168" s="55"/>
      <c r="AY168" s="55"/>
      <c r="AZ168" s="55"/>
      <c r="BA168" s="55"/>
      <c r="BB168" s="55"/>
      <c r="BC168" s="55"/>
      <c r="BD168" s="55"/>
      <c r="BE168" s="55"/>
      <c r="BF168" s="55"/>
      <c r="BG168" s="55"/>
      <c r="BH168" s="55"/>
      <c r="BI168" s="55"/>
      <c r="BJ168" s="55"/>
      <c r="BK168" s="55"/>
      <c r="BL168" s="55"/>
      <c r="BM168" s="55"/>
      <c r="BN168" s="55"/>
      <c r="BO168" s="55"/>
      <c r="BP168" s="55"/>
      <c r="BQ168" s="55"/>
      <c r="BR168" s="55"/>
      <c r="BS168" s="55"/>
      <c r="BT168" s="55"/>
      <c r="BU168" s="55"/>
      <c r="BV168" s="55"/>
      <c r="BW168" s="55"/>
      <c r="BX168" s="55"/>
      <c r="BY168" s="55"/>
      <c r="BZ168" s="55"/>
      <c r="CA168" s="55"/>
      <c r="CB168" s="55"/>
      <c r="CC168" s="55"/>
      <c r="CD168" s="55"/>
      <c r="CE168" s="55"/>
      <c r="CF168" s="55"/>
      <c r="CG168" s="55"/>
      <c r="CH168" s="55"/>
      <c r="CI168" s="55"/>
      <c r="CJ168" s="55"/>
      <c r="CK168" s="55"/>
      <c r="CL168" s="55"/>
      <c r="CM168" s="55"/>
      <c r="CN168" s="55"/>
      <c r="CO168" s="55"/>
      <c r="CP168" s="55"/>
      <c r="CQ168" s="55"/>
      <c r="CR168" s="55"/>
      <c r="CS168" s="55"/>
      <c r="CT168" s="55"/>
      <c r="CU168" s="55"/>
      <c r="CV168" s="55"/>
      <c r="CW168" s="55"/>
      <c r="CX168" s="55"/>
      <c r="CY168" s="55"/>
      <c r="CZ168" s="55"/>
      <c r="DA168" s="55"/>
      <c r="DB168" s="55"/>
      <c r="DC168" s="55"/>
      <c r="DD168" s="55"/>
      <c r="DE168" s="55"/>
      <c r="DF168" s="55"/>
      <c r="DG168" s="55"/>
      <c r="DH168" s="55"/>
      <c r="DI168" s="55"/>
      <c r="DJ168" s="55"/>
      <c r="DK168" s="55"/>
      <c r="DL168" s="55"/>
      <c r="DM168" s="55"/>
      <c r="DN168" s="55"/>
      <c r="DO168" s="55"/>
      <c r="DP168" s="55"/>
      <c r="DQ168" s="55"/>
      <c r="DR168" s="55"/>
      <c r="DS168" s="55"/>
      <c r="DT168" s="55"/>
      <c r="DU168" s="55"/>
      <c r="DV168" s="55"/>
      <c r="DW168" s="55"/>
      <c r="DX168" s="55"/>
      <c r="DY168" s="55"/>
      <c r="DZ168" s="55"/>
      <c r="EA168" s="55"/>
      <c r="EB168" s="55"/>
      <c r="EC168" s="55"/>
      <c r="ED168" s="55"/>
      <c r="EE168" s="55"/>
      <c r="EF168" s="55"/>
      <c r="EG168" s="55"/>
      <c r="EH168" s="55"/>
      <c r="EI168" s="55"/>
      <c r="EJ168" s="55"/>
      <c r="EK168" s="55"/>
      <c r="EL168" s="55"/>
      <c r="EM168" s="55"/>
      <c r="EN168" s="55"/>
      <c r="EO168" s="55"/>
      <c r="EP168" s="55"/>
      <c r="EQ168" s="55"/>
      <c r="ER168" s="55"/>
      <c r="ES168" s="55"/>
      <c r="ET168" s="55"/>
      <c r="EU168" s="55"/>
      <c r="EV168" s="55"/>
      <c r="EW168" s="55"/>
      <c r="EX168" s="55"/>
      <c r="EY168" s="55"/>
      <c r="EZ168" s="55"/>
      <c r="FA168" s="55"/>
      <c r="FB168" s="55"/>
      <c r="FC168" s="55"/>
      <c r="FD168" s="55"/>
    </row>
    <row r="169" spans="1:160" s="78" customFormat="1">
      <c r="A169" s="314"/>
      <c r="B169" s="78" t="str">
        <f>IF(L!$A$1=1,L!B171,IF(L!$A$1=2,L!C171,L!D171))</f>
        <v>2018 Qershor</v>
      </c>
      <c r="C169" s="118">
        <f t="shared" si="57"/>
        <v>156911.77109999995</v>
      </c>
      <c r="D169" s="89">
        <f t="shared" si="58"/>
        <v>152261.08093999996</v>
      </c>
      <c r="E169" s="77">
        <f t="shared" si="60"/>
        <v>116819.00902999997</v>
      </c>
      <c r="F169" s="102">
        <v>32087.411289999989</v>
      </c>
      <c r="G169" s="102">
        <v>11235.890569999996</v>
      </c>
      <c r="H169" s="102">
        <v>899.58498999999938</v>
      </c>
      <c r="I169" s="102">
        <v>43610.751369999998</v>
      </c>
      <c r="J169" s="77">
        <v>40502.711539999997</v>
      </c>
      <c r="K169" s="77">
        <v>3108.0398300000015</v>
      </c>
      <c r="L169" s="102">
        <v>28985.370809999993</v>
      </c>
      <c r="M169" s="76">
        <f t="shared" ref="M169:M172" si="62">SUM(N169:R169)</f>
        <v>35442.071909999999</v>
      </c>
      <c r="N169" s="103">
        <v>21486.161299999992</v>
      </c>
      <c r="O169" s="103">
        <v>3412.9210300000013</v>
      </c>
      <c r="P169" s="103">
        <v>433.22138000000086</v>
      </c>
      <c r="Q169" s="103">
        <v>797.80779999999959</v>
      </c>
      <c r="R169" s="103">
        <v>9311.9604000000036</v>
      </c>
      <c r="S169" s="89">
        <f>SUM(T169:W169)</f>
        <v>4299.2051100000017</v>
      </c>
      <c r="T169" s="89">
        <v>3139.9271400000002</v>
      </c>
      <c r="U169" s="89">
        <v>1159.2779700000015</v>
      </c>
      <c r="V169" s="89">
        <v>0</v>
      </c>
      <c r="W169" s="221">
        <v>0</v>
      </c>
      <c r="X169" s="89">
        <f t="shared" si="25"/>
        <v>351.48505</v>
      </c>
      <c r="Y169" s="76">
        <v>66.858460000000008</v>
      </c>
      <c r="Z169" s="103">
        <v>155.02827000000002</v>
      </c>
      <c r="AA169" s="118">
        <v>0</v>
      </c>
      <c r="AB169" s="225">
        <v>36.037089999999999</v>
      </c>
      <c r="AC169" s="103">
        <v>93.561229999999995</v>
      </c>
      <c r="AD169" s="103">
        <v>0</v>
      </c>
      <c r="AE169" s="55"/>
      <c r="AF169" s="55"/>
      <c r="AG169" s="55"/>
      <c r="AH169" s="55"/>
      <c r="AI169" s="55"/>
      <c r="AJ169" s="55"/>
      <c r="AK169" s="55"/>
      <c r="AL169" s="55"/>
      <c r="AM169" s="55"/>
      <c r="AN169" s="55"/>
      <c r="AO169" s="55"/>
      <c r="AP169" s="55"/>
      <c r="AQ169" s="55"/>
      <c r="AR169" s="55"/>
      <c r="AS169" s="55"/>
      <c r="AT169" s="55"/>
      <c r="AU169" s="55"/>
      <c r="AV169" s="55"/>
      <c r="AW169" s="55"/>
      <c r="AX169" s="55"/>
      <c r="AY169" s="55"/>
      <c r="AZ169" s="55"/>
      <c r="BA169" s="55"/>
      <c r="BB169" s="55"/>
      <c r="BC169" s="55"/>
      <c r="BD169" s="55"/>
      <c r="BE169" s="55"/>
      <c r="BF169" s="55"/>
      <c r="BG169" s="55"/>
      <c r="BH169" s="55"/>
      <c r="BI169" s="55"/>
      <c r="BJ169" s="55"/>
      <c r="BK169" s="55"/>
      <c r="BL169" s="55"/>
      <c r="BM169" s="55"/>
      <c r="BN169" s="55"/>
      <c r="BO169" s="55"/>
      <c r="BP169" s="55"/>
      <c r="BQ169" s="55"/>
      <c r="BR169" s="55"/>
      <c r="BS169" s="55"/>
      <c r="BT169" s="55"/>
      <c r="BU169" s="55"/>
      <c r="BV169" s="55"/>
      <c r="BW169" s="55"/>
      <c r="BX169" s="55"/>
      <c r="BY169" s="55"/>
      <c r="BZ169" s="55"/>
      <c r="CA169" s="55"/>
      <c r="CB169" s="55"/>
      <c r="CC169" s="55"/>
      <c r="CD169" s="55"/>
      <c r="CE169" s="55"/>
      <c r="CF169" s="55"/>
      <c r="CG169" s="55"/>
      <c r="CH169" s="55"/>
      <c r="CI169" s="55"/>
      <c r="CJ169" s="55"/>
      <c r="CK169" s="55"/>
      <c r="CL169" s="55"/>
      <c r="CM169" s="55"/>
      <c r="CN169" s="55"/>
      <c r="CO169" s="55"/>
      <c r="CP169" s="55"/>
      <c r="CQ169" s="55"/>
      <c r="CR169" s="55"/>
      <c r="CS169" s="55"/>
      <c r="CT169" s="55"/>
      <c r="CU169" s="55"/>
      <c r="CV169" s="55"/>
      <c r="CW169" s="55"/>
      <c r="CX169" s="55"/>
      <c r="CY169" s="55"/>
      <c r="CZ169" s="55"/>
      <c r="DA169" s="55"/>
      <c r="DB169" s="55"/>
      <c r="DC169" s="55"/>
      <c r="DD169" s="55"/>
      <c r="DE169" s="55"/>
      <c r="DF169" s="55"/>
      <c r="DG169" s="55"/>
      <c r="DH169" s="55"/>
      <c r="DI169" s="55"/>
      <c r="DJ169" s="55"/>
      <c r="DK169" s="55"/>
      <c r="DL169" s="55"/>
      <c r="DM169" s="55"/>
      <c r="DN169" s="55"/>
      <c r="DO169" s="55"/>
      <c r="DP169" s="55"/>
      <c r="DQ169" s="55"/>
      <c r="DR169" s="55"/>
      <c r="DS169" s="55"/>
      <c r="DT169" s="55"/>
      <c r="DU169" s="55"/>
      <c r="DV169" s="55"/>
      <c r="DW169" s="55"/>
      <c r="DX169" s="55"/>
      <c r="DY169" s="55"/>
      <c r="DZ169" s="55"/>
      <c r="EA169" s="55"/>
      <c r="EB169" s="55"/>
      <c r="EC169" s="55"/>
      <c r="ED169" s="55"/>
      <c r="EE169" s="55"/>
      <c r="EF169" s="55"/>
      <c r="EG169" s="55"/>
      <c r="EH169" s="55"/>
      <c r="EI169" s="55"/>
      <c r="EJ169" s="55"/>
      <c r="EK169" s="55"/>
      <c r="EL169" s="55"/>
      <c r="EM169" s="55"/>
      <c r="EN169" s="55"/>
      <c r="EO169" s="55"/>
      <c r="EP169" s="55"/>
      <c r="EQ169" s="55"/>
      <c r="ER169" s="55"/>
      <c r="ES169" s="55"/>
      <c r="ET169" s="55"/>
      <c r="EU169" s="55"/>
      <c r="EV169" s="55"/>
      <c r="EW169" s="55"/>
      <c r="EX169" s="55"/>
      <c r="EY169" s="55"/>
      <c r="EZ169" s="55"/>
      <c r="FA169" s="55"/>
      <c r="FB169" s="55"/>
      <c r="FC169" s="55"/>
      <c r="FD169" s="55"/>
    </row>
    <row r="170" spans="1:160" s="78" customFormat="1">
      <c r="A170" s="314"/>
      <c r="B170" s="78" t="str">
        <f>IF(L!$A$1=1,L!B172,IF(L!$A$1=2,L!C172,L!D172))</f>
        <v>2018 Korrik</v>
      </c>
      <c r="C170" s="118">
        <f t="shared" si="57"/>
        <v>171776.36125999998</v>
      </c>
      <c r="D170" s="89">
        <f>E170+M170</f>
        <v>170760.41094999999</v>
      </c>
      <c r="E170" s="77">
        <f t="shared" ref="E170:E175" si="63">F170+G170+H170+I170+L170</f>
        <v>132745.66000000003</v>
      </c>
      <c r="F170" s="102">
        <v>27339.520550000016</v>
      </c>
      <c r="G170" s="102">
        <v>14484.916110000006</v>
      </c>
      <c r="H170" s="102">
        <v>902.08632000000125</v>
      </c>
      <c r="I170" s="102">
        <v>56370.256800000003</v>
      </c>
      <c r="J170" s="77">
        <v>36314.492250000003</v>
      </c>
      <c r="K170" s="77">
        <f t="shared" ref="K170:K172" si="64">I170-J170</f>
        <v>20055.76455</v>
      </c>
      <c r="L170" s="102">
        <v>33648.880219999992</v>
      </c>
      <c r="M170" s="76">
        <f>SUM(N170:R170)</f>
        <v>38014.750949999972</v>
      </c>
      <c r="N170" s="103">
        <v>21389.155999999974</v>
      </c>
      <c r="O170" s="103">
        <v>5076.2172500000015</v>
      </c>
      <c r="P170" s="103">
        <v>812.87109999999939</v>
      </c>
      <c r="Q170" s="103">
        <v>937.47169000000031</v>
      </c>
      <c r="R170" s="103">
        <v>9799.0349099999949</v>
      </c>
      <c r="S170" s="89">
        <f>SUM(T170:W170)</f>
        <v>690.07160000000101</v>
      </c>
      <c r="T170" s="104">
        <v>0</v>
      </c>
      <c r="U170" s="104">
        <v>690.07160000000101</v>
      </c>
      <c r="V170" s="89">
        <v>0</v>
      </c>
      <c r="W170" s="221">
        <v>0</v>
      </c>
      <c r="X170" s="89">
        <f t="shared" si="25"/>
        <v>325.87871000000013</v>
      </c>
      <c r="Y170" s="76">
        <v>54.738390000000038</v>
      </c>
      <c r="Z170" s="103">
        <v>230.55889999999999</v>
      </c>
      <c r="AA170" s="89">
        <v>0</v>
      </c>
      <c r="AB170" s="225">
        <v>2.0790000000000646</v>
      </c>
      <c r="AC170" s="103">
        <v>26.180510000000027</v>
      </c>
      <c r="AD170" s="103">
        <v>12.321909999999999</v>
      </c>
      <c r="AE170" s="55"/>
      <c r="AF170" s="55"/>
      <c r="AG170" s="55"/>
      <c r="AH170" s="55"/>
      <c r="AI170" s="55"/>
      <c r="AJ170" s="55"/>
      <c r="AK170" s="55"/>
      <c r="AL170" s="55"/>
      <c r="AM170" s="55"/>
      <c r="AN170" s="55"/>
      <c r="AO170" s="55"/>
      <c r="AP170" s="55"/>
      <c r="AQ170" s="55"/>
      <c r="AR170" s="55"/>
      <c r="AS170" s="55"/>
      <c r="AT170" s="55"/>
      <c r="AU170" s="55"/>
      <c r="AV170" s="55"/>
      <c r="AW170" s="55"/>
      <c r="AX170" s="55"/>
      <c r="AY170" s="55"/>
      <c r="AZ170" s="55"/>
      <c r="BA170" s="55"/>
      <c r="BB170" s="55"/>
      <c r="BC170" s="55"/>
      <c r="BD170" s="55"/>
      <c r="BE170" s="55"/>
      <c r="BF170" s="55"/>
      <c r="BG170" s="55"/>
      <c r="BH170" s="55"/>
      <c r="BI170" s="55"/>
      <c r="BJ170" s="55"/>
      <c r="BK170" s="55"/>
      <c r="BL170" s="55"/>
      <c r="BM170" s="55"/>
      <c r="BN170" s="55"/>
      <c r="BO170" s="55"/>
      <c r="BP170" s="55"/>
      <c r="BQ170" s="55"/>
      <c r="BR170" s="55"/>
      <c r="BS170" s="55"/>
      <c r="BT170" s="55"/>
      <c r="BU170" s="55"/>
      <c r="BV170" s="55"/>
      <c r="BW170" s="55"/>
      <c r="BX170" s="55"/>
      <c r="BY170" s="55"/>
      <c r="BZ170" s="55"/>
      <c r="CA170" s="55"/>
      <c r="CB170" s="55"/>
      <c r="CC170" s="55"/>
      <c r="CD170" s="55"/>
      <c r="CE170" s="55"/>
      <c r="CF170" s="55"/>
      <c r="CG170" s="55"/>
      <c r="CH170" s="55"/>
      <c r="CI170" s="55"/>
      <c r="CJ170" s="55"/>
      <c r="CK170" s="55"/>
      <c r="CL170" s="55"/>
      <c r="CM170" s="55"/>
      <c r="CN170" s="55"/>
      <c r="CO170" s="55"/>
      <c r="CP170" s="55"/>
      <c r="CQ170" s="55"/>
      <c r="CR170" s="55"/>
      <c r="CS170" s="55"/>
      <c r="CT170" s="55"/>
      <c r="CU170" s="55"/>
      <c r="CV170" s="55"/>
      <c r="CW170" s="55"/>
      <c r="CX170" s="55"/>
      <c r="CY170" s="55"/>
      <c r="CZ170" s="55"/>
      <c r="DA170" s="55"/>
      <c r="DB170" s="55"/>
      <c r="DC170" s="55"/>
      <c r="DD170" s="55"/>
      <c r="DE170" s="55"/>
      <c r="DF170" s="55"/>
      <c r="DG170" s="55"/>
      <c r="DH170" s="55"/>
      <c r="DI170" s="55"/>
      <c r="DJ170" s="55"/>
      <c r="DK170" s="55"/>
      <c r="DL170" s="55"/>
      <c r="DM170" s="55"/>
      <c r="DN170" s="55"/>
      <c r="DO170" s="55"/>
      <c r="DP170" s="55"/>
      <c r="DQ170" s="55"/>
      <c r="DR170" s="55"/>
      <c r="DS170" s="55"/>
      <c r="DT170" s="55"/>
      <c r="DU170" s="55"/>
      <c r="DV170" s="55"/>
      <c r="DW170" s="55"/>
      <c r="DX170" s="55"/>
      <c r="DY170" s="55"/>
      <c r="DZ170" s="55"/>
      <c r="EA170" s="55"/>
      <c r="EB170" s="55"/>
      <c r="EC170" s="55"/>
      <c r="ED170" s="55"/>
      <c r="EE170" s="55"/>
      <c r="EF170" s="55"/>
      <c r="EG170" s="55"/>
      <c r="EH170" s="55"/>
      <c r="EI170" s="55"/>
      <c r="EJ170" s="55"/>
      <c r="EK170" s="55"/>
      <c r="EL170" s="55"/>
      <c r="EM170" s="55"/>
      <c r="EN170" s="55"/>
      <c r="EO170" s="55"/>
      <c r="EP170" s="55"/>
      <c r="EQ170" s="55"/>
      <c r="ER170" s="55"/>
      <c r="ES170" s="55"/>
      <c r="ET170" s="55"/>
      <c r="EU170" s="55"/>
      <c r="EV170" s="55"/>
      <c r="EW170" s="55"/>
      <c r="EX170" s="55"/>
      <c r="EY170" s="55"/>
      <c r="EZ170" s="55"/>
      <c r="FA170" s="55"/>
      <c r="FB170" s="55"/>
      <c r="FC170" s="55"/>
      <c r="FD170" s="55"/>
    </row>
    <row r="171" spans="1:160" s="78" customFormat="1">
      <c r="A171" s="314"/>
      <c r="B171" s="78" t="str">
        <f>IF(L!$A$1=1,L!B173,IF(L!$A$1=2,L!C173,L!D173))</f>
        <v>2018 Gusht</v>
      </c>
      <c r="C171" s="118">
        <f t="shared" si="57"/>
        <v>152047.25542999993</v>
      </c>
      <c r="D171" s="89">
        <f t="shared" si="58"/>
        <v>149382.74151999992</v>
      </c>
      <c r="E171" s="77">
        <f t="shared" si="63"/>
        <v>115816.98089999988</v>
      </c>
      <c r="F171" s="102">
        <v>27260.919609999983</v>
      </c>
      <c r="G171" s="102">
        <v>14066.78452999999</v>
      </c>
      <c r="H171" s="102">
        <v>757.63472999999976</v>
      </c>
      <c r="I171" s="102">
        <v>49722.955999999896</v>
      </c>
      <c r="J171" s="102">
        <v>35685.710709999999</v>
      </c>
      <c r="K171" s="77">
        <f t="shared" si="64"/>
        <v>14037.245289999897</v>
      </c>
      <c r="L171" s="102">
        <v>24008.686030000012</v>
      </c>
      <c r="M171" s="76">
        <f>SUM(N171:R171)</f>
        <v>33565.76062000003</v>
      </c>
      <c r="N171" s="103">
        <v>21264.950110000034</v>
      </c>
      <c r="O171" s="103">
        <v>2995.399129999998</v>
      </c>
      <c r="P171" s="103">
        <v>406.88031000000046</v>
      </c>
      <c r="Q171" s="103">
        <v>978.30144999999993</v>
      </c>
      <c r="R171" s="103">
        <v>7920.2296199999982</v>
      </c>
      <c r="S171" s="89">
        <f>SUM(T171:W171)</f>
        <v>2166.9179399999994</v>
      </c>
      <c r="T171" s="104">
        <v>50.802379999998593</v>
      </c>
      <c r="U171" s="104">
        <v>2116.1155600000006</v>
      </c>
      <c r="V171" s="89">
        <v>0</v>
      </c>
      <c r="W171" s="221">
        <v>0</v>
      </c>
      <c r="X171" s="89">
        <f t="shared" si="25"/>
        <v>497.59596999999974</v>
      </c>
      <c r="Y171" s="103">
        <v>41.731269999999938</v>
      </c>
      <c r="Z171" s="103">
        <v>130.63110999999981</v>
      </c>
      <c r="AA171" s="103">
        <v>1.1600000000000055E-2</v>
      </c>
      <c r="AB171" s="225">
        <v>42.46309999999994</v>
      </c>
      <c r="AC171" s="103">
        <v>282.75889000000006</v>
      </c>
      <c r="AD171" s="103">
        <v>0</v>
      </c>
      <c r="AE171" s="55"/>
      <c r="AF171" s="55"/>
      <c r="AG171" s="55"/>
      <c r="AH171" s="55"/>
      <c r="AI171" s="55"/>
      <c r="AJ171" s="55"/>
      <c r="AK171" s="55"/>
      <c r="AL171" s="55"/>
      <c r="AM171" s="55"/>
      <c r="AN171" s="55"/>
      <c r="AO171" s="55"/>
      <c r="AP171" s="55"/>
      <c r="AQ171" s="55"/>
      <c r="AR171" s="55"/>
      <c r="AS171" s="55"/>
      <c r="AT171" s="55"/>
      <c r="AU171" s="55"/>
      <c r="AV171" s="55"/>
      <c r="AW171" s="55"/>
      <c r="AX171" s="55"/>
      <c r="AY171" s="55"/>
      <c r="AZ171" s="55"/>
      <c r="BA171" s="55"/>
      <c r="BB171" s="55"/>
      <c r="BC171" s="55"/>
      <c r="BD171" s="55"/>
      <c r="BE171" s="55"/>
      <c r="BF171" s="55"/>
      <c r="BG171" s="55"/>
      <c r="BH171" s="55"/>
      <c r="BI171" s="55"/>
      <c r="BJ171" s="55"/>
      <c r="BK171" s="55"/>
      <c r="BL171" s="55"/>
      <c r="BM171" s="55"/>
      <c r="BN171" s="55"/>
      <c r="BO171" s="55"/>
      <c r="BP171" s="55"/>
      <c r="BQ171" s="55"/>
      <c r="BR171" s="55"/>
      <c r="BS171" s="55"/>
      <c r="BT171" s="55"/>
      <c r="BU171" s="55"/>
      <c r="BV171" s="55"/>
      <c r="BW171" s="55"/>
      <c r="BX171" s="55"/>
      <c r="BY171" s="55"/>
      <c r="BZ171" s="55"/>
      <c r="CA171" s="55"/>
      <c r="CB171" s="55"/>
      <c r="CC171" s="55"/>
      <c r="CD171" s="55"/>
      <c r="CE171" s="55"/>
      <c r="CF171" s="55"/>
      <c r="CG171" s="55"/>
      <c r="CH171" s="55"/>
      <c r="CI171" s="55"/>
      <c r="CJ171" s="55"/>
      <c r="CK171" s="55"/>
      <c r="CL171" s="55"/>
      <c r="CM171" s="55"/>
      <c r="CN171" s="55"/>
      <c r="CO171" s="55"/>
      <c r="CP171" s="55"/>
      <c r="CQ171" s="55"/>
      <c r="CR171" s="55"/>
      <c r="CS171" s="55"/>
      <c r="CT171" s="55"/>
      <c r="CU171" s="55"/>
      <c r="CV171" s="55"/>
      <c r="CW171" s="55"/>
      <c r="CX171" s="55"/>
      <c r="CY171" s="55"/>
      <c r="CZ171" s="55"/>
      <c r="DA171" s="55"/>
      <c r="DB171" s="55"/>
      <c r="DC171" s="55"/>
      <c r="DD171" s="55"/>
      <c r="DE171" s="55"/>
      <c r="DF171" s="55"/>
      <c r="DG171" s="55"/>
      <c r="DH171" s="55"/>
      <c r="DI171" s="55"/>
      <c r="DJ171" s="55"/>
      <c r="DK171" s="55"/>
      <c r="DL171" s="55"/>
      <c r="DM171" s="55"/>
      <c r="DN171" s="55"/>
      <c r="DO171" s="55"/>
      <c r="DP171" s="55"/>
      <c r="DQ171" s="55"/>
      <c r="DR171" s="55"/>
      <c r="DS171" s="55"/>
      <c r="DT171" s="55"/>
      <c r="DU171" s="55"/>
      <c r="DV171" s="55"/>
      <c r="DW171" s="55"/>
      <c r="DX171" s="55"/>
      <c r="DY171" s="55"/>
      <c r="DZ171" s="55"/>
      <c r="EA171" s="55"/>
      <c r="EB171" s="55"/>
      <c r="EC171" s="55"/>
      <c r="ED171" s="55"/>
      <c r="EE171" s="55"/>
      <c r="EF171" s="55"/>
      <c r="EG171" s="55"/>
      <c r="EH171" s="55"/>
      <c r="EI171" s="55"/>
      <c r="EJ171" s="55"/>
      <c r="EK171" s="55"/>
      <c r="EL171" s="55"/>
      <c r="EM171" s="55"/>
      <c r="EN171" s="55"/>
      <c r="EO171" s="55"/>
      <c r="EP171" s="55"/>
      <c r="EQ171" s="55"/>
      <c r="ER171" s="55"/>
      <c r="ES171" s="55"/>
      <c r="ET171" s="55"/>
      <c r="EU171" s="55"/>
      <c r="EV171" s="55"/>
      <c r="EW171" s="55"/>
      <c r="EX171" s="55"/>
      <c r="EY171" s="55"/>
      <c r="EZ171" s="55"/>
      <c r="FA171" s="55"/>
      <c r="FB171" s="55"/>
      <c r="FC171" s="55"/>
      <c r="FD171" s="55"/>
    </row>
    <row r="172" spans="1:160" s="78" customFormat="1">
      <c r="A172" s="314"/>
      <c r="B172" s="78" t="str">
        <f>IF(L!$A$1=1,L!B174,IF(L!$A$1=2,L!C174,L!D174))</f>
        <v>2018 Shtator</v>
      </c>
      <c r="C172" s="118">
        <f t="shared" si="57"/>
        <v>150722.49002000011</v>
      </c>
      <c r="D172" s="89">
        <f>E172+M172</f>
        <v>141168.6616900001</v>
      </c>
      <c r="E172" s="77">
        <f t="shared" si="63"/>
        <v>106218.26329000009</v>
      </c>
      <c r="F172" s="102">
        <v>26945.72172999999</v>
      </c>
      <c r="G172" s="102">
        <v>9779.567670000004</v>
      </c>
      <c r="H172" s="102">
        <v>902.60509999999886</v>
      </c>
      <c r="I172" s="102">
        <v>39455.5375200001</v>
      </c>
      <c r="J172" s="102">
        <v>36338.239439999998</v>
      </c>
      <c r="K172" s="77">
        <f t="shared" si="64"/>
        <v>3117.2980800001023</v>
      </c>
      <c r="L172" s="102">
        <v>29134.831269999995</v>
      </c>
      <c r="M172" s="76">
        <f t="shared" si="62"/>
        <v>34950.398399999991</v>
      </c>
      <c r="N172" s="103">
        <v>21242.805779999995</v>
      </c>
      <c r="O172" s="103">
        <v>3175.9393499999969</v>
      </c>
      <c r="P172" s="103">
        <v>411.55106999999953</v>
      </c>
      <c r="Q172" s="103">
        <v>489.38143000000036</v>
      </c>
      <c r="R172" s="103">
        <v>9630.7207699999999</v>
      </c>
      <c r="S172" s="89">
        <f t="shared" si="61"/>
        <v>8934.3264899999995</v>
      </c>
      <c r="T172" s="89">
        <v>5668.5382399999999</v>
      </c>
      <c r="U172" s="104">
        <v>3265.7882500000001</v>
      </c>
      <c r="V172" s="89">
        <v>0</v>
      </c>
      <c r="W172" s="221">
        <v>0</v>
      </c>
      <c r="X172" s="89">
        <f t="shared" si="25"/>
        <v>619.50184000000013</v>
      </c>
      <c r="Y172" s="103">
        <v>67.769870000000026</v>
      </c>
      <c r="Z172" s="103">
        <v>125.40193000000022</v>
      </c>
      <c r="AA172" s="103">
        <v>0.32717999999999992</v>
      </c>
      <c r="AB172" s="225">
        <v>27.494000000000028</v>
      </c>
      <c r="AC172" s="103">
        <v>398.50885999999991</v>
      </c>
      <c r="AD172" s="103">
        <v>0</v>
      </c>
      <c r="AE172" s="55"/>
      <c r="AF172" s="55"/>
      <c r="AG172" s="55"/>
      <c r="AH172" s="55"/>
      <c r="AI172" s="55"/>
      <c r="AJ172" s="55"/>
      <c r="AK172" s="55"/>
      <c r="AL172" s="55"/>
      <c r="AM172" s="55"/>
      <c r="AN172" s="55"/>
      <c r="AO172" s="55"/>
      <c r="AP172" s="55"/>
      <c r="AQ172" s="55"/>
      <c r="AR172" s="55"/>
      <c r="AS172" s="55"/>
      <c r="AT172" s="55"/>
      <c r="AU172" s="55"/>
      <c r="AV172" s="55"/>
      <c r="AW172" s="55"/>
      <c r="AX172" s="55"/>
      <c r="AY172" s="55"/>
      <c r="AZ172" s="55"/>
      <c r="BA172" s="55"/>
      <c r="BB172" s="55"/>
      <c r="BC172" s="55"/>
      <c r="BD172" s="55"/>
      <c r="BE172" s="55"/>
      <c r="BF172" s="55"/>
      <c r="BG172" s="55"/>
      <c r="BH172" s="55"/>
      <c r="BI172" s="55"/>
      <c r="BJ172" s="55"/>
      <c r="BK172" s="55"/>
      <c r="BL172" s="55"/>
      <c r="BM172" s="55"/>
      <c r="BN172" s="55"/>
      <c r="BO172" s="55"/>
      <c r="BP172" s="55"/>
      <c r="BQ172" s="55"/>
      <c r="BR172" s="55"/>
      <c r="BS172" s="55"/>
      <c r="BT172" s="55"/>
      <c r="BU172" s="55"/>
      <c r="BV172" s="55"/>
      <c r="BW172" s="55"/>
      <c r="BX172" s="55"/>
      <c r="BY172" s="55"/>
      <c r="BZ172" s="55"/>
      <c r="CA172" s="55"/>
      <c r="CB172" s="55"/>
      <c r="CC172" s="55"/>
      <c r="CD172" s="55"/>
      <c r="CE172" s="55"/>
      <c r="CF172" s="55"/>
      <c r="CG172" s="55"/>
      <c r="CH172" s="55"/>
      <c r="CI172" s="55"/>
      <c r="CJ172" s="55"/>
      <c r="CK172" s="55"/>
      <c r="CL172" s="55"/>
      <c r="CM172" s="55"/>
      <c r="CN172" s="55"/>
      <c r="CO172" s="55"/>
      <c r="CP172" s="55"/>
      <c r="CQ172" s="55"/>
      <c r="CR172" s="55"/>
      <c r="CS172" s="55"/>
      <c r="CT172" s="55"/>
      <c r="CU172" s="55"/>
      <c r="CV172" s="55"/>
      <c r="CW172" s="55"/>
      <c r="CX172" s="55"/>
      <c r="CY172" s="55"/>
      <c r="CZ172" s="55"/>
      <c r="DA172" s="55"/>
      <c r="DB172" s="55"/>
      <c r="DC172" s="55"/>
      <c r="DD172" s="55"/>
      <c r="DE172" s="55"/>
      <c r="DF172" s="55"/>
      <c r="DG172" s="55"/>
      <c r="DH172" s="55"/>
      <c r="DI172" s="55"/>
      <c r="DJ172" s="55"/>
      <c r="DK172" s="55"/>
      <c r="DL172" s="55"/>
      <c r="DM172" s="55"/>
      <c r="DN172" s="55"/>
      <c r="DO172" s="55"/>
      <c r="DP172" s="55"/>
      <c r="DQ172" s="55"/>
      <c r="DR172" s="55"/>
      <c r="DS172" s="55"/>
      <c r="DT172" s="55"/>
      <c r="DU172" s="55"/>
      <c r="DV172" s="55"/>
      <c r="DW172" s="55"/>
      <c r="DX172" s="55"/>
      <c r="DY172" s="55"/>
      <c r="DZ172" s="55"/>
      <c r="EA172" s="55"/>
      <c r="EB172" s="55"/>
      <c r="EC172" s="55"/>
      <c r="ED172" s="55"/>
      <c r="EE172" s="55"/>
      <c r="EF172" s="55"/>
      <c r="EG172" s="55"/>
      <c r="EH172" s="55"/>
      <c r="EI172" s="55"/>
      <c r="EJ172" s="55"/>
      <c r="EK172" s="55"/>
      <c r="EL172" s="55"/>
      <c r="EM172" s="55"/>
      <c r="EN172" s="55"/>
      <c r="EO172" s="55"/>
      <c r="EP172" s="55"/>
      <c r="EQ172" s="55"/>
      <c r="ER172" s="55"/>
      <c r="ES172" s="55"/>
      <c r="ET172" s="55"/>
      <c r="EU172" s="55"/>
      <c r="EV172" s="55"/>
      <c r="EW172" s="55"/>
      <c r="EX172" s="55"/>
      <c r="EY172" s="55"/>
      <c r="EZ172" s="55"/>
      <c r="FA172" s="55"/>
      <c r="FB172" s="55"/>
      <c r="FC172" s="55"/>
      <c r="FD172" s="55"/>
    </row>
    <row r="173" spans="1:160" s="78" customFormat="1">
      <c r="A173" s="315"/>
      <c r="B173" s="78" t="str">
        <f>IF(L!$A$1=1,L!B175,IF(L!$A$1=2,L!C175,L!D175))</f>
        <v>2018 Tetor</v>
      </c>
      <c r="C173" s="118">
        <f t="shared" si="57"/>
        <v>180878.24999999991</v>
      </c>
      <c r="D173" s="89">
        <f>E173+M173</f>
        <v>174446.50232999993</v>
      </c>
      <c r="E173" s="77">
        <f t="shared" si="63"/>
        <v>129515.34691999989</v>
      </c>
      <c r="F173" s="102">
        <v>27463.424440000003</v>
      </c>
      <c r="G173" s="102">
        <v>15851.816019999998</v>
      </c>
      <c r="H173" s="102">
        <v>880.89046000000099</v>
      </c>
      <c r="I173" s="102">
        <v>41621.39243</v>
      </c>
      <c r="J173" s="102">
        <v>35795.549339999998</v>
      </c>
      <c r="K173" s="77">
        <f>I173-J173</f>
        <v>5825.8430900000021</v>
      </c>
      <c r="L173" s="102">
        <v>43697.823569999899</v>
      </c>
      <c r="M173" s="76">
        <f>SUM(N173:R173)</f>
        <v>44931.155410000021</v>
      </c>
      <c r="N173" s="103">
        <v>21495.286699999997</v>
      </c>
      <c r="O173" s="103">
        <v>5190.3247700000065</v>
      </c>
      <c r="P173" s="103">
        <v>1012.3439500000004</v>
      </c>
      <c r="Q173" s="103">
        <v>1691.2943399999995</v>
      </c>
      <c r="R173" s="103">
        <v>15541.905650000015</v>
      </c>
      <c r="S173" s="89">
        <f>SUM(T173:W173)</f>
        <v>5191.1001700000015</v>
      </c>
      <c r="T173" s="104">
        <v>4288.0146100000002</v>
      </c>
      <c r="U173" s="104">
        <v>903.0855600000009</v>
      </c>
      <c r="V173" s="89">
        <v>0</v>
      </c>
      <c r="W173" s="221">
        <v>0</v>
      </c>
      <c r="X173" s="89">
        <f t="shared" si="25"/>
        <v>1240.6474999999996</v>
      </c>
      <c r="Y173" s="103">
        <v>52.112189999999941</v>
      </c>
      <c r="Z173" s="103">
        <v>347.45761999999991</v>
      </c>
      <c r="AA173" s="103">
        <v>6.6409999999999858E-2</v>
      </c>
      <c r="AB173" s="225">
        <v>9.75599999999997</v>
      </c>
      <c r="AC173" s="103">
        <v>821.60665999999992</v>
      </c>
      <c r="AD173" s="103">
        <v>9.6486200000000011</v>
      </c>
      <c r="AE173" s="55"/>
      <c r="AF173" s="55"/>
      <c r="AG173" s="55"/>
      <c r="AH173" s="55"/>
      <c r="AI173" s="55"/>
      <c r="AJ173" s="55"/>
      <c r="AK173" s="55"/>
      <c r="AL173" s="55"/>
      <c r="AM173" s="55"/>
      <c r="AN173" s="55"/>
      <c r="AO173" s="55"/>
      <c r="AP173" s="55"/>
      <c r="AQ173" s="55"/>
      <c r="AR173" s="55"/>
      <c r="AS173" s="55"/>
      <c r="AT173" s="55"/>
      <c r="AU173" s="55"/>
      <c r="AV173" s="55"/>
      <c r="AW173" s="55"/>
      <c r="AX173" s="55"/>
      <c r="AY173" s="55"/>
      <c r="AZ173" s="55"/>
      <c r="BA173" s="55"/>
      <c r="BB173" s="55"/>
      <c r="BC173" s="55"/>
      <c r="BD173" s="55"/>
      <c r="BE173" s="55"/>
      <c r="BF173" s="55"/>
      <c r="BG173" s="55"/>
      <c r="BH173" s="55"/>
      <c r="BI173" s="55"/>
      <c r="BJ173" s="55"/>
      <c r="BK173" s="55"/>
      <c r="BL173" s="55"/>
      <c r="BM173" s="55"/>
      <c r="BN173" s="55"/>
      <c r="BO173" s="55"/>
      <c r="BP173" s="55"/>
      <c r="BQ173" s="55"/>
      <c r="BR173" s="55"/>
      <c r="BS173" s="55"/>
      <c r="BT173" s="55"/>
      <c r="BU173" s="55"/>
      <c r="BV173" s="55"/>
      <c r="BW173" s="55"/>
      <c r="BX173" s="55"/>
      <c r="BY173" s="55"/>
      <c r="BZ173" s="55"/>
      <c r="CA173" s="55"/>
      <c r="CB173" s="55"/>
      <c r="CC173" s="55"/>
      <c r="CD173" s="55"/>
      <c r="CE173" s="55"/>
      <c r="CF173" s="55"/>
      <c r="CG173" s="55"/>
      <c r="CH173" s="55"/>
      <c r="CI173" s="55"/>
      <c r="CJ173" s="55"/>
      <c r="CK173" s="55"/>
      <c r="CL173" s="55"/>
      <c r="CM173" s="55"/>
      <c r="CN173" s="55"/>
      <c r="CO173" s="55"/>
      <c r="CP173" s="55"/>
      <c r="CQ173" s="55"/>
      <c r="CR173" s="55"/>
      <c r="CS173" s="55"/>
      <c r="CT173" s="55"/>
      <c r="CU173" s="55"/>
      <c r="CV173" s="55"/>
      <c r="CW173" s="55"/>
      <c r="CX173" s="55"/>
      <c r="CY173" s="55"/>
      <c r="CZ173" s="55"/>
      <c r="DA173" s="55"/>
      <c r="DB173" s="55"/>
      <c r="DC173" s="55"/>
      <c r="DD173" s="55"/>
      <c r="DE173" s="55"/>
      <c r="DF173" s="55"/>
      <c r="DG173" s="55"/>
      <c r="DH173" s="55"/>
      <c r="DI173" s="55"/>
      <c r="DJ173" s="55"/>
      <c r="DK173" s="55"/>
      <c r="DL173" s="55"/>
      <c r="DM173" s="55"/>
      <c r="DN173" s="55"/>
      <c r="DO173" s="55"/>
      <c r="DP173" s="55"/>
      <c r="DQ173" s="55"/>
      <c r="DR173" s="55"/>
      <c r="DS173" s="55"/>
      <c r="DT173" s="55"/>
      <c r="DU173" s="55"/>
      <c r="DV173" s="55"/>
      <c r="DW173" s="55"/>
      <c r="DX173" s="55"/>
      <c r="DY173" s="55"/>
      <c r="DZ173" s="55"/>
      <c r="EA173" s="55"/>
      <c r="EB173" s="55"/>
      <c r="EC173" s="55"/>
      <c r="ED173" s="55"/>
      <c r="EE173" s="55"/>
      <c r="EF173" s="55"/>
      <c r="EG173" s="55"/>
      <c r="EH173" s="55"/>
      <c r="EI173" s="55"/>
      <c r="EJ173" s="55"/>
      <c r="EK173" s="55"/>
      <c r="EL173" s="55"/>
      <c r="EM173" s="55"/>
      <c r="EN173" s="55"/>
      <c r="EO173" s="55"/>
      <c r="EP173" s="55"/>
      <c r="EQ173" s="55"/>
      <c r="ER173" s="55"/>
      <c r="ES173" s="55"/>
      <c r="ET173" s="55"/>
      <c r="EU173" s="55"/>
      <c r="EV173" s="55"/>
      <c r="EW173" s="55"/>
      <c r="EX173" s="55"/>
      <c r="EY173" s="55"/>
      <c r="EZ173" s="55"/>
      <c r="FA173" s="55"/>
      <c r="FB173" s="55"/>
      <c r="FC173" s="55"/>
      <c r="FD173" s="55"/>
    </row>
    <row r="174" spans="1:160" s="78" customFormat="1">
      <c r="A174" s="315"/>
      <c r="B174" s="78" t="str">
        <f>IF(L!$A$1=1,L!B176,IF(L!$A$1=2,L!C176,L!D176))</f>
        <v xml:space="preserve">2018 Nëntor </v>
      </c>
      <c r="C174" s="118">
        <f>D174+S174+X174</f>
        <v>196908.18171999994</v>
      </c>
      <c r="D174" s="89">
        <f>E174+M174</f>
        <v>194683.16918999993</v>
      </c>
      <c r="E174" s="77">
        <f>F174+G174+H174+I174+L174</f>
        <v>148673.71723999997</v>
      </c>
      <c r="F174" s="102">
        <v>30144.830470000044</v>
      </c>
      <c r="G174" s="102">
        <v>14582.966410000008</v>
      </c>
      <c r="H174" s="102">
        <v>1101.4588100000001</v>
      </c>
      <c r="I174" s="102">
        <v>53535.308299999902</v>
      </c>
      <c r="J174" s="102">
        <v>36230.650099999999</v>
      </c>
      <c r="K174" s="77">
        <f>I174-J174</f>
        <v>17304.658199999903</v>
      </c>
      <c r="L174" s="102">
        <v>49309.153250000003</v>
      </c>
      <c r="M174" s="76">
        <f>SUM(N174:R174)</f>
        <v>46009.451949999966</v>
      </c>
      <c r="N174" s="103">
        <v>21629.614969999995</v>
      </c>
      <c r="O174" s="103">
        <v>6227.5101599999907</v>
      </c>
      <c r="P174" s="103">
        <v>748.64865000000009</v>
      </c>
      <c r="Q174" s="103">
        <v>1168.5741600000001</v>
      </c>
      <c r="R174" s="103">
        <v>16235.104009999981</v>
      </c>
      <c r="S174" s="89">
        <f>SUM(T174:W174)</f>
        <v>1330.163240000001</v>
      </c>
      <c r="T174" s="78">
        <v>0</v>
      </c>
      <c r="U174" s="104">
        <v>1330.163240000001</v>
      </c>
      <c r="V174" s="89">
        <v>0</v>
      </c>
      <c r="W174" s="221">
        <v>0</v>
      </c>
      <c r="X174" s="89">
        <f t="shared" si="25"/>
        <v>894.84929000000068</v>
      </c>
      <c r="Y174" s="103">
        <v>70.04569000000015</v>
      </c>
      <c r="Z174" s="103">
        <v>198.24306000000001</v>
      </c>
      <c r="AA174" s="103">
        <v>8.2079999999999931E-2</v>
      </c>
      <c r="AB174" s="225">
        <v>86.758199999999988</v>
      </c>
      <c r="AC174" s="103">
        <v>538.56652000000054</v>
      </c>
      <c r="AD174" s="103">
        <v>1.15374</v>
      </c>
      <c r="AE174" s="55"/>
      <c r="AF174" s="55"/>
      <c r="AG174" s="55"/>
      <c r="AH174" s="55"/>
      <c r="AI174" s="55"/>
      <c r="AJ174" s="55"/>
      <c r="AK174" s="55"/>
      <c r="AL174" s="55"/>
      <c r="AM174" s="55"/>
      <c r="AN174" s="55"/>
      <c r="AO174" s="55"/>
      <c r="AP174" s="55"/>
      <c r="AQ174" s="55"/>
      <c r="AR174" s="55"/>
      <c r="AS174" s="55"/>
      <c r="AT174" s="55"/>
      <c r="AU174" s="55"/>
      <c r="AV174" s="55"/>
      <c r="AW174" s="55"/>
      <c r="AX174" s="55"/>
      <c r="AY174" s="55"/>
      <c r="AZ174" s="55"/>
      <c r="BA174" s="55"/>
      <c r="BB174" s="55"/>
      <c r="BC174" s="55"/>
      <c r="BD174" s="55"/>
      <c r="BE174" s="55"/>
      <c r="BF174" s="55"/>
      <c r="BG174" s="55"/>
      <c r="BH174" s="55"/>
      <c r="BI174" s="55"/>
      <c r="BJ174" s="55"/>
      <c r="BK174" s="55"/>
      <c r="BL174" s="55"/>
      <c r="BM174" s="55"/>
      <c r="BN174" s="55"/>
      <c r="BO174" s="55"/>
      <c r="BP174" s="55"/>
      <c r="BQ174" s="55"/>
      <c r="BR174" s="55"/>
      <c r="BS174" s="55"/>
      <c r="BT174" s="55"/>
      <c r="BU174" s="55"/>
      <c r="BV174" s="55"/>
      <c r="BW174" s="55"/>
      <c r="BX174" s="55"/>
      <c r="BY174" s="55"/>
      <c r="BZ174" s="55"/>
      <c r="CA174" s="55"/>
      <c r="CB174" s="55"/>
      <c r="CC174" s="55"/>
      <c r="CD174" s="55"/>
      <c r="CE174" s="55"/>
      <c r="CF174" s="55"/>
      <c r="CG174" s="55"/>
      <c r="CH174" s="55"/>
      <c r="CI174" s="55"/>
      <c r="CJ174" s="55"/>
      <c r="CK174" s="55"/>
      <c r="CL174" s="55"/>
      <c r="CM174" s="55"/>
      <c r="CN174" s="55"/>
      <c r="CO174" s="55"/>
      <c r="CP174" s="55"/>
      <c r="CQ174" s="55"/>
      <c r="CR174" s="55"/>
      <c r="CS174" s="55"/>
      <c r="CT174" s="55"/>
      <c r="CU174" s="55"/>
      <c r="CV174" s="55"/>
      <c r="CW174" s="55"/>
      <c r="CX174" s="55"/>
      <c r="CY174" s="55"/>
      <c r="CZ174" s="55"/>
      <c r="DA174" s="55"/>
      <c r="DB174" s="55"/>
      <c r="DC174" s="55"/>
      <c r="DD174" s="55"/>
      <c r="DE174" s="55"/>
      <c r="DF174" s="55"/>
      <c r="DG174" s="55"/>
      <c r="DH174" s="55"/>
      <c r="DI174" s="55"/>
      <c r="DJ174" s="55"/>
      <c r="DK174" s="55"/>
      <c r="DL174" s="55"/>
      <c r="DM174" s="55"/>
      <c r="DN174" s="55"/>
      <c r="DO174" s="55"/>
      <c r="DP174" s="55"/>
      <c r="DQ174" s="55"/>
      <c r="DR174" s="55"/>
      <c r="DS174" s="55"/>
      <c r="DT174" s="55"/>
      <c r="DU174" s="55"/>
      <c r="DV174" s="55"/>
      <c r="DW174" s="55"/>
      <c r="DX174" s="55"/>
      <c r="DY174" s="55"/>
      <c r="DZ174" s="55"/>
      <c r="EA174" s="55"/>
      <c r="EB174" s="55"/>
      <c r="EC174" s="55"/>
      <c r="ED174" s="55"/>
      <c r="EE174" s="55"/>
      <c r="EF174" s="55"/>
      <c r="EG174" s="55"/>
      <c r="EH174" s="55"/>
      <c r="EI174" s="55"/>
      <c r="EJ174" s="55"/>
      <c r="EK174" s="55"/>
      <c r="EL174" s="55"/>
      <c r="EM174" s="55"/>
      <c r="EN174" s="55"/>
      <c r="EO174" s="55"/>
      <c r="EP174" s="55"/>
      <c r="EQ174" s="55"/>
      <c r="ER174" s="55"/>
      <c r="ES174" s="55"/>
      <c r="ET174" s="55"/>
      <c r="EU174" s="55"/>
      <c r="EV174" s="55"/>
      <c r="EW174" s="55"/>
      <c r="EX174" s="55"/>
      <c r="EY174" s="55"/>
      <c r="EZ174" s="55"/>
      <c r="FA174" s="55"/>
      <c r="FB174" s="55"/>
      <c r="FC174" s="55"/>
      <c r="FD174" s="55"/>
    </row>
    <row r="175" spans="1:160" s="78" customFormat="1">
      <c r="A175" s="315"/>
      <c r="B175" s="78" t="str">
        <f>IF(L!$A$1=1,L!B177,IF(L!$A$1=2,L!C177,L!D177))</f>
        <v>2018 Dhjetor</v>
      </c>
      <c r="C175" s="118">
        <f t="shared" ref="C175:C186" si="65">D175+S175+X175</f>
        <v>270315.53239000001</v>
      </c>
      <c r="D175" s="89">
        <f t="shared" si="58"/>
        <v>264910.51897999999</v>
      </c>
      <c r="E175" s="77">
        <f t="shared" si="63"/>
        <v>197800.49143999995</v>
      </c>
      <c r="F175" s="120">
        <v>29349.53925999999</v>
      </c>
      <c r="G175" s="102">
        <v>35256.640199999994</v>
      </c>
      <c r="H175" s="102">
        <v>1689.7740799999992</v>
      </c>
      <c r="I175" s="102">
        <v>56464.5079799999</v>
      </c>
      <c r="J175" s="120">
        <v>35968.139109999996</v>
      </c>
      <c r="K175" s="123">
        <f>I175-J175</f>
        <v>20496.368869999904</v>
      </c>
      <c r="L175" s="102">
        <v>75040.029920000059</v>
      </c>
      <c r="M175" s="76">
        <f>SUM(N175:R175)</f>
        <v>67110.027540000039</v>
      </c>
      <c r="N175" s="122">
        <v>22568.707630000019</v>
      </c>
      <c r="O175" s="103">
        <v>7985.1296000000075</v>
      </c>
      <c r="P175" s="103">
        <v>1543.8867499999988</v>
      </c>
      <c r="Q175" s="103">
        <v>2012.24431</v>
      </c>
      <c r="R175" s="103">
        <v>33000.05925000002</v>
      </c>
      <c r="S175" s="89">
        <f>SUM(T175:W175)</f>
        <v>4286.4630799999941</v>
      </c>
      <c r="T175" s="89">
        <v>3139.9271399999998</v>
      </c>
      <c r="U175" s="89">
        <v>1146.5359399999943</v>
      </c>
      <c r="V175" s="89">
        <v>0</v>
      </c>
      <c r="W175" s="221">
        <v>0</v>
      </c>
      <c r="X175" s="89">
        <f t="shared" si="25"/>
        <v>1118.5503299999993</v>
      </c>
      <c r="Y175" s="103">
        <v>74.13776</v>
      </c>
      <c r="Z175" s="103">
        <v>310.7372399999997</v>
      </c>
      <c r="AA175" s="103">
        <v>8.8280000000000358E-2</v>
      </c>
      <c r="AB175" s="225">
        <v>51.618000000000052</v>
      </c>
      <c r="AC175" s="103">
        <v>644.86419999999953</v>
      </c>
      <c r="AD175" s="103">
        <v>37.104849999999999</v>
      </c>
      <c r="AE175" s="55"/>
      <c r="AF175" s="55"/>
      <c r="AG175" s="55"/>
      <c r="AH175" s="55"/>
      <c r="AI175" s="55"/>
      <c r="AJ175" s="55"/>
      <c r="AK175" s="55"/>
      <c r="AL175" s="55"/>
      <c r="AM175" s="55"/>
      <c r="AN175" s="55"/>
      <c r="AO175" s="55"/>
      <c r="AP175" s="55"/>
      <c r="AQ175" s="55"/>
      <c r="AR175" s="55"/>
      <c r="AS175" s="55"/>
      <c r="AT175" s="55"/>
      <c r="AU175" s="55"/>
      <c r="AV175" s="55"/>
      <c r="AW175" s="55"/>
      <c r="AX175" s="55"/>
      <c r="AY175" s="55"/>
      <c r="AZ175" s="55"/>
      <c r="BA175" s="55"/>
      <c r="BB175" s="55"/>
      <c r="BC175" s="55"/>
      <c r="BD175" s="55"/>
      <c r="BE175" s="55"/>
      <c r="BF175" s="55"/>
      <c r="BG175" s="55"/>
      <c r="BH175" s="55"/>
      <c r="BI175" s="55"/>
      <c r="BJ175" s="55"/>
      <c r="BK175" s="55"/>
      <c r="BL175" s="55"/>
      <c r="BM175" s="55"/>
      <c r="BN175" s="55"/>
      <c r="BO175" s="55"/>
      <c r="BP175" s="55"/>
      <c r="BQ175" s="55"/>
      <c r="BR175" s="55"/>
      <c r="BS175" s="55"/>
      <c r="BT175" s="55"/>
      <c r="BU175" s="55"/>
      <c r="BV175" s="55"/>
      <c r="BW175" s="55"/>
      <c r="BX175" s="55"/>
      <c r="BY175" s="55"/>
      <c r="BZ175" s="55"/>
      <c r="CA175" s="55"/>
      <c r="CB175" s="55"/>
      <c r="CC175" s="55"/>
      <c r="CD175" s="55"/>
      <c r="CE175" s="55"/>
      <c r="CF175" s="55"/>
      <c r="CG175" s="55"/>
      <c r="CH175" s="55"/>
      <c r="CI175" s="55"/>
      <c r="CJ175" s="55"/>
      <c r="CK175" s="55"/>
      <c r="CL175" s="55"/>
      <c r="CM175" s="55"/>
      <c r="CN175" s="55"/>
      <c r="CO175" s="55"/>
      <c r="CP175" s="55"/>
      <c r="CQ175" s="55"/>
      <c r="CR175" s="55"/>
      <c r="CS175" s="55"/>
      <c r="CT175" s="55"/>
      <c r="CU175" s="55"/>
      <c r="CV175" s="55"/>
      <c r="CW175" s="55"/>
      <c r="CX175" s="55"/>
      <c r="CY175" s="55"/>
      <c r="CZ175" s="55"/>
      <c r="DA175" s="55"/>
      <c r="DB175" s="55"/>
      <c r="DC175" s="55"/>
      <c r="DD175" s="55"/>
      <c r="DE175" s="55"/>
      <c r="DF175" s="55"/>
      <c r="DG175" s="55"/>
      <c r="DH175" s="55"/>
      <c r="DI175" s="55"/>
      <c r="DJ175" s="55"/>
      <c r="DK175" s="55"/>
      <c r="DL175" s="55"/>
      <c r="DM175" s="55"/>
      <c r="DN175" s="55"/>
      <c r="DO175" s="55"/>
      <c r="DP175" s="55"/>
      <c r="DQ175" s="55"/>
      <c r="DR175" s="55"/>
      <c r="DS175" s="55"/>
      <c r="DT175" s="55"/>
      <c r="DU175" s="55"/>
      <c r="DV175" s="55"/>
      <c r="DW175" s="55"/>
      <c r="DX175" s="55"/>
      <c r="DY175" s="55"/>
      <c r="DZ175" s="55"/>
      <c r="EA175" s="55"/>
      <c r="EB175" s="55"/>
      <c r="EC175" s="55"/>
      <c r="ED175" s="55"/>
      <c r="EE175" s="55"/>
      <c r="EF175" s="55"/>
      <c r="EG175" s="55"/>
      <c r="EH175" s="55"/>
      <c r="EI175" s="55"/>
      <c r="EJ175" s="55"/>
      <c r="EK175" s="55"/>
      <c r="EL175" s="55"/>
      <c r="EM175" s="55"/>
      <c r="EN175" s="55"/>
      <c r="EO175" s="55"/>
      <c r="EP175" s="55"/>
      <c r="EQ175" s="55"/>
      <c r="ER175" s="55"/>
      <c r="ES175" s="55"/>
      <c r="ET175" s="55"/>
      <c r="EU175" s="55"/>
      <c r="EV175" s="55"/>
      <c r="EW175" s="55"/>
      <c r="EX175" s="55"/>
      <c r="EY175" s="55"/>
      <c r="EZ175" s="55"/>
      <c r="FA175" s="55"/>
      <c r="FB175" s="55"/>
      <c r="FC175" s="55"/>
      <c r="FD175" s="55"/>
    </row>
    <row r="176" spans="1:160">
      <c r="A176" s="316"/>
      <c r="B176" s="112" t="str">
        <f>IF(L!$A$1=1,L!B178,IF(L!$A$1=2,L!C178,L!D178))</f>
        <v>Gjithsej 2018</v>
      </c>
      <c r="C176" s="176">
        <f>D176+S176+X176</f>
        <v>1977913.6512499999</v>
      </c>
      <c r="D176" s="115">
        <f t="shared" ref="D176:D181" si="66">E176+M176</f>
        <v>1930205.0948399999</v>
      </c>
      <c r="E176" s="115">
        <f>F176+G176+H176+I176+L176</f>
        <v>1463338.02345</v>
      </c>
      <c r="F176" s="115">
        <f>SUM(F164:F175)</f>
        <v>333825.55706000002</v>
      </c>
      <c r="G176" s="115">
        <f t="shared" ref="G176:L176" si="67">SUM(G164:G175)</f>
        <v>172688.61494</v>
      </c>
      <c r="H176" s="115">
        <f t="shared" si="67"/>
        <v>13957.8995</v>
      </c>
      <c r="I176" s="115">
        <f>SUM(I164:I175)</f>
        <v>547155.22768999985</v>
      </c>
      <c r="J176" s="116">
        <f>SUM(J164:J175)</f>
        <v>432592.22699</v>
      </c>
      <c r="K176" s="116">
        <f t="shared" si="67"/>
        <v>114563.00069999983</v>
      </c>
      <c r="L176" s="116">
        <f t="shared" si="67"/>
        <v>395710.72425999999</v>
      </c>
      <c r="M176" s="116">
        <f>SUM(N176:R176)</f>
        <v>466867.07139</v>
      </c>
      <c r="N176" s="116">
        <f>SUM(N164:N175)</f>
        <v>258089.80511000002</v>
      </c>
      <c r="O176" s="116">
        <f t="shared" ref="O176:P176" si="68">SUM(O164:O175)</f>
        <v>54072.714650000002</v>
      </c>
      <c r="P176" s="116">
        <f t="shared" si="68"/>
        <v>9481.244279999999</v>
      </c>
      <c r="Q176" s="116">
        <f t="shared" ref="Q176:W176" si="69">SUM(Q164:Q175)</f>
        <v>10888.0283</v>
      </c>
      <c r="R176" s="116">
        <f t="shared" si="69"/>
        <v>134335.27905000001</v>
      </c>
      <c r="S176" s="116">
        <f>SUM(S164:S175)</f>
        <v>40740.745489999994</v>
      </c>
      <c r="T176" s="116">
        <f>SUM(T164:T175)</f>
        <v>22022.661370000002</v>
      </c>
      <c r="U176" s="116">
        <f>SUM(U164:U175)</f>
        <v>18718.08412</v>
      </c>
      <c r="V176" s="117">
        <f>SUM(V164:V175)</f>
        <v>0</v>
      </c>
      <c r="W176" s="222">
        <f t="shared" si="69"/>
        <v>0</v>
      </c>
      <c r="X176" s="116">
        <f>SUM(X164:X175)</f>
        <v>6967.8109199999999</v>
      </c>
      <c r="Y176" s="116">
        <f t="shared" ref="Y176:AC176" si="70">SUM(Y164:Y175)</f>
        <v>671.69081000000006</v>
      </c>
      <c r="Z176" s="116">
        <f t="shared" si="70"/>
        <v>2305.9395099999997</v>
      </c>
      <c r="AA176" s="116">
        <f t="shared" si="70"/>
        <v>1.2416500000000001</v>
      </c>
      <c r="AB176" s="226">
        <f t="shared" si="70"/>
        <v>735.24062000000004</v>
      </c>
      <c r="AC176" s="224">
        <f t="shared" si="70"/>
        <v>3186.2641699999999</v>
      </c>
      <c r="AD176" s="224">
        <f>SUM(AD164:AD175)</f>
        <v>67.434159999999991</v>
      </c>
      <c r="AE176" s="55"/>
    </row>
    <row r="177" spans="1:31">
      <c r="A177" s="314">
        <v>2019</v>
      </c>
      <c r="B177" s="78" t="str">
        <f>IF(L!$A$1=1,L!B179,IF(L!$A$1=2,L!C179,L!D179))</f>
        <v>2019 Janar</v>
      </c>
      <c r="C177" s="118">
        <f>D177+S177+X177</f>
        <v>95841.082710000002</v>
      </c>
      <c r="D177" s="118">
        <f t="shared" si="66"/>
        <v>90339.152589999998</v>
      </c>
      <c r="E177" s="77">
        <f>F177+G177+H177+I177+L177</f>
        <v>67149.168569999994</v>
      </c>
      <c r="F177" s="118">
        <v>26996.37112</v>
      </c>
      <c r="G177" s="118">
        <v>3278.1970299999998</v>
      </c>
      <c r="H177" s="118">
        <v>650.59852999999998</v>
      </c>
      <c r="I177" s="124">
        <v>36224.00189</v>
      </c>
      <c r="J177" s="119">
        <v>34563.780480000001</v>
      </c>
      <c r="K177" s="123">
        <f t="shared" ref="K177:K181" si="71">I177-J177</f>
        <v>1660.2214099999983</v>
      </c>
      <c r="L177" s="120">
        <v>0</v>
      </c>
      <c r="M177" s="121">
        <f t="shared" ref="M177:M179" si="72">SUM(N177:R177)</f>
        <v>23189.984020000004</v>
      </c>
      <c r="N177" s="118">
        <v>21543.14258</v>
      </c>
      <c r="O177" s="118">
        <v>1273.66443</v>
      </c>
      <c r="P177" s="118">
        <v>333.20328999999998</v>
      </c>
      <c r="Q177" s="118">
        <v>39.97372</v>
      </c>
      <c r="R177" s="118">
        <v>0</v>
      </c>
      <c r="S177" s="89">
        <f t="shared" ref="S177:S183" si="73">SUM(T177:W177)</f>
        <v>5460.7855099999997</v>
      </c>
      <c r="T177" s="89">
        <v>4362.97444</v>
      </c>
      <c r="U177" s="89">
        <v>1097.81107</v>
      </c>
      <c r="V177" s="118">
        <v>0</v>
      </c>
      <c r="W177" s="223">
        <v>0</v>
      </c>
      <c r="X177" s="89">
        <f>SUM(Y177:AD177)</f>
        <v>41.14461</v>
      </c>
      <c r="Y177" s="89">
        <v>31.90831</v>
      </c>
      <c r="Z177" s="89">
        <v>9.2363</v>
      </c>
      <c r="AA177" s="89">
        <v>0</v>
      </c>
      <c r="AB177" s="221">
        <v>0</v>
      </c>
      <c r="AC177" s="89">
        <v>0</v>
      </c>
      <c r="AD177" s="89">
        <v>0</v>
      </c>
      <c r="AE177" s="55"/>
    </row>
    <row r="178" spans="1:31">
      <c r="A178" s="314"/>
      <c r="B178" s="78" t="str">
        <f>IF(L!$A$1=1,L!B180,IF(L!$A$1=2,L!C180,L!D180))</f>
        <v>2019 Shkurt</v>
      </c>
      <c r="C178" s="118">
        <f t="shared" si="65"/>
        <v>124190.09446000001</v>
      </c>
      <c r="D178" s="118">
        <f t="shared" si="66"/>
        <v>121651.74584000002</v>
      </c>
      <c r="E178" s="77">
        <f>F178+G178+H178+I178+L178</f>
        <v>94453.712200000009</v>
      </c>
      <c r="F178" s="118">
        <v>28522.940330000001</v>
      </c>
      <c r="G178" s="118">
        <v>11156.940329999999</v>
      </c>
      <c r="H178" s="118">
        <v>1266.1848600000001</v>
      </c>
      <c r="I178" s="118">
        <v>53507.646679999998</v>
      </c>
      <c r="J178" s="119">
        <v>43179.02852</v>
      </c>
      <c r="K178" s="123">
        <f t="shared" si="71"/>
        <v>10328.618159999998</v>
      </c>
      <c r="L178" s="120">
        <v>0</v>
      </c>
      <c r="M178" s="121">
        <f>SUM(N178:R178)</f>
        <v>27198.033640000001</v>
      </c>
      <c r="N178" s="118">
        <v>21680.94889</v>
      </c>
      <c r="O178" s="118">
        <v>3885.9744900000001</v>
      </c>
      <c r="P178" s="118">
        <v>969.06119000000001</v>
      </c>
      <c r="Q178" s="118">
        <v>208.60824</v>
      </c>
      <c r="R178" s="118">
        <v>453.44083000000001</v>
      </c>
      <c r="S178" s="89">
        <f t="shared" si="73"/>
        <v>2371.9602199999999</v>
      </c>
      <c r="T178" s="89">
        <v>0</v>
      </c>
      <c r="U178" s="89">
        <v>2371.9602199999999</v>
      </c>
      <c r="V178" s="118">
        <v>0</v>
      </c>
      <c r="W178" s="223">
        <v>0</v>
      </c>
      <c r="X178" s="89">
        <f t="shared" ref="X178:X188" si="74">SUM(Y178:AD178)</f>
        <v>166.38839999999999</v>
      </c>
      <c r="Y178" s="89">
        <v>89.52149</v>
      </c>
      <c r="Z178" s="89">
        <v>65.470569999999995</v>
      </c>
      <c r="AA178" s="89">
        <v>0.46516000000000002</v>
      </c>
      <c r="AB178" s="221">
        <v>-9</v>
      </c>
      <c r="AC178" s="89">
        <v>0</v>
      </c>
      <c r="AD178" s="89">
        <v>19.931180000000001</v>
      </c>
      <c r="AE178" s="55"/>
    </row>
    <row r="179" spans="1:31">
      <c r="A179" s="314"/>
      <c r="B179" s="78" t="str">
        <f>IF(L!$A$1=1,L!B181,IF(L!$A$1=2,L!C181,L!D181))</f>
        <v xml:space="preserve">2019 Mars </v>
      </c>
      <c r="C179" s="118">
        <f t="shared" si="65"/>
        <v>180984.94628999999</v>
      </c>
      <c r="D179" s="77">
        <f t="shared" si="66"/>
        <v>170467.95006</v>
      </c>
      <c r="E179" s="77">
        <f>F179+G179+H179+I179+L179</f>
        <v>130449.23496</v>
      </c>
      <c r="F179" s="102">
        <v>28695.345810000006</v>
      </c>
      <c r="G179" s="101">
        <v>18022.92324</v>
      </c>
      <c r="H179" s="102">
        <v>1872.9108899999997</v>
      </c>
      <c r="I179" s="118">
        <v>49006.18406</v>
      </c>
      <c r="J179" s="101">
        <v>39686.877710000001</v>
      </c>
      <c r="K179" s="123">
        <f t="shared" si="71"/>
        <v>9319.3063499999989</v>
      </c>
      <c r="L179" s="102">
        <v>32851.87096</v>
      </c>
      <c r="M179" s="76">
        <f t="shared" si="72"/>
        <v>40018.715100000001</v>
      </c>
      <c r="N179" s="89">
        <v>21981.015740000003</v>
      </c>
      <c r="O179" s="89">
        <v>6104.34897</v>
      </c>
      <c r="P179" s="89">
        <v>999.28383999999983</v>
      </c>
      <c r="Q179" s="89">
        <v>701.98192000000006</v>
      </c>
      <c r="R179" s="89">
        <v>10232.084630000001</v>
      </c>
      <c r="S179" s="89">
        <f t="shared" si="73"/>
        <v>9863.8650799999996</v>
      </c>
      <c r="T179" s="89">
        <v>5668.5382399999999</v>
      </c>
      <c r="U179" s="89">
        <v>4195.3268399999997</v>
      </c>
      <c r="V179" s="89">
        <v>0</v>
      </c>
      <c r="W179" s="221">
        <v>0</v>
      </c>
      <c r="X179" s="89">
        <f t="shared" si="74"/>
        <v>653.13115000000005</v>
      </c>
      <c r="Y179" s="89">
        <v>129.5505</v>
      </c>
      <c r="Z179" s="89">
        <v>341.41129000000006</v>
      </c>
      <c r="AA179" s="89">
        <v>1.0350999999999999</v>
      </c>
      <c r="AB179" s="221">
        <v>-19.559000000000001</v>
      </c>
      <c r="AC179" s="89">
        <v>200.47749999999999</v>
      </c>
      <c r="AD179" s="89">
        <v>0.21576000000000001</v>
      </c>
      <c r="AE179" s="55"/>
    </row>
    <row r="180" spans="1:31">
      <c r="A180" s="314"/>
      <c r="B180" s="78" t="str">
        <f>IF(L!$A$1=1,L!B182,IF(L!$A$1=2,L!C182,L!D182))</f>
        <v>2019 Prill</v>
      </c>
      <c r="C180" s="118">
        <f t="shared" si="65"/>
        <v>163068.90096999999</v>
      </c>
      <c r="D180" s="89">
        <f t="shared" si="66"/>
        <v>152801.43312999999</v>
      </c>
      <c r="E180" s="77">
        <f t="shared" ref="E180:E187" si="75">F180+G180+H180+I180+L180</f>
        <v>111993.52614</v>
      </c>
      <c r="F180" s="77">
        <v>28640.596730000001</v>
      </c>
      <c r="G180" s="77">
        <v>14090.311170000001</v>
      </c>
      <c r="H180" s="77">
        <v>1250.7188999999998</v>
      </c>
      <c r="I180" s="89">
        <v>48883.640160000003</v>
      </c>
      <c r="J180" s="77">
        <v>39465.071790000002</v>
      </c>
      <c r="K180" s="123">
        <f t="shared" si="71"/>
        <v>9418.5683700000009</v>
      </c>
      <c r="L180" s="77">
        <v>19128.259180000001</v>
      </c>
      <c r="M180" s="76">
        <f t="shared" ref="M180:M187" si="76">SUM(N180:R180)</f>
        <v>40807.906989999996</v>
      </c>
      <c r="N180" s="77">
        <v>21926.573550000001</v>
      </c>
      <c r="O180" s="77">
        <v>6435.6149399999995</v>
      </c>
      <c r="P180" s="77">
        <v>1253.2022199999999</v>
      </c>
      <c r="Q180" s="77">
        <v>902.96636999999998</v>
      </c>
      <c r="R180" s="77">
        <v>10289.54991</v>
      </c>
      <c r="S180" s="89">
        <f t="shared" si="73"/>
        <v>9895.5792800000017</v>
      </c>
      <c r="T180" s="89">
        <v>8689.1602800000019</v>
      </c>
      <c r="U180" s="89">
        <v>1206.4190000000003</v>
      </c>
      <c r="V180" s="89">
        <v>0</v>
      </c>
      <c r="W180" s="221">
        <v>0</v>
      </c>
      <c r="X180" s="89">
        <f t="shared" si="74"/>
        <v>371.88855999999998</v>
      </c>
      <c r="Y180" s="89">
        <v>78.798259999999971</v>
      </c>
      <c r="Z180" s="89">
        <v>107.30635999999998</v>
      </c>
      <c r="AA180" s="89">
        <v>7.8270000000000062E-2</v>
      </c>
      <c r="AB180" s="221">
        <v>30.721590000000003</v>
      </c>
      <c r="AC180" s="89">
        <v>154.45903000000001</v>
      </c>
      <c r="AD180" s="89">
        <v>0.52504999999999991</v>
      </c>
      <c r="AE180" s="55"/>
    </row>
    <row r="181" spans="1:31">
      <c r="A181" s="314"/>
      <c r="B181" s="78" t="str">
        <f>IF(L!$A$1=1,L!B183,IF(L!$A$1=2,L!C183,L!D183))</f>
        <v>2019 Maj</v>
      </c>
      <c r="C181" s="118">
        <f>D181+S181+X181</f>
        <v>169179.35665999999</v>
      </c>
      <c r="D181" s="89">
        <f t="shared" si="66"/>
        <v>166819.41612999997</v>
      </c>
      <c r="E181" s="77">
        <f t="shared" si="75"/>
        <v>118465.66826999997</v>
      </c>
      <c r="F181" s="102">
        <v>29157.232389999976</v>
      </c>
      <c r="G181" s="101">
        <v>14554.53268</v>
      </c>
      <c r="H181" s="102">
        <v>1146.7240100000008</v>
      </c>
      <c r="I181" s="118">
        <v>54014.846619999997</v>
      </c>
      <c r="J181" s="77">
        <v>44014.560019999997</v>
      </c>
      <c r="K181" s="123">
        <f t="shared" si="71"/>
        <v>10000.286599999999</v>
      </c>
      <c r="L181" s="102">
        <v>19592.332569999991</v>
      </c>
      <c r="M181" s="76">
        <f t="shared" si="76"/>
        <v>48353.747860000003</v>
      </c>
      <c r="N181" s="103">
        <f>22024.93337</f>
        <v>22024.933369999999</v>
      </c>
      <c r="O181" s="103">
        <v>5073.8909999999996</v>
      </c>
      <c r="P181" s="103">
        <v>1124.1751000000004</v>
      </c>
      <c r="Q181" s="103">
        <v>8234.7543100000003</v>
      </c>
      <c r="R181" s="103">
        <v>11895.994080000004</v>
      </c>
      <c r="S181" s="89">
        <f t="shared" si="73"/>
        <v>1698.2432900000001</v>
      </c>
      <c r="T181" s="89">
        <v>87.916669999999996</v>
      </c>
      <c r="U181" s="89">
        <v>1610.32662</v>
      </c>
      <c r="V181" s="89">
        <v>0</v>
      </c>
      <c r="W181" s="221">
        <v>0</v>
      </c>
      <c r="X181" s="89">
        <f t="shared" si="74"/>
        <v>661.69723999999985</v>
      </c>
      <c r="Y181" s="76">
        <v>82.158000000000015</v>
      </c>
      <c r="Z181" s="89">
        <v>365.15109999999993</v>
      </c>
      <c r="AA181" s="89">
        <v>0.13192000000000004</v>
      </c>
      <c r="AB181" s="221">
        <v>43.315999999999995</v>
      </c>
      <c r="AC181" s="89">
        <v>170.36930000000001</v>
      </c>
      <c r="AD181" s="76">
        <v>0.57091999999999998</v>
      </c>
      <c r="AE181" s="55"/>
    </row>
    <row r="182" spans="1:31">
      <c r="A182" s="314"/>
      <c r="B182" s="78" t="str">
        <f>IF(L!$A$1=1,L!B184,IF(L!$A$1=2,L!C184,L!D184))</f>
        <v>2019 Qershor</v>
      </c>
      <c r="C182" s="118">
        <f t="shared" si="65"/>
        <v>161686.12429999991</v>
      </c>
      <c r="D182" s="89">
        <f>E182+M182</f>
        <v>156538.63245999991</v>
      </c>
      <c r="E182" s="77">
        <f>F182+G182+H182+I182+L182</f>
        <v>119488.20096999992</v>
      </c>
      <c r="F182" s="102">
        <v>31585.373439999901</v>
      </c>
      <c r="G182" s="101">
        <f>13586.4408</f>
        <v>13586.4408</v>
      </c>
      <c r="H182" s="102">
        <v>846.74455999999918</v>
      </c>
      <c r="I182" s="119">
        <v>46327.115230000003</v>
      </c>
      <c r="J182" s="77">
        <v>39437.40191</v>
      </c>
      <c r="K182" s="123">
        <f t="shared" ref="K182:K187" si="77">I182-J182</f>
        <v>6889.7133200000026</v>
      </c>
      <c r="L182" s="102">
        <v>27142.526940000011</v>
      </c>
      <c r="M182" s="76">
        <f t="shared" si="76"/>
        <v>37050.431489999995</v>
      </c>
      <c r="N182" s="103">
        <v>22095.779059999997</v>
      </c>
      <c r="O182" s="103">
        <v>4087.9932499999995</v>
      </c>
      <c r="P182" s="103">
        <v>631.95738999999958</v>
      </c>
      <c r="Q182" s="118">
        <v>1102.2931900000001</v>
      </c>
      <c r="R182" s="103">
        <v>9132.4086000000007</v>
      </c>
      <c r="S182" s="89">
        <f t="shared" si="73"/>
        <v>4785.6176699999987</v>
      </c>
      <c r="T182" s="89">
        <v>3746.8238800000008</v>
      </c>
      <c r="U182" s="89">
        <v>1038.7937899999979</v>
      </c>
      <c r="V182" s="89">
        <v>0</v>
      </c>
      <c r="W182" s="221">
        <v>0</v>
      </c>
      <c r="X182" s="89">
        <f t="shared" si="74"/>
        <v>361.87416999999999</v>
      </c>
      <c r="Y182" s="76">
        <v>78.596340000000012</v>
      </c>
      <c r="Z182" s="103">
        <v>118.03605</v>
      </c>
      <c r="AA182" s="118">
        <v>0</v>
      </c>
      <c r="AB182" s="225">
        <v>23.28471</v>
      </c>
      <c r="AC182" s="103">
        <v>141.95706999999999</v>
      </c>
      <c r="AD182" s="76">
        <v>0</v>
      </c>
      <c r="AE182" s="55"/>
    </row>
    <row r="183" spans="1:31">
      <c r="A183" s="314"/>
      <c r="B183" s="78" t="str">
        <f>IF(L!$A$1=1,L!B185,IF(L!$A$1=2,L!C185,L!D185))</f>
        <v>2019 Korrik</v>
      </c>
      <c r="C183" s="118">
        <f>D183+S183+X183</f>
        <v>190335.40989000013</v>
      </c>
      <c r="D183" s="89">
        <f>E183+M183</f>
        <v>179784.04626000012</v>
      </c>
      <c r="E183" s="77">
        <f>F183+G183+H183+I183+L183</f>
        <v>135053.12284000011</v>
      </c>
      <c r="F183" s="102">
        <v>28633.402050000128</v>
      </c>
      <c r="G183" s="102">
        <v>17569.777470000001</v>
      </c>
      <c r="H183" s="102">
        <v>1075.3071699999991</v>
      </c>
      <c r="I183" s="101">
        <v>53857.732239999998</v>
      </c>
      <c r="J183" s="77">
        <v>40709.566189999998</v>
      </c>
      <c r="K183" s="123">
        <f t="shared" si="77"/>
        <v>13148.16605</v>
      </c>
      <c r="L183" s="102">
        <v>33916.903910000001</v>
      </c>
      <c r="M183" s="76">
        <f t="shared" si="76"/>
        <v>44730.923420000014</v>
      </c>
      <c r="N183" s="103">
        <v>22065.686700000009</v>
      </c>
      <c r="O183" s="103">
        <v>6169.9901000000027</v>
      </c>
      <c r="P183" s="103">
        <v>844.27734999999939</v>
      </c>
      <c r="Q183" s="89">
        <v>1638.0104499999998</v>
      </c>
      <c r="R183" s="103">
        <v>14012.95882</v>
      </c>
      <c r="S183" s="89">
        <f t="shared" si="73"/>
        <v>9831.0980199999995</v>
      </c>
      <c r="T183" s="104">
        <v>8681.7021299999997</v>
      </c>
      <c r="U183" s="104">
        <v>1149.39589</v>
      </c>
      <c r="V183" s="89">
        <v>0</v>
      </c>
      <c r="W183" s="221">
        <v>0</v>
      </c>
      <c r="X183" s="89">
        <f t="shared" si="74"/>
        <v>720.26560999999992</v>
      </c>
      <c r="Y183" s="76">
        <v>81.736469999999997</v>
      </c>
      <c r="Z183" s="103">
        <v>229.27837999999997</v>
      </c>
      <c r="AA183" s="89">
        <v>0.11448999999999998</v>
      </c>
      <c r="AB183" s="225">
        <v>190.41094999999996</v>
      </c>
      <c r="AC183" s="103">
        <v>218.72532000000001</v>
      </c>
      <c r="AD183" s="76">
        <v>0</v>
      </c>
      <c r="AE183" s="55"/>
    </row>
    <row r="184" spans="1:31">
      <c r="A184" s="314"/>
      <c r="B184" s="78" t="str">
        <f>IF(L!$A$1=1,L!B186,IF(L!$A$1=2,L!C186,L!D186))</f>
        <v>2019 Gusht</v>
      </c>
      <c r="C184" s="118">
        <f t="shared" si="65"/>
        <v>141319.45978999994</v>
      </c>
      <c r="D184" s="89">
        <f t="shared" ref="D184" si="78">E184+M184</f>
        <v>138420.26184999995</v>
      </c>
      <c r="E184" s="77">
        <f t="shared" si="75"/>
        <v>98197.726219999997</v>
      </c>
      <c r="F184" s="102">
        <v>28905.684379999992</v>
      </c>
      <c r="G184" s="102">
        <v>10677.545530000003</v>
      </c>
      <c r="H184" s="102">
        <v>951.85892000000058</v>
      </c>
      <c r="I184" s="102">
        <v>43249.215689999997</v>
      </c>
      <c r="J184" s="102">
        <v>39557.794820000003</v>
      </c>
      <c r="K184" s="123">
        <f t="shared" si="77"/>
        <v>3691.4208699999945</v>
      </c>
      <c r="L184" s="102">
        <v>14413.421700000006</v>
      </c>
      <c r="M184" s="76">
        <f t="shared" si="76"/>
        <v>40222.535629999948</v>
      </c>
      <c r="N184" s="103">
        <v>22226.245369999961</v>
      </c>
      <c r="O184" s="103">
        <v>4133.4776099999945</v>
      </c>
      <c r="P184" s="103">
        <v>486.85509000000002</v>
      </c>
      <c r="Q184" s="103">
        <v>1556.7263199999998</v>
      </c>
      <c r="R184" s="103">
        <v>11819.231239999994</v>
      </c>
      <c r="S184" s="89">
        <f>SUM(T184:W184)</f>
        <v>2408.294109999998</v>
      </c>
      <c r="T184" s="104">
        <v>0</v>
      </c>
      <c r="U184" s="104">
        <v>2408.294109999998</v>
      </c>
      <c r="V184" s="89">
        <v>0</v>
      </c>
      <c r="W184" s="221">
        <v>0</v>
      </c>
      <c r="X184" s="89">
        <f t="shared" si="74"/>
        <v>490.90383000000014</v>
      </c>
      <c r="Y184" s="103">
        <v>95.264710000000036</v>
      </c>
      <c r="Z184" s="103">
        <v>96.657310000000052</v>
      </c>
      <c r="AA184" s="103">
        <v>2.298E-2</v>
      </c>
      <c r="AB184" s="225">
        <v>78.374080000000049</v>
      </c>
      <c r="AC184" s="103">
        <v>216.02475000000004</v>
      </c>
      <c r="AD184" s="103">
        <v>4.5599999999999996</v>
      </c>
      <c r="AE184" s="55"/>
    </row>
    <row r="185" spans="1:31">
      <c r="A185" s="314"/>
      <c r="B185" s="78" t="str">
        <f>IF(L!$A$1=1,L!B187,IF(L!$A$1=2,L!C187,L!D187))</f>
        <v>2019 Shtator</v>
      </c>
      <c r="C185" s="118">
        <f>D185+S185+X185</f>
        <v>180272.52973000007</v>
      </c>
      <c r="D185" s="89">
        <f>E185+M185</f>
        <v>168877.66458000007</v>
      </c>
      <c r="E185" s="77">
        <f>F185+G185+H185+I185+L185</f>
        <v>124657.03627000001</v>
      </c>
      <c r="F185" s="102">
        <v>28912.112249999998</v>
      </c>
      <c r="G185" s="102">
        <f>22309.37742+0.07905</f>
        <v>22309.456470000001</v>
      </c>
      <c r="H185" s="102">
        <v>811.82411000000002</v>
      </c>
      <c r="I185" s="102">
        <v>45092.016880000003</v>
      </c>
      <c r="J185" s="102">
        <v>40757.479160000003</v>
      </c>
      <c r="K185" s="123">
        <f t="shared" si="77"/>
        <v>4334.5377200000003</v>
      </c>
      <c r="L185" s="102">
        <v>27531.626560000004</v>
      </c>
      <c r="M185" s="76">
        <f>SUM(N185:R185)</f>
        <v>44220.628310000058</v>
      </c>
      <c r="N185" s="103">
        <v>21730.683010000037</v>
      </c>
      <c r="O185" s="103">
        <v>3817.9115200000087</v>
      </c>
      <c r="P185" s="103">
        <v>663.85078000000067</v>
      </c>
      <c r="Q185" s="103">
        <v>1062.2017100000012</v>
      </c>
      <c r="R185" s="103">
        <v>16945.981290000011</v>
      </c>
      <c r="S185" s="89">
        <f>SUM(T185:W185)</f>
        <v>10771.886630000001</v>
      </c>
      <c r="T185" s="89">
        <v>6467.2014500000014</v>
      </c>
      <c r="U185" s="104">
        <v>4304.6851799999995</v>
      </c>
      <c r="V185" s="89">
        <v>0</v>
      </c>
      <c r="W185" s="221">
        <v>0</v>
      </c>
      <c r="X185" s="89">
        <f t="shared" si="74"/>
        <v>622.97852000000012</v>
      </c>
      <c r="Y185" s="103">
        <v>89.180810000000008</v>
      </c>
      <c r="Z185" s="103">
        <v>17.77321000000002</v>
      </c>
      <c r="AA185" s="103">
        <v>4.999E-2</v>
      </c>
      <c r="AB185" s="225">
        <v>15.75</v>
      </c>
      <c r="AC185" s="103">
        <v>500.08390000000003</v>
      </c>
      <c r="AD185" s="103">
        <v>0.14060999999999879</v>
      </c>
      <c r="AE185" s="55"/>
    </row>
    <row r="186" spans="1:31">
      <c r="A186" s="315"/>
      <c r="B186" s="78" t="str">
        <f>IF(L!$A$1=1,L!B188,IF(L!$A$1=2,L!C188,L!D188))</f>
        <v>2019 Tetor</v>
      </c>
      <c r="C186" s="118">
        <f t="shared" si="65"/>
        <v>198326.16232999993</v>
      </c>
      <c r="D186" s="89">
        <f>E186+M186</f>
        <v>186789.85890999995</v>
      </c>
      <c r="E186" s="77">
        <f>F186+G186+H186+I186+L186</f>
        <v>143163.16578000001</v>
      </c>
      <c r="F186" s="102">
        <v>29287.5288</v>
      </c>
      <c r="G186" s="102">
        <f>18105.95182+0.07905</f>
        <v>18106.030869999999</v>
      </c>
      <c r="H186" s="102">
        <v>930.14360000000124</v>
      </c>
      <c r="I186" s="102">
        <v>54897.41302</v>
      </c>
      <c r="J186" s="102">
        <v>40448.802909999999</v>
      </c>
      <c r="K186" s="123">
        <f t="shared" si="77"/>
        <v>14448.610110000001</v>
      </c>
      <c r="L186" s="102">
        <v>39942.049490000005</v>
      </c>
      <c r="M186" s="76">
        <f>SUM(N186:R186)</f>
        <v>43626.693129999949</v>
      </c>
      <c r="N186" s="103">
        <v>21933.215979999979</v>
      </c>
      <c r="O186" s="103">
        <v>6601.0133399999904</v>
      </c>
      <c r="P186" s="103">
        <v>842.03891000000021</v>
      </c>
      <c r="Q186" s="103">
        <v>720.15474999999969</v>
      </c>
      <c r="R186" s="103">
        <v>13530.270149999982</v>
      </c>
      <c r="S186" s="89">
        <f>SUM(T186:W186)</f>
        <v>10766.663659999998</v>
      </c>
      <c r="T186" s="104">
        <v>9348.2368199999892</v>
      </c>
      <c r="U186" s="104">
        <v>1418.4268400000099</v>
      </c>
      <c r="V186" s="89">
        <v>0</v>
      </c>
      <c r="W186" s="221">
        <v>0</v>
      </c>
      <c r="X186" s="89">
        <f t="shared" si="74"/>
        <v>769.63975999999991</v>
      </c>
      <c r="Y186" s="103">
        <v>65.35541000000012</v>
      </c>
      <c r="Z186" s="103">
        <v>290.04802999999993</v>
      </c>
      <c r="AA186" s="103">
        <v>0.14468000000000014</v>
      </c>
      <c r="AB186" s="225">
        <v>182.96603999999996</v>
      </c>
      <c r="AC186" s="103">
        <v>194.60773999999992</v>
      </c>
      <c r="AD186" s="103">
        <v>36.517859999999999</v>
      </c>
      <c r="AE186" s="55"/>
    </row>
    <row r="187" spans="1:31">
      <c r="A187" s="315"/>
      <c r="B187" s="78" t="str">
        <f>IF(L!$A$1=1,L!B189,IF(L!$A$1=2,L!C189,L!D189))</f>
        <v xml:space="preserve">2019 Nëntor </v>
      </c>
      <c r="C187" s="118">
        <f>D187+S187+X187</f>
        <v>187345.23355999988</v>
      </c>
      <c r="D187" s="89">
        <f>E187+M187</f>
        <v>185004.67165999988</v>
      </c>
      <c r="E187" s="77">
        <f t="shared" si="75"/>
        <v>137857.10780999984</v>
      </c>
      <c r="F187" s="102">
        <v>29828.86864999996</v>
      </c>
      <c r="G187" s="102">
        <f>22752.9148099999+0.07905</f>
        <v>22752.9938599999</v>
      </c>
      <c r="H187" s="102">
        <v>1111.29654</v>
      </c>
      <c r="I187" s="102">
        <v>51894.239220000003</v>
      </c>
      <c r="J187" s="102">
        <v>40853.582609999998</v>
      </c>
      <c r="K187" s="123">
        <f t="shared" si="77"/>
        <v>11040.656610000005</v>
      </c>
      <c r="L187" s="102">
        <v>32269.709539999982</v>
      </c>
      <c r="M187" s="76">
        <f t="shared" si="76"/>
        <v>47147.563850000028</v>
      </c>
      <c r="N187" s="103">
        <v>21866.633470000001</v>
      </c>
      <c r="O187" s="103">
        <v>6985.0152400000079</v>
      </c>
      <c r="P187" s="103">
        <v>872.44328999999925</v>
      </c>
      <c r="Q187" s="103">
        <v>1102.9032700000007</v>
      </c>
      <c r="R187" s="103">
        <v>16320.568580000021</v>
      </c>
      <c r="S187" s="89">
        <f t="shared" ref="S187" si="79">SUM(T187:W187)</f>
        <v>1685.3002299999991</v>
      </c>
      <c r="T187" s="104">
        <v>87.916670000005595</v>
      </c>
      <c r="U187" s="104">
        <v>1597.3835599999936</v>
      </c>
      <c r="V187" s="89">
        <v>0</v>
      </c>
      <c r="W187" s="221">
        <v>0</v>
      </c>
      <c r="X187" s="89">
        <f t="shared" si="74"/>
        <v>655.26167000000009</v>
      </c>
      <c r="Y187" s="103">
        <v>81.650889999999904</v>
      </c>
      <c r="Z187" s="103">
        <v>148.67471999999998</v>
      </c>
      <c r="AA187" s="103">
        <v>7.0949999999999847E-2</v>
      </c>
      <c r="AB187" s="225">
        <v>89.583390000000009</v>
      </c>
      <c r="AC187" s="103">
        <v>335.28172000000018</v>
      </c>
      <c r="AD187" s="103">
        <v>0</v>
      </c>
      <c r="AE187" s="55"/>
    </row>
    <row r="188" spans="1:31">
      <c r="A188" s="315"/>
      <c r="B188" s="78" t="str">
        <f>IF(L!$A$1=1,L!B190,IF(L!$A$1=2,L!C190,L!D190))</f>
        <v>2019 Dhjetor</v>
      </c>
      <c r="C188" s="118">
        <f>D188+S188+X188</f>
        <v>358976.83803999983</v>
      </c>
      <c r="D188" s="89">
        <f t="shared" ref="D188" si="80">E188+M188</f>
        <v>352480.32729999983</v>
      </c>
      <c r="E188" s="77">
        <f>F188+G188+H188+I188+L188</f>
        <v>275744.20965999976</v>
      </c>
      <c r="F188" s="102">
        <v>33341.50866</v>
      </c>
      <c r="G188" s="102">
        <f>40196.30649-0.07905</f>
        <v>40196.227440000002</v>
      </c>
      <c r="H188" s="102">
        <v>2270.8581899999999</v>
      </c>
      <c r="I188" s="102">
        <v>68349.097659999738</v>
      </c>
      <c r="J188" s="102">
        <v>46666.164700000081</v>
      </c>
      <c r="K188" s="123">
        <f t="shared" ref="K188" si="81">I188-J188</f>
        <v>21682.932959999656</v>
      </c>
      <c r="L188" s="102">
        <v>131586.51771000001</v>
      </c>
      <c r="M188" s="76">
        <f t="shared" ref="M188" si="82">SUM(N188:R188)</f>
        <v>76736.11764000007</v>
      </c>
      <c r="N188" s="103">
        <v>22351.457190000074</v>
      </c>
      <c r="O188" s="103">
        <v>9820.6707300000126</v>
      </c>
      <c r="P188" s="103">
        <v>1658.0311700000002</v>
      </c>
      <c r="Q188" s="103">
        <v>4697.6344700000045</v>
      </c>
      <c r="R188" s="103">
        <v>38208.324079999977</v>
      </c>
      <c r="S188" s="89">
        <f>SUM(T188:W188)</f>
        <v>5093.225039999993</v>
      </c>
      <c r="T188" s="89">
        <v>4041.86599999999</v>
      </c>
      <c r="U188" s="89">
        <v>1051.359040000003</v>
      </c>
      <c r="V188" s="89">
        <v>0</v>
      </c>
      <c r="W188" s="221">
        <v>0</v>
      </c>
      <c r="X188" s="89">
        <f t="shared" si="74"/>
        <v>1403.2856999999999</v>
      </c>
      <c r="Y188" s="103">
        <v>83.959310000000002</v>
      </c>
      <c r="Z188" s="103">
        <v>832.55376000000001</v>
      </c>
      <c r="AA188" s="103">
        <v>6.6570000000000018E-2</v>
      </c>
      <c r="AB188" s="225">
        <v>61.680939999999964</v>
      </c>
      <c r="AC188" s="103">
        <v>425.02512000000002</v>
      </c>
      <c r="AD188" s="103">
        <v>0</v>
      </c>
      <c r="AE188" s="55"/>
    </row>
    <row r="189" spans="1:31">
      <c r="A189" s="316"/>
      <c r="B189" s="3" t="str">
        <f>IF(L!$A$1=1,L!B191,IF(L!$A$1=2,L!C191,L!D191))</f>
        <v>Gjithsej 2019</v>
      </c>
      <c r="C189" s="176">
        <f>D189+S189+X189</f>
        <v>2151526.1387299993</v>
      </c>
      <c r="D189" s="116">
        <f>E189+M189</f>
        <v>2069975.1607699995</v>
      </c>
      <c r="E189" s="116">
        <f>F189+G189+H189+I189+L189</f>
        <v>1556671.8796899994</v>
      </c>
      <c r="F189" s="116">
        <f>SUM(F177:F188)</f>
        <v>352506.96460999997</v>
      </c>
      <c r="G189" s="116">
        <f>SUM(G177:G188)</f>
        <v>206301.3768899999</v>
      </c>
      <c r="H189" s="116">
        <f>SUM(H177:H188)</f>
        <v>14185.170279999998</v>
      </c>
      <c r="I189" s="116">
        <f>SUM(I177:I188)</f>
        <v>605303.14934999973</v>
      </c>
      <c r="J189" s="116">
        <f>SUM(J177:J188)</f>
        <v>489340.11082</v>
      </c>
      <c r="K189" s="116">
        <f t="shared" ref="K189:L189" si="83">SUM(K177:K188)</f>
        <v>115963.03852999967</v>
      </c>
      <c r="L189" s="116">
        <f t="shared" si="83"/>
        <v>378375.21856000001</v>
      </c>
      <c r="M189" s="116">
        <f>SUM(N189:R189)</f>
        <v>513303.2810800001</v>
      </c>
      <c r="N189" s="116">
        <f>SUM(N177:N188)</f>
        <v>263426.31491000007</v>
      </c>
      <c r="O189" s="116">
        <f t="shared" ref="O189:V189" si="84">SUM(O177:O188)</f>
        <v>64389.565620000016</v>
      </c>
      <c r="P189" s="116">
        <f t="shared" si="84"/>
        <v>10678.37962</v>
      </c>
      <c r="Q189" s="116">
        <f t="shared" si="84"/>
        <v>21968.208720000006</v>
      </c>
      <c r="R189" s="116">
        <f t="shared" si="84"/>
        <v>152840.81221</v>
      </c>
      <c r="S189" s="116">
        <f>SUM(S177:S188)</f>
        <v>74632.51873999997</v>
      </c>
      <c r="T189" s="116">
        <f>SUM(T177:T188)</f>
        <v>51182.336579999988</v>
      </c>
      <c r="U189" s="116">
        <f>SUM(U177:U188)</f>
        <v>23450.182160000004</v>
      </c>
      <c r="V189" s="116">
        <f t="shared" si="84"/>
        <v>0</v>
      </c>
      <c r="W189" s="116">
        <f t="shared" ref="W189" si="85">SUM(W177:W188)</f>
        <v>0</v>
      </c>
      <c r="X189" s="116">
        <f>SUM(X177:X188)</f>
        <v>6918.4592200000006</v>
      </c>
      <c r="Y189" s="116">
        <f>SUM(Y177:Y188)</f>
        <v>987.68049999999994</v>
      </c>
      <c r="Z189" s="116">
        <f t="shared" ref="Z189:AD189" si="86">SUM(Z177:Z188)</f>
        <v>2621.59708</v>
      </c>
      <c r="AA189" s="116">
        <f t="shared" si="86"/>
        <v>2.18011</v>
      </c>
      <c r="AB189" s="226">
        <f t="shared" si="86"/>
        <v>687.52869999999996</v>
      </c>
      <c r="AC189" s="224">
        <f t="shared" si="86"/>
        <v>2557.01145</v>
      </c>
      <c r="AD189" s="224">
        <f t="shared" si="86"/>
        <v>62.461379999999998</v>
      </c>
      <c r="AE189" s="55"/>
    </row>
    <row r="190" spans="1:31">
      <c r="A190" s="314">
        <v>2020</v>
      </c>
      <c r="B190" s="78" t="str">
        <f>IF(L!$A$1=1,L!B192,IF(L!$A$1=2,L!C192,L!D192))</f>
        <v>2020 Janar</v>
      </c>
      <c r="C190" s="118">
        <f>D190+S190+X190</f>
        <v>111101.18419999999</v>
      </c>
      <c r="D190" s="118">
        <f>E190+M190</f>
        <v>100589.71938999998</v>
      </c>
      <c r="E190" s="77">
        <f>F190+G190+H190+I190+L190</f>
        <v>76449.566999999995</v>
      </c>
      <c r="F190" s="118">
        <v>29224.67051</v>
      </c>
      <c r="G190" s="89">
        <v>3134.76361</v>
      </c>
      <c r="H190" s="118">
        <v>449.48367999999999</v>
      </c>
      <c r="I190" s="118">
        <v>43640.6492</v>
      </c>
      <c r="J190" s="101">
        <v>41309.422770000005</v>
      </c>
      <c r="K190" s="123">
        <f t="shared" ref="K190:K193" si="87">I190-J190</f>
        <v>2331.2264299999952</v>
      </c>
      <c r="L190" s="120">
        <v>0</v>
      </c>
      <c r="M190" s="121">
        <f>SUM(N190:R190)</f>
        <v>24140.152389999996</v>
      </c>
      <c r="N190" s="89">
        <v>21719.684269999998</v>
      </c>
      <c r="O190" s="89">
        <v>1710.8505400000001</v>
      </c>
      <c r="P190" s="89">
        <v>418.79223999999999</v>
      </c>
      <c r="Q190" s="89">
        <v>69.99297</v>
      </c>
      <c r="R190" s="89">
        <v>220.83237</v>
      </c>
      <c r="S190" s="89">
        <f>SUM(T190:W190)</f>
        <v>10359.68182</v>
      </c>
      <c r="T190" s="89">
        <v>8792.4677300000003</v>
      </c>
      <c r="U190" s="89">
        <v>1567.2140899999999</v>
      </c>
      <c r="V190" s="118">
        <v>0</v>
      </c>
      <c r="W190" s="118">
        <v>0</v>
      </c>
      <c r="X190" s="89">
        <f>SUM(Y190:AD190)</f>
        <v>151.78299000000001</v>
      </c>
      <c r="Y190" s="89">
        <f>((35.52688)*1000)/1000</f>
        <v>35.526879999999998</v>
      </c>
      <c r="Z190" s="89">
        <v>99.94353000000001</v>
      </c>
      <c r="AA190" s="89">
        <v>0</v>
      </c>
      <c r="AB190" s="221">
        <v>15</v>
      </c>
      <c r="AC190" s="89">
        <v>0</v>
      </c>
      <c r="AD190" s="89">
        <v>1.3125799999999999</v>
      </c>
      <c r="AE190" s="55"/>
    </row>
    <row r="191" spans="1:31">
      <c r="A191" s="314"/>
      <c r="B191" s="78" t="str">
        <f>IF(L!$A$1=1,L!B193,IF(L!$A$1=2,L!C193,L!D193))</f>
        <v>2020 Shkurt</v>
      </c>
      <c r="C191" s="118">
        <f t="shared" ref="C191:C199" si="88">D191+S191+X191</f>
        <v>133364.53184000001</v>
      </c>
      <c r="D191" s="118">
        <f t="shared" ref="D191" si="89">E191+M191</f>
        <v>130220.97900000001</v>
      </c>
      <c r="E191" s="77">
        <f t="shared" ref="E191" si="90">F191+G191+H191+I191+L191</f>
        <v>100670.44852000001</v>
      </c>
      <c r="F191" s="118">
        <v>29694.001690000001</v>
      </c>
      <c r="G191" s="89">
        <v>11334.27542</v>
      </c>
      <c r="H191" s="118">
        <v>1266.99919</v>
      </c>
      <c r="I191" s="118">
        <v>47473.551290000003</v>
      </c>
      <c r="J191" s="101">
        <v>40587.113310000001</v>
      </c>
      <c r="K191" s="123">
        <f t="shared" si="87"/>
        <v>6886.4379800000024</v>
      </c>
      <c r="L191" s="120">
        <v>10901.620929999999</v>
      </c>
      <c r="M191" s="121">
        <f t="shared" ref="M191" si="91">SUM(N191:R191)</f>
        <v>29550.530479999998</v>
      </c>
      <c r="N191" s="89">
        <v>21921.352809999997</v>
      </c>
      <c r="O191" s="89">
        <v>4760.4982799999998</v>
      </c>
      <c r="P191" s="89">
        <v>816.89137000000005</v>
      </c>
      <c r="Q191" s="89">
        <v>259.95013999999998</v>
      </c>
      <c r="R191" s="89">
        <v>1791.8378799999998</v>
      </c>
      <c r="S191" s="89">
        <f t="shared" ref="S191" si="92">SUM(T191:W191)</f>
        <v>2965.89039</v>
      </c>
      <c r="T191" s="89">
        <v>0</v>
      </c>
      <c r="U191" s="89">
        <v>2965.89039</v>
      </c>
      <c r="V191" s="118">
        <v>0</v>
      </c>
      <c r="W191" s="118">
        <v>0</v>
      </c>
      <c r="X191" s="89">
        <f t="shared" ref="X191:X207" si="93">SUM(Y191:AD191)</f>
        <v>177.66245000000001</v>
      </c>
      <c r="Y191" s="89">
        <v>26.49765</v>
      </c>
      <c r="Z191" s="89">
        <v>107.50448</v>
      </c>
      <c r="AA191" s="89">
        <v>1.4240000000000001E-2</v>
      </c>
      <c r="AB191" s="221">
        <v>34.5</v>
      </c>
      <c r="AC191" s="89">
        <v>0</v>
      </c>
      <c r="AD191" s="89">
        <v>9.1460799999999995</v>
      </c>
      <c r="AE191" s="55"/>
    </row>
    <row r="192" spans="1:31">
      <c r="A192" s="314"/>
      <c r="B192" s="78" t="str">
        <f>IF(L!$A$1=1,L!B194,IF(L!$A$1=2,L!C194,L!D194))</f>
        <v xml:space="preserve">2020 Mars </v>
      </c>
      <c r="C192" s="118">
        <f t="shared" si="88"/>
        <v>154569.48227000001</v>
      </c>
      <c r="D192" s="118">
        <f t="shared" ref="D192:D198" si="94">E192+M192</f>
        <v>142905.41497000001</v>
      </c>
      <c r="E192" s="77">
        <f t="shared" ref="E192:E198" si="95">F192+G192+H192+I192+L192</f>
        <v>109622.44823000001</v>
      </c>
      <c r="F192" s="102">
        <v>29454.203970000002</v>
      </c>
      <c r="G192" s="89">
        <v>14819.226989999999</v>
      </c>
      <c r="H192" s="102">
        <v>1149.5069499999997</v>
      </c>
      <c r="I192" s="118">
        <v>52090.088510000001</v>
      </c>
      <c r="J192" s="101">
        <v>38143.453139999998</v>
      </c>
      <c r="K192" s="123">
        <f t="shared" si="87"/>
        <v>13946.635370000004</v>
      </c>
      <c r="L192" s="102">
        <v>12109.42181</v>
      </c>
      <c r="M192" s="121">
        <f t="shared" ref="M192:M197" si="96">SUM(N192:R192)</f>
        <v>33282.966739999996</v>
      </c>
      <c r="N192" s="89">
        <v>22578.64184</v>
      </c>
      <c r="O192" s="89">
        <v>6192.6371599999993</v>
      </c>
      <c r="P192" s="89">
        <v>813.8780999999999</v>
      </c>
      <c r="Q192" s="89">
        <v>360.37378000000001</v>
      </c>
      <c r="R192" s="89">
        <v>3337.4358599999996</v>
      </c>
      <c r="S192" s="89">
        <f t="shared" ref="S192:S198" si="97">SUM(T192:W192)</f>
        <v>11148.499670000001</v>
      </c>
      <c r="T192" s="89">
        <v>6558.0861400000003</v>
      </c>
      <c r="U192" s="89">
        <v>4590.4135300000007</v>
      </c>
      <c r="V192" s="89">
        <v>0</v>
      </c>
      <c r="W192" s="89">
        <v>0</v>
      </c>
      <c r="X192" s="89">
        <f t="shared" si="93"/>
        <v>515.56763000000001</v>
      </c>
      <c r="Y192" s="89">
        <v>76.116659999999996</v>
      </c>
      <c r="Z192" s="89">
        <v>338.73563000000001</v>
      </c>
      <c r="AA192" s="89">
        <v>0</v>
      </c>
      <c r="AB192" s="221">
        <v>70.391059999999996</v>
      </c>
      <c r="AC192" s="89">
        <v>39.262499999999996</v>
      </c>
      <c r="AD192" s="89">
        <v>-8.9382199999999994</v>
      </c>
      <c r="AE192" s="55"/>
    </row>
    <row r="193" spans="1:31">
      <c r="A193" s="314"/>
      <c r="B193" s="78" t="str">
        <f>IF(L!$A$1=1,L!B195,IF(L!$A$1=2,L!C195,L!D195))</f>
        <v>2020 Prill</v>
      </c>
      <c r="C193" s="118">
        <f t="shared" si="88"/>
        <v>174516.72551000002</v>
      </c>
      <c r="D193" s="89">
        <f t="shared" si="94"/>
        <v>163012.85197000002</v>
      </c>
      <c r="E193" s="77">
        <f t="shared" si="95"/>
        <v>122456.43819</v>
      </c>
      <c r="F193" s="77">
        <v>35033.63553</v>
      </c>
      <c r="G193" s="89">
        <v>17774.322479999999</v>
      </c>
      <c r="H193" s="77">
        <v>1273.8217000000004</v>
      </c>
      <c r="I193" s="89">
        <v>60251.956539999999</v>
      </c>
      <c r="J193" s="101">
        <v>46422.73496999999</v>
      </c>
      <c r="K193" s="123">
        <f t="shared" si="87"/>
        <v>13829.221570000009</v>
      </c>
      <c r="L193" s="77">
        <v>8122.7019400000027</v>
      </c>
      <c r="M193" s="76">
        <f t="shared" si="96"/>
        <v>40556.413780000003</v>
      </c>
      <c r="N193" s="89">
        <v>23550.515820000001</v>
      </c>
      <c r="O193" s="89">
        <v>7033.4704500000007</v>
      </c>
      <c r="P193" s="89">
        <v>1141.1155200000001</v>
      </c>
      <c r="Q193" s="89">
        <v>476.53971999999993</v>
      </c>
      <c r="R193" s="89">
        <v>8354.7722699999995</v>
      </c>
      <c r="S193" s="89">
        <f t="shared" si="97"/>
        <v>11176.504680000002</v>
      </c>
      <c r="T193" s="89">
        <v>9459.8859200000006</v>
      </c>
      <c r="U193" s="89">
        <v>1716.6187600000012</v>
      </c>
      <c r="V193" s="89">
        <v>0</v>
      </c>
      <c r="W193" s="89">
        <v>0</v>
      </c>
      <c r="X193" s="89">
        <f t="shared" si="93"/>
        <v>327.36885999999998</v>
      </c>
      <c r="Y193" s="89">
        <v>36.721310000000003</v>
      </c>
      <c r="Z193" s="89">
        <v>65.092220000000012</v>
      </c>
      <c r="AA193" s="89">
        <v>0</v>
      </c>
      <c r="AB193" s="221">
        <v>5.8477399999999999</v>
      </c>
      <c r="AC193" s="89">
        <v>210.57666</v>
      </c>
      <c r="AD193" s="89">
        <v>9.1309300000000011</v>
      </c>
      <c r="AE193" s="55"/>
    </row>
    <row r="194" spans="1:31">
      <c r="A194" s="314"/>
      <c r="B194" s="78" t="str">
        <f>IF(L!$A$1=1,L!B196,IF(L!$A$1=2,L!C196,L!D196))</f>
        <v>2020 Maj</v>
      </c>
      <c r="C194" s="118">
        <f t="shared" si="88"/>
        <v>181663.87463999999</v>
      </c>
      <c r="D194" s="89">
        <f t="shared" si="94"/>
        <v>179452.05267</v>
      </c>
      <c r="E194" s="77">
        <f t="shared" si="95"/>
        <v>137693.86950999999</v>
      </c>
      <c r="F194" s="77">
        <v>36269.832479999997</v>
      </c>
      <c r="G194" s="89">
        <f>11904.69781</f>
        <v>11904.69781</v>
      </c>
      <c r="H194" s="102">
        <v>1054.7298899999996</v>
      </c>
      <c r="I194" s="118">
        <v>73893.139349999998</v>
      </c>
      <c r="J194" s="101">
        <v>46647.681219999999</v>
      </c>
      <c r="K194" s="123">
        <f t="shared" ref="K194:K198" si="98">I194-J194</f>
        <v>27245.458129999999</v>
      </c>
      <c r="L194" s="102">
        <v>14571.469979999998</v>
      </c>
      <c r="M194" s="76">
        <f t="shared" si="96"/>
        <v>41758.18316</v>
      </c>
      <c r="N194" s="76">
        <v>23727.380660000003</v>
      </c>
      <c r="O194" s="76">
        <v>4999.6110699999999</v>
      </c>
      <c r="P194" s="89">
        <v>621.75749000000008</v>
      </c>
      <c r="Q194" s="89">
        <v>1309.6264799999999</v>
      </c>
      <c r="R194" s="89">
        <v>11099.807460000002</v>
      </c>
      <c r="S194" s="89">
        <f t="shared" si="97"/>
        <v>1604.6200800000001</v>
      </c>
      <c r="T194" s="89">
        <v>87.916669999999996</v>
      </c>
      <c r="U194" s="89">
        <v>1516.7034100000001</v>
      </c>
      <c r="V194" s="89">
        <v>0</v>
      </c>
      <c r="W194" s="89">
        <v>0</v>
      </c>
      <c r="X194" s="89">
        <f t="shared" si="93"/>
        <v>607.20188999999993</v>
      </c>
      <c r="Y194" s="76">
        <v>52.222570000000005</v>
      </c>
      <c r="Z194" s="89">
        <v>293.24462999999997</v>
      </c>
      <c r="AA194" s="89">
        <v>0</v>
      </c>
      <c r="AB194" s="221">
        <v>25.35943</v>
      </c>
      <c r="AC194" s="89">
        <v>236.37526</v>
      </c>
      <c r="AD194" s="76">
        <v>0</v>
      </c>
      <c r="AE194" s="55"/>
    </row>
    <row r="195" spans="1:31">
      <c r="A195" s="314"/>
      <c r="B195" s="78" t="str">
        <f>IF(L!$A$1=1,L!B197,IF(L!$A$1=2,L!C197,L!D197))</f>
        <v>2020 Qershor</v>
      </c>
      <c r="C195" s="118">
        <f>D195+S195+X195</f>
        <v>178518.18105000004</v>
      </c>
      <c r="D195" s="89">
        <f t="shared" si="94"/>
        <v>161315.66905000003</v>
      </c>
      <c r="E195" s="77">
        <f t="shared" si="95"/>
        <v>124059.17457999999</v>
      </c>
      <c r="F195" s="77">
        <v>31069.368239999989</v>
      </c>
      <c r="G195" s="89">
        <f>11496.42666-0.26581</f>
        <v>11496.160849999998</v>
      </c>
      <c r="H195" s="102">
        <v>923.93444999999997</v>
      </c>
      <c r="I195" s="101">
        <v>67534.627200000003</v>
      </c>
      <c r="J195" s="101">
        <v>45184.133529999999</v>
      </c>
      <c r="K195" s="123">
        <f t="shared" si="98"/>
        <v>22350.493670000003</v>
      </c>
      <c r="L195" s="102">
        <v>13035.083839999999</v>
      </c>
      <c r="M195" s="76">
        <f t="shared" si="96"/>
        <v>37256.494470000027</v>
      </c>
      <c r="N195" s="76">
        <v>22175.179440000022</v>
      </c>
      <c r="O195" s="76">
        <v>4659.0769100000007</v>
      </c>
      <c r="P195" s="103">
        <v>519.42539000000033</v>
      </c>
      <c r="Q195" s="118">
        <v>917.78321000000005</v>
      </c>
      <c r="R195" s="103">
        <v>8985.0295200000019</v>
      </c>
      <c r="S195" s="89">
        <f t="shared" si="97"/>
        <v>16836.873530000001</v>
      </c>
      <c r="T195" s="89">
        <v>15719.580819999999</v>
      </c>
      <c r="U195" s="89">
        <v>1117.2927100000002</v>
      </c>
      <c r="V195" s="89">
        <v>0</v>
      </c>
      <c r="W195" s="89">
        <v>0</v>
      </c>
      <c r="X195" s="89">
        <f t="shared" si="93"/>
        <v>365.63847000000004</v>
      </c>
      <c r="Y195" s="76">
        <v>53.641349999999996</v>
      </c>
      <c r="Z195" s="103">
        <v>170.86223000000001</v>
      </c>
      <c r="AA195" s="118">
        <v>0</v>
      </c>
      <c r="AB195" s="225">
        <v>20.608000000000001</v>
      </c>
      <c r="AC195" s="103">
        <v>116.04295</v>
      </c>
      <c r="AD195" s="76">
        <v>4.4839400000000005</v>
      </c>
      <c r="AE195" s="55"/>
    </row>
    <row r="196" spans="1:31">
      <c r="A196" s="314"/>
      <c r="B196" s="78" t="str">
        <f>IF(L!$A$1=1,L!B198,IF(L!$A$1=2,L!C198,L!D198))</f>
        <v>2020 Korrik</v>
      </c>
      <c r="C196" s="118">
        <f t="shared" si="88"/>
        <v>183940.09531</v>
      </c>
      <c r="D196" s="89">
        <f t="shared" si="94"/>
        <v>173687.21268999999</v>
      </c>
      <c r="E196" s="77">
        <f t="shared" si="95"/>
        <v>130136.72176999999</v>
      </c>
      <c r="F196" s="77">
        <v>29355.910659999998</v>
      </c>
      <c r="G196" s="89">
        <v>15261.99631</v>
      </c>
      <c r="H196" s="102">
        <v>596.31026000000008</v>
      </c>
      <c r="I196" s="101">
        <v>58200.362439999997</v>
      </c>
      <c r="J196" s="101">
        <v>37957.683680000002</v>
      </c>
      <c r="K196" s="123">
        <f t="shared" si="98"/>
        <v>20242.678759999995</v>
      </c>
      <c r="L196" s="102">
        <v>26722.142100000001</v>
      </c>
      <c r="M196" s="76">
        <f t="shared" si="96"/>
        <v>43550.490919999997</v>
      </c>
      <c r="N196" s="76">
        <v>21716.134140000002</v>
      </c>
      <c r="O196" s="76">
        <v>6679.800220000001</v>
      </c>
      <c r="P196" s="103">
        <v>653.0647299999996</v>
      </c>
      <c r="Q196" s="89">
        <v>1254.5156400000001</v>
      </c>
      <c r="R196" s="103">
        <v>13246.976189999998</v>
      </c>
      <c r="S196" s="89">
        <f t="shared" si="97"/>
        <v>9462.5717199999981</v>
      </c>
      <c r="T196" s="104">
        <v>8518.8393399999986</v>
      </c>
      <c r="U196" s="104">
        <v>943.73238000000015</v>
      </c>
      <c r="V196" s="89">
        <v>0</v>
      </c>
      <c r="W196" s="89">
        <v>0</v>
      </c>
      <c r="X196" s="89">
        <f t="shared" si="93"/>
        <v>790.31089999999983</v>
      </c>
      <c r="Y196" s="76">
        <v>46.570830000000008</v>
      </c>
      <c r="Z196" s="103">
        <v>90.627740000000003</v>
      </c>
      <c r="AA196" s="89">
        <v>0</v>
      </c>
      <c r="AB196" s="225">
        <v>198.85256000000001</v>
      </c>
      <c r="AC196" s="103">
        <v>445.54744999999986</v>
      </c>
      <c r="AD196" s="76">
        <v>8.7123200000000018</v>
      </c>
      <c r="AE196" s="55"/>
    </row>
    <row r="197" spans="1:31">
      <c r="A197" s="314"/>
      <c r="B197" s="78" t="str">
        <f>IF(L!$A$1=1,L!B199,IF(L!$A$1=2,L!C199,L!D199))</f>
        <v>2020 Gusht</v>
      </c>
      <c r="C197" s="118">
        <f>D197+S197+X197</f>
        <v>195038.75611000002</v>
      </c>
      <c r="D197" s="89">
        <f t="shared" si="94"/>
        <v>191071.12763</v>
      </c>
      <c r="E197" s="77">
        <f>F197+G197+H197+I197+L197</f>
        <v>147251.74486000001</v>
      </c>
      <c r="F197" s="102">
        <v>29866.833350000001</v>
      </c>
      <c r="G197" s="102">
        <f>10819.35865+139.38386</f>
        <v>10958.74251</v>
      </c>
      <c r="H197" s="102">
        <v>1186.7464299999999</v>
      </c>
      <c r="I197" s="102">
        <v>85340.480440000014</v>
      </c>
      <c r="J197" s="102">
        <v>48698.065490000001</v>
      </c>
      <c r="K197" s="123">
        <f t="shared" si="98"/>
        <v>36642.414950000013</v>
      </c>
      <c r="L197" s="102">
        <v>19898.942129999999</v>
      </c>
      <c r="M197" s="76">
        <f t="shared" si="96"/>
        <v>43819.382770000004</v>
      </c>
      <c r="N197" s="103">
        <v>24329.446080000002</v>
      </c>
      <c r="O197" s="103">
        <f>5747.60381-0.27164</f>
        <v>5747.3321699999997</v>
      </c>
      <c r="P197" s="103">
        <v>543.24304000000006</v>
      </c>
      <c r="Q197" s="103">
        <v>1381.74782</v>
      </c>
      <c r="R197" s="103">
        <v>11817.613660000001</v>
      </c>
      <c r="S197" s="89">
        <f t="shared" si="97"/>
        <v>3545.2007600000002</v>
      </c>
      <c r="T197" s="104">
        <v>0</v>
      </c>
      <c r="U197" s="104">
        <v>3545.2007600000002</v>
      </c>
      <c r="V197" s="89">
        <v>0</v>
      </c>
      <c r="W197" s="89">
        <v>0</v>
      </c>
      <c r="X197" s="89">
        <f t="shared" si="93"/>
        <v>422.42771999999991</v>
      </c>
      <c r="Y197" s="103">
        <v>36.374510000000001</v>
      </c>
      <c r="Z197" s="103">
        <v>38.690480000000001</v>
      </c>
      <c r="AA197" s="103">
        <v>0</v>
      </c>
      <c r="AB197" s="225">
        <v>47.491559999999993</v>
      </c>
      <c r="AC197" s="103">
        <v>299.87116999999995</v>
      </c>
      <c r="AD197" s="103">
        <v>0</v>
      </c>
      <c r="AE197" s="55"/>
    </row>
    <row r="198" spans="1:31">
      <c r="A198" s="314"/>
      <c r="B198" s="78" t="str">
        <f>IF(L!$A$1=1,L!B200,IF(L!$A$1=2,L!C200,L!D200))</f>
        <v>2020 Shtator</v>
      </c>
      <c r="C198" s="118">
        <f t="shared" si="88"/>
        <v>200190.75278000001</v>
      </c>
      <c r="D198" s="89">
        <f t="shared" si="94"/>
        <v>176536.59301000001</v>
      </c>
      <c r="E198" s="77">
        <f t="shared" si="95"/>
        <v>129282.0834</v>
      </c>
      <c r="F198" s="102">
        <v>36697.648249999998</v>
      </c>
      <c r="G198" s="102">
        <v>18466.628950000002</v>
      </c>
      <c r="H198" s="102">
        <v>806.95376999999996</v>
      </c>
      <c r="I198" s="102">
        <v>49712.005740000001</v>
      </c>
      <c r="J198" s="120">
        <v>41347.25705</v>
      </c>
      <c r="K198" s="123">
        <f t="shared" si="98"/>
        <v>8364.7486900000004</v>
      </c>
      <c r="L198" s="102">
        <v>23598.846689999998</v>
      </c>
      <c r="M198" s="76">
        <f t="shared" ref="M198" si="99">SUM(N198:R198)</f>
        <v>47254.509609999994</v>
      </c>
      <c r="N198" s="103">
        <v>21987.549619999998</v>
      </c>
      <c r="O198" s="103">
        <v>6331.5334199999998</v>
      </c>
      <c r="P198" s="103">
        <v>776.40558999999996</v>
      </c>
      <c r="Q198" s="103">
        <v>1689.64374</v>
      </c>
      <c r="R198" s="103">
        <v>16469.377240000002</v>
      </c>
      <c r="S198" s="89">
        <f t="shared" si="97"/>
        <v>22353.176399999997</v>
      </c>
      <c r="T198" s="89">
        <v>18421.52348</v>
      </c>
      <c r="U198" s="104">
        <v>3931.6529199999977</v>
      </c>
      <c r="V198" s="89">
        <v>0</v>
      </c>
      <c r="W198" s="89">
        <v>0</v>
      </c>
      <c r="X198" s="89">
        <f t="shared" si="93"/>
        <v>1300.9833699999999</v>
      </c>
      <c r="Y198" s="103">
        <v>28.056329999999999</v>
      </c>
      <c r="Z198" s="103">
        <v>341.38917000000004</v>
      </c>
      <c r="AA198" s="103">
        <v>0</v>
      </c>
      <c r="AB198" s="225">
        <v>77.817880000000002</v>
      </c>
      <c r="AC198" s="103">
        <v>853.71998999999994</v>
      </c>
      <c r="AD198" s="103">
        <v>0</v>
      </c>
      <c r="AE198" s="55"/>
    </row>
    <row r="199" spans="1:31">
      <c r="A199" s="315"/>
      <c r="B199" s="78" t="str">
        <f>IF(L!$A$1=1,L!B201,IF(L!$A$1=2,L!C201,L!D201))</f>
        <v>2020 Tetor</v>
      </c>
      <c r="C199" s="118">
        <f t="shared" si="88"/>
        <v>264505.70783999999</v>
      </c>
      <c r="D199" s="89">
        <f>E199+M199</f>
        <v>255725.78476000001</v>
      </c>
      <c r="E199" s="77">
        <f>F199+G199+H199+I199+L199</f>
        <v>201499.55840000001</v>
      </c>
      <c r="F199" s="102">
        <v>29330.223349999997</v>
      </c>
      <c r="G199" s="102">
        <v>19969.04405</v>
      </c>
      <c r="H199" s="102">
        <v>948.20586000000003</v>
      </c>
      <c r="I199" s="102">
        <v>127342.30493000001</v>
      </c>
      <c r="J199" s="102">
        <v>44634.298360000001</v>
      </c>
      <c r="K199" s="123">
        <f>I199-J199</f>
        <v>82708.006570000012</v>
      </c>
      <c r="L199" s="126">
        <v>23909.780209999997</v>
      </c>
      <c r="M199" s="76">
        <f t="shared" ref="M199:M203" si="100">SUM(N199:R199)</f>
        <v>54226.226360000001</v>
      </c>
      <c r="N199" s="103">
        <v>22159.612450000004</v>
      </c>
      <c r="O199" s="103">
        <v>10035.201719999999</v>
      </c>
      <c r="P199" s="103">
        <v>854.06283999999994</v>
      </c>
      <c r="Q199" s="103">
        <v>1918.39265</v>
      </c>
      <c r="R199" s="103">
        <v>19258.956699999999</v>
      </c>
      <c r="S199" s="89">
        <f>SUM(T199:W199)</f>
        <v>7930.0786199999911</v>
      </c>
      <c r="T199" s="104">
        <v>5207.4521299999906</v>
      </c>
      <c r="U199" s="104">
        <v>2722.6264900000001</v>
      </c>
      <c r="V199" s="89">
        <v>0</v>
      </c>
      <c r="W199" s="89">
        <v>0</v>
      </c>
      <c r="X199" s="89">
        <f t="shared" si="93"/>
        <v>849.84446000000003</v>
      </c>
      <c r="Y199" s="103">
        <v>46.7821</v>
      </c>
      <c r="Z199" s="103">
        <v>198.57356000000001</v>
      </c>
      <c r="AA199" s="103">
        <v>0</v>
      </c>
      <c r="AB199" s="225">
        <v>5.9890000000000008</v>
      </c>
      <c r="AC199" s="103">
        <v>598.49980000000005</v>
      </c>
      <c r="AD199" s="103">
        <v>0</v>
      </c>
      <c r="AE199" s="55"/>
    </row>
    <row r="200" spans="1:31">
      <c r="A200" s="315"/>
      <c r="B200" s="78" t="str">
        <f>IF(L!$A$1=1,L!B202,IF(L!$A$1=2,L!C202,L!D202))</f>
        <v xml:space="preserve">2020 Nëntor </v>
      </c>
      <c r="C200" s="118">
        <f t="shared" ref="C200:C206" si="101">D200+S200+X200</f>
        <v>210185.46809000001</v>
      </c>
      <c r="D200" s="89">
        <f>E200+M200</f>
        <v>207655.49056000001</v>
      </c>
      <c r="E200" s="77">
        <v>149004.74580999999</v>
      </c>
      <c r="F200" s="102">
        <v>34485.361979999994</v>
      </c>
      <c r="G200" s="102">
        <v>15219.4743</v>
      </c>
      <c r="H200" s="102">
        <v>635.8826499999999</v>
      </c>
      <c r="I200" s="102">
        <v>76089.583140000002</v>
      </c>
      <c r="J200" s="102">
        <v>46337.263019999999</v>
      </c>
      <c r="K200" s="77">
        <f>I200-J200</f>
        <v>29752.320120000004</v>
      </c>
      <c r="L200" s="102">
        <v>22574.443739999999</v>
      </c>
      <c r="M200" s="76">
        <f t="shared" si="100"/>
        <v>58650.744749999998</v>
      </c>
      <c r="N200" s="103">
        <v>24915.350029999998</v>
      </c>
      <c r="O200" s="103">
        <v>10042.44635</v>
      </c>
      <c r="P200" s="103">
        <v>825.98896999999999</v>
      </c>
      <c r="Q200" s="103">
        <v>2777.6154700000002</v>
      </c>
      <c r="R200" s="103">
        <v>20089.343929999999</v>
      </c>
      <c r="S200" s="89">
        <f>SUM(T200:W200)</f>
        <v>1809.82664</v>
      </c>
      <c r="T200" s="104">
        <v>0</v>
      </c>
      <c r="U200" s="104">
        <v>1809.82664</v>
      </c>
      <c r="V200" s="89">
        <v>0</v>
      </c>
      <c r="W200" s="89">
        <v>0</v>
      </c>
      <c r="X200" s="89">
        <f t="shared" si="93"/>
        <v>720.15089</v>
      </c>
      <c r="Y200" s="103">
        <v>37.826319999999996</v>
      </c>
      <c r="Z200" s="103">
        <v>57.308259999999997</v>
      </c>
      <c r="AA200" s="103">
        <v>4.2699999999999995E-3</v>
      </c>
      <c r="AB200" s="225">
        <v>43.810459999999999</v>
      </c>
      <c r="AC200" s="103">
        <v>507.04603000000003</v>
      </c>
      <c r="AD200" s="103">
        <v>74.155549999999977</v>
      </c>
      <c r="AE200" s="55"/>
    </row>
    <row r="201" spans="1:31">
      <c r="A201" s="315"/>
      <c r="B201" s="78" t="str">
        <f>IF(L!$A$1=1,L!B203,IF(L!$A$1=2,L!C203,L!D203))</f>
        <v>2020 Dhjetor</v>
      </c>
      <c r="C201" s="118">
        <f t="shared" si="101"/>
        <v>344724.5006899999</v>
      </c>
      <c r="D201" s="89">
        <f t="shared" ref="D201" si="102">E201+M201</f>
        <v>325264.9450399999</v>
      </c>
      <c r="E201" s="77">
        <f t="shared" ref="E201:E202" si="103">F201+G201+H201+I201+L201</f>
        <v>235002.13338999997</v>
      </c>
      <c r="F201" s="102">
        <v>34842.592790000002</v>
      </c>
      <c r="G201" s="102">
        <v>41664.993569999962</v>
      </c>
      <c r="H201" s="102">
        <v>1774.3497</v>
      </c>
      <c r="I201" s="102">
        <v>104339.82610000001</v>
      </c>
      <c r="J201" s="102">
        <v>70643.828810000006</v>
      </c>
      <c r="K201" s="123">
        <f>I201-J201</f>
        <v>33695.997289999999</v>
      </c>
      <c r="L201" s="102">
        <v>52380.371229999997</v>
      </c>
      <c r="M201" s="76">
        <f t="shared" si="100"/>
        <v>90262.811649999931</v>
      </c>
      <c r="N201" s="103">
        <v>24663.02595999997</v>
      </c>
      <c r="O201" s="103">
        <v>16797.870729999995</v>
      </c>
      <c r="P201" s="103">
        <v>2116.2735499999999</v>
      </c>
      <c r="Q201" s="103">
        <v>9469.4356699999989</v>
      </c>
      <c r="R201" s="103">
        <v>37216.205739999976</v>
      </c>
      <c r="S201" s="89">
        <f>SUM(T201:W201)</f>
        <v>16519.754020000011</v>
      </c>
      <c r="T201" s="118">
        <v>15441.562650000007</v>
      </c>
      <c r="U201" s="118">
        <v>1078.1913700000041</v>
      </c>
      <c r="V201" s="89">
        <v>0</v>
      </c>
      <c r="W201" s="89">
        <v>0</v>
      </c>
      <c r="X201" s="89">
        <f>SUM(Y201:AD201)</f>
        <v>2939.8016300000004</v>
      </c>
      <c r="Y201" s="103">
        <v>98.701089999999965</v>
      </c>
      <c r="Z201" s="103">
        <v>1210.3914900000004</v>
      </c>
      <c r="AA201" s="103">
        <v>2.8670000000000001E-2</v>
      </c>
      <c r="AB201" s="225">
        <v>140.00389999999993</v>
      </c>
      <c r="AC201" s="103">
        <v>1450.8295400000002</v>
      </c>
      <c r="AD201" s="103">
        <v>39.846940000000018</v>
      </c>
      <c r="AE201" s="55"/>
    </row>
    <row r="202" spans="1:31">
      <c r="A202" s="316"/>
      <c r="B202" s="3" t="str">
        <f>IF(L!$A$1=1,L!B204,IF(L!$A$1=2,L!C204,L!D204))</f>
        <v>Gjithsej 2020</v>
      </c>
      <c r="C202" s="176">
        <f t="shared" si="101"/>
        <v>2332319.26033</v>
      </c>
      <c r="D202" s="176">
        <f>E202+M202</f>
        <v>2207437.8407399999</v>
      </c>
      <c r="E202" s="176">
        <f t="shared" si="103"/>
        <v>1663128.9336599999</v>
      </c>
      <c r="F202" s="116">
        <f>SUM(F190:F201)</f>
        <v>385324.28279999999</v>
      </c>
      <c r="G202" s="116">
        <f t="shared" ref="G202:L202" si="104">SUM(G190:G201)</f>
        <v>192004.32684999995</v>
      </c>
      <c r="H202" s="116">
        <f t="shared" si="104"/>
        <v>12066.92453</v>
      </c>
      <c r="I202" s="116">
        <f>SUM(I190:I201)</f>
        <v>845908.57487999997</v>
      </c>
      <c r="J202" s="116">
        <f>SUM(J190:J201)</f>
        <v>547912.93535000004</v>
      </c>
      <c r="K202" s="116">
        <f t="shared" si="104"/>
        <v>297995.63953000004</v>
      </c>
      <c r="L202" s="116">
        <f t="shared" si="104"/>
        <v>227824.82459999996</v>
      </c>
      <c r="M202" s="116">
        <f t="shared" si="100"/>
        <v>544308.90708000003</v>
      </c>
      <c r="N202" s="116">
        <f>SUM(N190:N201)</f>
        <v>275443.87312</v>
      </c>
      <c r="O202" s="116">
        <f t="shared" ref="O202:R202" si="105">SUM(O190:O201)</f>
        <v>84990.32901999999</v>
      </c>
      <c r="P202" s="116">
        <f t="shared" si="105"/>
        <v>10100.89883</v>
      </c>
      <c r="Q202" s="116">
        <f t="shared" si="105"/>
        <v>21885.617289999998</v>
      </c>
      <c r="R202" s="116">
        <f t="shared" si="105"/>
        <v>151888.18881999998</v>
      </c>
      <c r="S202" s="116">
        <f>SUM(S190:S201)</f>
        <v>115712.67833</v>
      </c>
      <c r="T202" s="116">
        <f>SUM(T190:T201)</f>
        <v>88207.314879999991</v>
      </c>
      <c r="U202" s="116">
        <f>SUM(U190:U201)</f>
        <v>27505.363450000001</v>
      </c>
      <c r="V202" s="116">
        <f t="shared" ref="V202:W202" si="106">SUM(V190:V201)</f>
        <v>0</v>
      </c>
      <c r="W202" s="116">
        <f t="shared" si="106"/>
        <v>0</v>
      </c>
      <c r="X202" s="116">
        <f>SUM(X190:X201)</f>
        <v>9168.7412600000007</v>
      </c>
      <c r="Y202" s="116">
        <f t="shared" ref="Y202:AD202" si="107">SUM(Y190:Y201)</f>
        <v>575.0376</v>
      </c>
      <c r="Z202" s="116">
        <f t="shared" si="107"/>
        <v>3012.3634200000001</v>
      </c>
      <c r="AA202" s="116">
        <f t="shared" si="107"/>
        <v>4.718E-2</v>
      </c>
      <c r="AB202" s="226">
        <f t="shared" si="107"/>
        <v>685.67158999999992</v>
      </c>
      <c r="AC202" s="224">
        <f t="shared" si="107"/>
        <v>4757.77135</v>
      </c>
      <c r="AD202" s="224">
        <f t="shared" si="107"/>
        <v>137.85012</v>
      </c>
      <c r="AE202" s="55"/>
    </row>
    <row r="203" spans="1:31">
      <c r="A203" s="314">
        <v>2021</v>
      </c>
      <c r="B203" s="78" t="str">
        <f>IF(L!$A$1=1,L!B205,IF(L!$A$1=2,L!C205,L!D205))</f>
        <v>2021 Janar</v>
      </c>
      <c r="C203" s="118">
        <f>D203+S203+X203</f>
        <v>118709.06301000003</v>
      </c>
      <c r="D203" s="118">
        <f>E203+M203</f>
        <v>112273.61000000002</v>
      </c>
      <c r="E203" s="77">
        <f>F203+G203+H203+I203+L203</f>
        <v>87772.268030000007</v>
      </c>
      <c r="F203" s="118">
        <v>31985.07749</v>
      </c>
      <c r="G203" s="89">
        <v>748.29985999999997</v>
      </c>
      <c r="H203" s="89">
        <v>33.951639999999998</v>
      </c>
      <c r="I203" s="203">
        <v>54439.875530000005</v>
      </c>
      <c r="J203" s="101">
        <v>47914.596959999995</v>
      </c>
      <c r="K203" s="77">
        <f t="shared" ref="K203:K209" si="108">I203-J203</f>
        <v>6525.2785700000095</v>
      </c>
      <c r="L203" s="120">
        <v>565.06350999999995</v>
      </c>
      <c r="M203" s="121">
        <f t="shared" si="100"/>
        <v>24501.341970000001</v>
      </c>
      <c r="N203" s="89">
        <v>23855.645170000003</v>
      </c>
      <c r="O203" s="89">
        <v>161.31659999999999</v>
      </c>
      <c r="P203" s="89">
        <v>1.3528</v>
      </c>
      <c r="Q203" s="89">
        <v>0</v>
      </c>
      <c r="R203" s="89">
        <v>483.0274</v>
      </c>
      <c r="S203" s="89">
        <f>SUM(T203:W203)</f>
        <v>5977.401710000001</v>
      </c>
      <c r="T203" s="89">
        <v>4224.3205700000008</v>
      </c>
      <c r="U203" s="89">
        <v>1753.08114</v>
      </c>
      <c r="V203" s="118">
        <v>0</v>
      </c>
      <c r="W203" s="118">
        <v>0</v>
      </c>
      <c r="X203" s="89">
        <f>SUM(Y203:AD203)</f>
        <v>458.05130000000003</v>
      </c>
      <c r="Y203" s="89">
        <v>21.621299999999998</v>
      </c>
      <c r="Z203" s="89">
        <v>10.75</v>
      </c>
      <c r="AA203" s="89">
        <v>0</v>
      </c>
      <c r="AB203" s="221">
        <v>0</v>
      </c>
      <c r="AC203" s="89">
        <v>425.68</v>
      </c>
      <c r="AD203" s="89">
        <v>0</v>
      </c>
      <c r="AE203" s="55"/>
    </row>
    <row r="204" spans="1:31">
      <c r="A204" s="314"/>
      <c r="B204" s="78" t="str">
        <f>IF(L!$A$1=1,L!B206,IF(L!$A$1=2,L!C206,L!D206))</f>
        <v>2021 Shkurt</v>
      </c>
      <c r="C204" s="118">
        <f t="shared" si="101"/>
        <v>131860.02539999998</v>
      </c>
      <c r="D204" s="118">
        <f>E204+M204</f>
        <v>129624.08953999999</v>
      </c>
      <c r="E204" s="77">
        <f t="shared" ref="E204:E212" si="109">F204+G204+H204+I204+L204</f>
        <v>112369.12583999999</v>
      </c>
      <c r="F204" s="118">
        <v>733.91200000000003</v>
      </c>
      <c r="G204" s="89">
        <v>13424.158640000001</v>
      </c>
      <c r="H204" s="203">
        <v>1793.6348799999998</v>
      </c>
      <c r="I204" s="203">
        <v>74651.406719999999</v>
      </c>
      <c r="J204" s="101">
        <v>48214.944309999999</v>
      </c>
      <c r="K204" s="77">
        <f t="shared" si="108"/>
        <v>26436.46241</v>
      </c>
      <c r="L204" s="120">
        <v>21766.013599999998</v>
      </c>
      <c r="M204" s="121">
        <f>SUM(N204:R204)</f>
        <v>17254.9637</v>
      </c>
      <c r="N204" s="89">
        <v>2742.1171700000004</v>
      </c>
      <c r="O204" s="89">
        <v>6409.9382899999991</v>
      </c>
      <c r="P204" s="89">
        <v>1182.6718699999999</v>
      </c>
      <c r="Q204" s="89">
        <v>1380.664</v>
      </c>
      <c r="R204" s="89">
        <v>5539.5723699999999</v>
      </c>
      <c r="S204" s="89">
        <f>SUM(T204:W204)</f>
        <v>1699.72513</v>
      </c>
      <c r="T204" s="89">
        <v>0</v>
      </c>
      <c r="U204" s="89">
        <v>1699.72513</v>
      </c>
      <c r="V204" s="118">
        <v>0</v>
      </c>
      <c r="W204" s="118">
        <v>0</v>
      </c>
      <c r="X204" s="89">
        <f t="shared" si="93"/>
        <v>536.21073000000001</v>
      </c>
      <c r="Y204" s="89">
        <v>58.5304</v>
      </c>
      <c r="Z204" s="89">
        <v>132.02895000000001</v>
      </c>
      <c r="AA204" s="89">
        <v>8.6199999999999992E-3</v>
      </c>
      <c r="AB204" s="221">
        <v>29.7</v>
      </c>
      <c r="AC204" s="89">
        <v>0</v>
      </c>
      <c r="AD204" s="89">
        <v>315.94275999999996</v>
      </c>
      <c r="AE204" s="55"/>
    </row>
    <row r="205" spans="1:31">
      <c r="A205" s="314"/>
      <c r="B205" s="78" t="str">
        <f>IF(L!$A$1=1,L!B207,IF(L!$A$1=2,L!C207,L!D207))</f>
        <v xml:space="preserve">2021 Mars </v>
      </c>
      <c r="C205" s="118">
        <f t="shared" si="101"/>
        <v>269676.78803</v>
      </c>
      <c r="D205" s="118">
        <f t="shared" ref="D205:D213" si="110">E205+M205</f>
        <v>245638.37817000001</v>
      </c>
      <c r="E205" s="77">
        <f t="shared" si="109"/>
        <v>181684.66010000001</v>
      </c>
      <c r="F205" s="102">
        <v>65623.159360000005</v>
      </c>
      <c r="G205" s="89">
        <v>24787.455779999997</v>
      </c>
      <c r="H205" s="102">
        <v>1947.5428600000002</v>
      </c>
      <c r="I205" s="118">
        <v>65114.583080000004</v>
      </c>
      <c r="J205" s="101">
        <v>49619.873670000008</v>
      </c>
      <c r="K205" s="77">
        <f t="shared" si="108"/>
        <v>15494.709409999996</v>
      </c>
      <c r="L205" s="102">
        <v>24211.919020000001</v>
      </c>
      <c r="M205" s="121">
        <f>SUM(N205:R205)</f>
        <v>63953.718070000003</v>
      </c>
      <c r="N205" s="89">
        <v>50217.771670000002</v>
      </c>
      <c r="O205" s="89">
        <v>6458.2654599999996</v>
      </c>
      <c r="P205" s="89">
        <v>1004.36671</v>
      </c>
      <c r="Q205" s="89">
        <v>980.00052999999991</v>
      </c>
      <c r="R205" s="89">
        <v>5293.3137000000006</v>
      </c>
      <c r="S205" s="89">
        <f t="shared" ref="S205:S212" si="111">SUM(T205:W205)</f>
        <v>23595.375010000003</v>
      </c>
      <c r="T205" s="89">
        <v>18538.893070000002</v>
      </c>
      <c r="U205" s="89">
        <v>5056.4819399999997</v>
      </c>
      <c r="V205" s="118">
        <v>0</v>
      </c>
      <c r="W205" s="118">
        <v>0</v>
      </c>
      <c r="X205" s="89">
        <f t="shared" si="93"/>
        <v>443.03485000000006</v>
      </c>
      <c r="Y205" s="89">
        <v>78.113279999999989</v>
      </c>
      <c r="Z205" s="89">
        <v>152.61447999999999</v>
      </c>
      <c r="AA205" s="89">
        <v>1.1310000000000001E-2</v>
      </c>
      <c r="AB205" s="221">
        <v>37.43253</v>
      </c>
      <c r="AC205" s="89">
        <v>173.38025000000002</v>
      </c>
      <c r="AD205" s="89">
        <v>1.4830000000000121</v>
      </c>
      <c r="AE205" s="55"/>
    </row>
    <row r="206" spans="1:31">
      <c r="A206" s="314"/>
      <c r="B206" s="78" t="str">
        <f>IF(L!$A$1=1,L!B208,IF(L!$A$1=2,L!C208,L!D208))</f>
        <v>2021 Prill</v>
      </c>
      <c r="C206" s="118">
        <f t="shared" si="101"/>
        <v>169212.59012000001</v>
      </c>
      <c r="D206" s="118">
        <f>E206+M206</f>
        <v>164522.1672</v>
      </c>
      <c r="E206" s="77">
        <f t="shared" si="109"/>
        <v>122828.47302</v>
      </c>
      <c r="F206" s="77">
        <v>31567.123380000001</v>
      </c>
      <c r="G206" s="89">
        <v>17953.27259</v>
      </c>
      <c r="H206" s="77">
        <v>1308.0852699999998</v>
      </c>
      <c r="I206" s="89">
        <v>55285.367659999996</v>
      </c>
      <c r="J206" s="101">
        <v>43349.122159999999</v>
      </c>
      <c r="K206" s="77">
        <f t="shared" si="108"/>
        <v>11936.245499999997</v>
      </c>
      <c r="L206" s="77">
        <v>16714.62412</v>
      </c>
      <c r="M206" s="121">
        <f t="shared" ref="M206:M214" si="112">SUM(N206:R206)</f>
        <v>41693.694179999999</v>
      </c>
      <c r="N206" s="89">
        <v>24584.094690000002</v>
      </c>
      <c r="O206" s="89">
        <v>8238.1531799999993</v>
      </c>
      <c r="P206" s="89">
        <v>1082.32644</v>
      </c>
      <c r="Q206" s="89">
        <v>1287.51073</v>
      </c>
      <c r="R206" s="89">
        <v>6501.6091400000005</v>
      </c>
      <c r="S206" s="89">
        <f>SUM(T206:W206)</f>
        <v>4163.5348099999992</v>
      </c>
      <c r="T206" s="89">
        <v>966.14441999999917</v>
      </c>
      <c r="U206" s="89">
        <v>3197.39039</v>
      </c>
      <c r="V206" s="118">
        <v>0</v>
      </c>
      <c r="W206" s="118">
        <v>0</v>
      </c>
      <c r="X206" s="89">
        <f t="shared" si="93"/>
        <v>526.8881100000001</v>
      </c>
      <c r="Y206" s="89">
        <v>84.635890000000003</v>
      </c>
      <c r="Z206" s="89">
        <v>152.90742</v>
      </c>
      <c r="AA206" s="89">
        <v>1.2699999999999999E-2</v>
      </c>
      <c r="AB206" s="221">
        <v>0.3</v>
      </c>
      <c r="AC206" s="89">
        <v>137.03210000000001</v>
      </c>
      <c r="AD206" s="89">
        <v>152</v>
      </c>
      <c r="AE206" s="55"/>
    </row>
    <row r="207" spans="1:31">
      <c r="A207" s="314"/>
      <c r="B207" s="78" t="str">
        <f>IF(L!$A$1=1,L!B209,IF(L!$A$1=2,L!C209,L!D209))</f>
        <v>2021 Maj</v>
      </c>
      <c r="C207" s="118">
        <f t="shared" ref="C207:C208" si="113">D207+S207+X207</f>
        <v>162309.38865999997</v>
      </c>
      <c r="D207" s="118">
        <f>E207+M207</f>
        <v>159838.10346999997</v>
      </c>
      <c r="E207" s="77">
        <f t="shared" si="109"/>
        <v>113587.22914</v>
      </c>
      <c r="F207" s="77">
        <v>32530.556099999998</v>
      </c>
      <c r="G207" s="89">
        <v>12319.082209999999</v>
      </c>
      <c r="H207" s="102">
        <v>1175.35636</v>
      </c>
      <c r="I207" s="206">
        <v>53410.740239999999</v>
      </c>
      <c r="J207" s="118">
        <v>43207.897090000006</v>
      </c>
      <c r="K207" s="77">
        <f t="shared" si="108"/>
        <v>10202.843149999993</v>
      </c>
      <c r="L207" s="102">
        <v>14151.494229999998</v>
      </c>
      <c r="M207" s="121">
        <f>SUM(N207:R207)</f>
        <v>46250.874329999991</v>
      </c>
      <c r="N207" s="76">
        <v>25004.34907</v>
      </c>
      <c r="O207" s="76">
        <v>6003.2822500000002</v>
      </c>
      <c r="P207" s="89">
        <v>824.77472999999998</v>
      </c>
      <c r="Q207" s="89">
        <v>5343.8006999999998</v>
      </c>
      <c r="R207" s="89">
        <v>9074.6675799999975</v>
      </c>
      <c r="S207" s="89">
        <f>SUM(T207:W207)</f>
        <v>1866.4149600000021</v>
      </c>
      <c r="T207" s="210">
        <v>87.916670000002028</v>
      </c>
      <c r="U207" s="89">
        <v>1778.49829</v>
      </c>
      <c r="V207" s="118">
        <v>0</v>
      </c>
      <c r="W207" s="118">
        <v>0</v>
      </c>
      <c r="X207" s="89">
        <f t="shared" si="93"/>
        <v>604.87022999999999</v>
      </c>
      <c r="Y207" s="76">
        <v>34.711719999999993</v>
      </c>
      <c r="Z207" s="89">
        <v>165.85704999999999</v>
      </c>
      <c r="AA207" s="89">
        <v>4.2699999999999995E-3</v>
      </c>
      <c r="AB207" s="221">
        <v>17.46</v>
      </c>
      <c r="AC207" s="89">
        <v>386.83719000000002</v>
      </c>
      <c r="AD207" s="76">
        <v>0</v>
      </c>
      <c r="AE207" s="55"/>
    </row>
    <row r="208" spans="1:31">
      <c r="A208" s="314"/>
      <c r="B208" s="78" t="str">
        <f>IF(L!$A$1=1,L!B210,IF(L!$A$1=2,L!C210,L!D210))</f>
        <v>2021 Qershor</v>
      </c>
      <c r="C208" s="118">
        <f t="shared" si="113"/>
        <v>173903.59871000002</v>
      </c>
      <c r="D208" s="118">
        <f t="shared" si="110"/>
        <v>156384.82250000001</v>
      </c>
      <c r="E208" s="123">
        <f t="shared" si="109"/>
        <v>114061.16150999999</v>
      </c>
      <c r="F208" s="77">
        <v>31162.647199999999</v>
      </c>
      <c r="G208" s="89">
        <v>18524.032719999999</v>
      </c>
      <c r="H208" s="102">
        <v>917.14810999999997</v>
      </c>
      <c r="I208" s="101">
        <v>49212.34287</v>
      </c>
      <c r="J208" s="119">
        <v>43344.039239999991</v>
      </c>
      <c r="K208" s="77">
        <f t="shared" si="108"/>
        <v>5868.3036300000094</v>
      </c>
      <c r="L208" s="102">
        <v>14244.990609999999</v>
      </c>
      <c r="M208" s="121">
        <f>SUM(N208:R208)</f>
        <v>42323.660990000004</v>
      </c>
      <c r="N208" s="76">
        <v>22476.250950000001</v>
      </c>
      <c r="O208" s="76">
        <v>5646.3706700000002</v>
      </c>
      <c r="P208" s="103">
        <v>720.2901700000001</v>
      </c>
      <c r="Q208" s="118">
        <v>3063.04396</v>
      </c>
      <c r="R208" s="103">
        <v>10417.705239999999</v>
      </c>
      <c r="S208" s="89">
        <f>SUM(T208:W208)</f>
        <v>16896.585139999999</v>
      </c>
      <c r="T208" s="89">
        <v>15470.6787</v>
      </c>
      <c r="U208" s="89">
        <v>1425.90644</v>
      </c>
      <c r="V208" s="118">
        <v>0</v>
      </c>
      <c r="W208" s="118">
        <v>0</v>
      </c>
      <c r="X208" s="89">
        <f t="shared" ref="X208:X214" si="114">SUM(Y208:AD208)</f>
        <v>622.19106999999997</v>
      </c>
      <c r="Y208" s="76">
        <v>105.85909000000001</v>
      </c>
      <c r="Z208" s="103">
        <v>395.10776000000004</v>
      </c>
      <c r="AA208" s="118">
        <v>0</v>
      </c>
      <c r="AB208" s="225">
        <v>50.12276</v>
      </c>
      <c r="AC208" s="103">
        <v>71.101460000000003</v>
      </c>
      <c r="AD208" s="76">
        <v>0</v>
      </c>
      <c r="AE208" s="55"/>
    </row>
    <row r="209" spans="1:31">
      <c r="A209" s="314"/>
      <c r="B209" s="78" t="str">
        <f>IF(L!$A$1=1,L!B211,IF(L!$A$1=2,L!C211,L!D211))</f>
        <v>2021 Korrik</v>
      </c>
      <c r="C209" s="118">
        <f>D209+S209+X209</f>
        <v>167903.85664000001</v>
      </c>
      <c r="D209" s="118">
        <f>E209+M209</f>
        <v>165892.80667000002</v>
      </c>
      <c r="E209" s="77">
        <f>F209+G209+H209+I209+L209</f>
        <v>118994.41562</v>
      </c>
      <c r="F209" s="77">
        <v>29726.281340000001</v>
      </c>
      <c r="G209" s="89">
        <v>12906.7129</v>
      </c>
      <c r="H209" s="102">
        <v>787.26434000000006</v>
      </c>
      <c r="I209" s="101">
        <v>61100.284629999995</v>
      </c>
      <c r="J209" s="101">
        <v>43314.751089999998</v>
      </c>
      <c r="K209" s="77">
        <f t="shared" si="108"/>
        <v>17785.533539999997</v>
      </c>
      <c r="L209" s="102">
        <v>14473.87241</v>
      </c>
      <c r="M209" s="121">
        <f>SUM(N209:R209)</f>
        <v>46898.391050000006</v>
      </c>
      <c r="N209" s="76">
        <v>22765.552660000001</v>
      </c>
      <c r="O209" s="76">
        <v>6817.4684700000007</v>
      </c>
      <c r="P209" s="103">
        <v>646.62959000000001</v>
      </c>
      <c r="Q209" s="89">
        <v>2408.0496499999999</v>
      </c>
      <c r="R209" s="103">
        <v>14260.690680000002</v>
      </c>
      <c r="S209" s="211">
        <f>SUM(T209:W209)</f>
        <v>1383.8290699999995</v>
      </c>
      <c r="T209" s="210">
        <v>50.345079999999598</v>
      </c>
      <c r="U209" s="89">
        <v>1333.4839899999999</v>
      </c>
      <c r="V209" s="118">
        <v>0</v>
      </c>
      <c r="W209" s="118">
        <v>0</v>
      </c>
      <c r="X209" s="89">
        <f t="shared" si="114"/>
        <v>627.22090000000003</v>
      </c>
      <c r="Y209" s="76">
        <v>69.925940000000011</v>
      </c>
      <c r="Z209" s="103">
        <v>456.61088999999998</v>
      </c>
      <c r="AA209" s="89">
        <v>4.2699999999999995E-3</v>
      </c>
      <c r="AB209" s="225">
        <v>57.922639999999994</v>
      </c>
      <c r="AC209" s="103">
        <v>42.757159999999999</v>
      </c>
      <c r="AD209" s="76">
        <v>0</v>
      </c>
      <c r="AE209" s="55"/>
    </row>
    <row r="210" spans="1:31">
      <c r="A210" s="314"/>
      <c r="B210" s="78" t="str">
        <f>IF(L!$A$1=1,L!B212,IF(L!$A$1=2,L!C212,L!D212))</f>
        <v>2021 Gusht</v>
      </c>
      <c r="C210" s="118">
        <f>D210+S210+X210</f>
        <v>166711.30882999999</v>
      </c>
      <c r="D210" s="118">
        <f t="shared" si="110"/>
        <v>162687.39898</v>
      </c>
      <c r="E210" s="77">
        <f>F210+G210+H210+I210+L210</f>
        <v>120083.74108000001</v>
      </c>
      <c r="F210" s="102">
        <v>29737.155770000005</v>
      </c>
      <c r="G210" s="102">
        <v>12812.80084</v>
      </c>
      <c r="H210" s="102">
        <v>623.68880000000001</v>
      </c>
      <c r="I210" s="120">
        <v>57898.88609</v>
      </c>
      <c r="J210" s="120">
        <v>52122.449340000021</v>
      </c>
      <c r="K210" s="123">
        <f t="shared" ref="K210:K213" si="115">I210-J210</f>
        <v>5776.4367499999789</v>
      </c>
      <c r="L210" s="102">
        <v>19011.209579999999</v>
      </c>
      <c r="M210" s="121">
        <f t="shared" si="112"/>
        <v>42603.657900000006</v>
      </c>
      <c r="N210" s="103">
        <v>22675.125970000005</v>
      </c>
      <c r="O210" s="103">
        <v>6258.8153499999999</v>
      </c>
      <c r="P210" s="103">
        <v>700.91845999999987</v>
      </c>
      <c r="Q210" s="103">
        <v>2179.3987700000002</v>
      </c>
      <c r="R210" s="103">
        <v>10789.39935</v>
      </c>
      <c r="S210" s="89">
        <f t="shared" si="111"/>
        <v>3602.47694</v>
      </c>
      <c r="T210" s="104">
        <v>0</v>
      </c>
      <c r="U210" s="104">
        <v>3602.47694</v>
      </c>
      <c r="V210" s="89">
        <v>0</v>
      </c>
      <c r="W210" s="89">
        <v>0</v>
      </c>
      <c r="X210" s="89">
        <f t="shared" si="114"/>
        <v>421.43290999999999</v>
      </c>
      <c r="Y210" s="103">
        <v>72.287819999999996</v>
      </c>
      <c r="Z210" s="103">
        <v>206.78722999999999</v>
      </c>
      <c r="AA210" s="103">
        <v>8.9600000000000009E-3</v>
      </c>
      <c r="AB210" s="225">
        <v>0</v>
      </c>
      <c r="AC210" s="103">
        <v>142.34890000000001</v>
      </c>
      <c r="AD210" s="210">
        <v>0</v>
      </c>
      <c r="AE210" s="55"/>
    </row>
    <row r="211" spans="1:31">
      <c r="A211" s="314"/>
      <c r="B211" s="78" t="str">
        <f>IF(L!$A$1=1,L!B213,IF(L!$A$1=2,L!C213,L!D213))</f>
        <v>2021 Shtator</v>
      </c>
      <c r="C211" s="118">
        <f t="shared" ref="C211" si="116">D211+S211+X211</f>
        <v>191880.76037</v>
      </c>
      <c r="D211" s="118">
        <f t="shared" si="110"/>
        <v>167593.40032000002</v>
      </c>
      <c r="E211" s="77">
        <f t="shared" si="109"/>
        <v>123095.27181000001</v>
      </c>
      <c r="F211" s="102">
        <v>29768.512690000003</v>
      </c>
      <c r="G211" s="102">
        <v>19407.996180000002</v>
      </c>
      <c r="H211" s="102">
        <v>1041.6132900000002</v>
      </c>
      <c r="I211" s="102">
        <v>51442.179939999995</v>
      </c>
      <c r="J211" s="120">
        <v>42677.305529999998</v>
      </c>
      <c r="K211" s="123">
        <f>I211-J211</f>
        <v>8764.8744099999967</v>
      </c>
      <c r="L211" s="102">
        <v>21434.969710000001</v>
      </c>
      <c r="M211" s="121">
        <f t="shared" si="112"/>
        <v>44498.128510000002</v>
      </c>
      <c r="N211" s="103">
        <v>23357.406480000001</v>
      </c>
      <c r="O211" s="103">
        <v>5916.3918800000001</v>
      </c>
      <c r="P211" s="103">
        <v>695.69777999999997</v>
      </c>
      <c r="Q211" s="103">
        <v>1674.7847300000001</v>
      </c>
      <c r="R211" s="103">
        <v>12853.847640000002</v>
      </c>
      <c r="S211" s="89">
        <f t="shared" si="111"/>
        <v>22988.992189999997</v>
      </c>
      <c r="T211" s="89">
        <v>18655.643500000002</v>
      </c>
      <c r="U211" s="104">
        <v>4333.3486899999943</v>
      </c>
      <c r="V211" s="89">
        <v>0</v>
      </c>
      <c r="W211" s="89">
        <v>0</v>
      </c>
      <c r="X211" s="89">
        <f t="shared" si="114"/>
        <v>1298.3678599999998</v>
      </c>
      <c r="Y211" s="103">
        <v>61.051029999999997</v>
      </c>
      <c r="Z211" s="103">
        <v>717.66849000000002</v>
      </c>
      <c r="AA211" s="103">
        <v>4.4500000000000008E-3</v>
      </c>
      <c r="AB211" s="225">
        <v>6.8548799999999996</v>
      </c>
      <c r="AC211" s="103">
        <v>512.69719999999995</v>
      </c>
      <c r="AD211" s="210">
        <v>9.1809999999969999E-2</v>
      </c>
      <c r="AE211" s="55"/>
    </row>
    <row r="212" spans="1:31">
      <c r="A212" s="315"/>
      <c r="B212" s="78" t="str">
        <f>IF(L!$A$1=1,L!B214,IF(L!$A$1=2,L!C214,L!D214))</f>
        <v>2021 Tetor</v>
      </c>
      <c r="C212" s="118">
        <f>D212+S212+X212</f>
        <v>187422.37993</v>
      </c>
      <c r="D212" s="118">
        <f>E212+M212</f>
        <v>180833.55015</v>
      </c>
      <c r="E212" s="77">
        <f t="shared" si="109"/>
        <v>130809.78115</v>
      </c>
      <c r="F212" s="102">
        <v>32492.042159999997</v>
      </c>
      <c r="G212" s="102">
        <v>17859.35225</v>
      </c>
      <c r="H212" s="102">
        <v>894.69463999999994</v>
      </c>
      <c r="I212" s="102">
        <v>58726.151660000003</v>
      </c>
      <c r="J212" s="120">
        <v>44311.194920000002</v>
      </c>
      <c r="K212" s="123">
        <f>I212-J212</f>
        <v>14414.956740000001</v>
      </c>
      <c r="L212" s="102">
        <v>20837.540439999997</v>
      </c>
      <c r="M212" s="121">
        <f t="shared" si="112"/>
        <v>50023.769</v>
      </c>
      <c r="N212" s="103">
        <v>22229.903470000001</v>
      </c>
      <c r="O212" s="103">
        <v>8098.58932</v>
      </c>
      <c r="P212" s="103">
        <v>1287.25999</v>
      </c>
      <c r="Q212" s="103">
        <v>1775.6929</v>
      </c>
      <c r="R212" s="103">
        <v>16632.32332</v>
      </c>
      <c r="S212" s="89">
        <f t="shared" si="111"/>
        <v>4944.9886699999952</v>
      </c>
      <c r="T212" s="89">
        <v>2368.0010299999949</v>
      </c>
      <c r="U212" s="104">
        <v>2576.9876399999998</v>
      </c>
      <c r="V212" s="89">
        <v>0</v>
      </c>
      <c r="W212" s="89">
        <v>0</v>
      </c>
      <c r="X212" s="89">
        <f t="shared" si="114"/>
        <v>1643.8411100000001</v>
      </c>
      <c r="Y212" s="103">
        <v>78.400310000000005</v>
      </c>
      <c r="Z212" s="103">
        <v>803.09347000000002</v>
      </c>
      <c r="AA212" s="103">
        <v>4.5100000000000001E-3</v>
      </c>
      <c r="AB212" s="225">
        <v>34.201260000000005</v>
      </c>
      <c r="AC212" s="103">
        <v>728.0615600000001</v>
      </c>
      <c r="AD212" s="210">
        <v>0.08</v>
      </c>
      <c r="AE212" s="55"/>
    </row>
    <row r="213" spans="1:31">
      <c r="A213" s="315"/>
      <c r="B213" s="78" t="str">
        <f>IF(L!$A$1=1,L!B215,IF(L!$A$1=2,L!C215,L!D215))</f>
        <v xml:space="preserve">2021 Nëntor </v>
      </c>
      <c r="C213" s="118">
        <f>D213+S213</f>
        <v>221083.18985000002</v>
      </c>
      <c r="D213" s="118">
        <f t="shared" si="110"/>
        <v>215958.31647000002</v>
      </c>
      <c r="E213" s="77">
        <f>F213+G213+H213+I213+L213</f>
        <v>165664.10167</v>
      </c>
      <c r="F213" s="102">
        <v>30081.410780000002</v>
      </c>
      <c r="G213" s="102">
        <v>24025.683690000002</v>
      </c>
      <c r="H213" s="102">
        <v>1111.241</v>
      </c>
      <c r="I213" s="102">
        <v>89190.637409999996</v>
      </c>
      <c r="J213" s="120">
        <v>83275.315879999995</v>
      </c>
      <c r="K213" s="77">
        <f t="shared" si="115"/>
        <v>5915.3215300000011</v>
      </c>
      <c r="L213" s="102">
        <v>21255.128789999999</v>
      </c>
      <c r="M213" s="121">
        <f>SUM(N213:R213)</f>
        <v>50294.214800000002</v>
      </c>
      <c r="N213" s="103">
        <v>24291.421449999998</v>
      </c>
      <c r="O213" s="103">
        <v>8529.2094900000011</v>
      </c>
      <c r="P213" s="103">
        <v>865.64499999999998</v>
      </c>
      <c r="Q213" s="103">
        <v>2159.3349399999997</v>
      </c>
      <c r="R213" s="103">
        <v>14448.60392</v>
      </c>
      <c r="S213" s="89">
        <f>SUM(T213:W213)</f>
        <v>5124.8733799999991</v>
      </c>
      <c r="T213" s="104">
        <v>2662.9166699999942</v>
      </c>
      <c r="U213" s="104">
        <v>2461.9567100000049</v>
      </c>
      <c r="V213" s="89">
        <v>0</v>
      </c>
      <c r="W213" s="89">
        <v>0</v>
      </c>
      <c r="X213" s="89">
        <f>SUM(Y213:AD213)</f>
        <v>1039.3384199999998</v>
      </c>
      <c r="Y213" s="103">
        <v>71.588399999999993</v>
      </c>
      <c r="Z213" s="103">
        <v>193.05126999999999</v>
      </c>
      <c r="AA213" s="103">
        <v>4.2699999999999995E-3</v>
      </c>
      <c r="AB213" s="225">
        <v>0</v>
      </c>
      <c r="AC213" s="103">
        <v>645.53821999999991</v>
      </c>
      <c r="AD213" s="103">
        <v>129.15625999999992</v>
      </c>
      <c r="AE213" s="55"/>
    </row>
    <row r="214" spans="1:31">
      <c r="A214" s="315"/>
      <c r="B214" s="78" t="str">
        <f>IF(L!$A$1=1,L!B216,IF(L!$A$1=2,L!C216,L!D216))</f>
        <v>2021 Dhjetor</v>
      </c>
      <c r="C214" s="118">
        <f>D214+S214</f>
        <v>415086.37313000037</v>
      </c>
      <c r="D214" s="118">
        <f>E214+M214</f>
        <v>396138.47775000037</v>
      </c>
      <c r="E214" s="77">
        <f>F214+G214+H214+I214+L214</f>
        <v>324726.79439000029</v>
      </c>
      <c r="F214" s="102">
        <v>32121.711080000096</v>
      </c>
      <c r="G214" s="102">
        <v>47550.958400000003</v>
      </c>
      <c r="H214" s="102">
        <v>2819.3670999999977</v>
      </c>
      <c r="I214" s="102">
        <v>146577.44981000014</v>
      </c>
      <c r="J214" s="102">
        <v>78877.487100000028</v>
      </c>
      <c r="K214" s="77">
        <f>I214-J214</f>
        <v>67699.962710000109</v>
      </c>
      <c r="L214" s="102">
        <v>95657.308000000019</v>
      </c>
      <c r="M214" s="121">
        <f t="shared" si="112"/>
        <v>71411.683360000083</v>
      </c>
      <c r="N214" s="103">
        <v>25583.094230000104</v>
      </c>
      <c r="O214" s="103">
        <v>11552.01721999998</v>
      </c>
      <c r="P214" s="103">
        <v>1821.2044900000001</v>
      </c>
      <c r="Q214" s="103">
        <v>3267.626269999997</v>
      </c>
      <c r="R214" s="103">
        <v>29187.741150000002</v>
      </c>
      <c r="S214" s="89">
        <f>SUM(T214:W214)</f>
        <v>18947.895380000016</v>
      </c>
      <c r="T214" s="118">
        <v>15981.255270000016</v>
      </c>
      <c r="U214" s="118">
        <v>2966.6401100000003</v>
      </c>
      <c r="V214" s="89">
        <v>0</v>
      </c>
      <c r="W214" s="89">
        <v>0</v>
      </c>
      <c r="X214" s="89">
        <f t="shared" si="114"/>
        <v>1505.4466299999999</v>
      </c>
      <c r="Y214" s="103">
        <v>75.071850000000154</v>
      </c>
      <c r="Z214" s="103">
        <v>458.69572999999946</v>
      </c>
      <c r="AA214" s="103">
        <v>4.5100000000000001E-3</v>
      </c>
      <c r="AB214" s="103">
        <v>93.38447999999994</v>
      </c>
      <c r="AC214" s="103">
        <v>869.08766000000014</v>
      </c>
      <c r="AD214" s="103">
        <v>9.2024000000001251</v>
      </c>
      <c r="AE214" s="55"/>
    </row>
    <row r="215" spans="1:31">
      <c r="A215" s="316"/>
      <c r="B215" s="227" t="str">
        <f>IF(L!$A$1=1,L!B217,IF(L!$A$1=2,L!C217,L!D217))</f>
        <v>Gjithsej 2021</v>
      </c>
      <c r="C215" s="176">
        <f>D215+S215+X215</f>
        <v>2378304.1077300003</v>
      </c>
      <c r="D215" s="115">
        <f>SUM(D203:D214)</f>
        <v>2257385.1212200006</v>
      </c>
      <c r="E215" s="115">
        <f t="shared" ref="E215:W215" si="117">SUM(E203:E214)</f>
        <v>1715677.0233600005</v>
      </c>
      <c r="F215" s="115">
        <f>SUM(F203:F214)</f>
        <v>377529.58935000008</v>
      </c>
      <c r="G215" s="115">
        <f t="shared" si="117"/>
        <v>222319.80606</v>
      </c>
      <c r="H215" s="115">
        <f>SUM(H203:H214)</f>
        <v>14453.588289999998</v>
      </c>
      <c r="I215" s="115">
        <f>SUM(I203:I214)</f>
        <v>817049.90564000013</v>
      </c>
      <c r="J215" s="115">
        <f t="shared" si="117"/>
        <v>620228.97728999995</v>
      </c>
      <c r="K215" s="115">
        <f t="shared" si="117"/>
        <v>196820.92835000012</v>
      </c>
      <c r="L215" s="115">
        <f t="shared" si="117"/>
        <v>284324.13402</v>
      </c>
      <c r="M215" s="115">
        <f>SUM(M203:M214)</f>
        <v>541708.0978600001</v>
      </c>
      <c r="N215" s="115">
        <f t="shared" si="117"/>
        <v>289782.73298000009</v>
      </c>
      <c r="O215" s="115">
        <f>SUM(O203:O214)</f>
        <v>80089.818179999973</v>
      </c>
      <c r="P215" s="115">
        <f t="shared" si="117"/>
        <v>10833.13803</v>
      </c>
      <c r="Q215" s="115">
        <f t="shared" si="117"/>
        <v>25519.907179999998</v>
      </c>
      <c r="R215" s="115">
        <f t="shared" si="117"/>
        <v>135482.50149</v>
      </c>
      <c r="S215" s="115">
        <f>SUM(S203:S214)</f>
        <v>111192.09239000002</v>
      </c>
      <c r="T215" s="115">
        <f>SUM(T203:T214)</f>
        <v>79006.114980000013</v>
      </c>
      <c r="U215" s="115">
        <f>SUM(U203:U214)</f>
        <v>32185.97741</v>
      </c>
      <c r="V215" s="115">
        <f t="shared" si="117"/>
        <v>0</v>
      </c>
      <c r="W215" s="115">
        <f t="shared" si="117"/>
        <v>0</v>
      </c>
      <c r="X215" s="228">
        <f>SUM(X203:X214)</f>
        <v>9726.8941200000008</v>
      </c>
      <c r="Y215" s="228">
        <f>SUM(Y203:Y214)</f>
        <v>811.79703000000006</v>
      </c>
      <c r="Z215" s="228">
        <f>SUM(Z203:Z214)</f>
        <v>3845.1727399999991</v>
      </c>
      <c r="AA215" s="228">
        <f t="shared" ref="AA215" si="118">SUM(AA203:AA214)</f>
        <v>6.787E-2</v>
      </c>
      <c r="AB215" s="228">
        <f>SUM(AB203:AB214)</f>
        <v>327.37854999999996</v>
      </c>
      <c r="AC215" s="228">
        <f>SUM(AC203:AC214)</f>
        <v>4134.5217000000002</v>
      </c>
      <c r="AD215" s="228">
        <f>SUM(AD203:AD214)</f>
        <v>607.95623000000001</v>
      </c>
      <c r="AE215" s="55"/>
    </row>
    <row r="216" spans="1:31">
      <c r="A216" s="314">
        <v>2022</v>
      </c>
      <c r="B216" s="78" t="str">
        <f>IF(L!$A$1=1,L!B218,IF(L!$A$1=2,L!C218,L!D218))</f>
        <v>2022 Janar</v>
      </c>
      <c r="C216" s="118">
        <f>D216+S216+X216</f>
        <v>112170.12338</v>
      </c>
      <c r="D216" s="118">
        <f>E216+M216</f>
        <v>109035.49421</v>
      </c>
      <c r="E216" s="77">
        <f>F216+G216+H216+I216+L216</f>
        <v>86220.872409999996</v>
      </c>
      <c r="F216" s="118">
        <v>30904.466260000001</v>
      </c>
      <c r="G216" s="89">
        <f>1.0961523*1000</f>
        <v>1096.1523</v>
      </c>
      <c r="H216" s="89">
        <v>18.880089999999999</v>
      </c>
      <c r="I216" s="203">
        <v>54099.598409999999</v>
      </c>
      <c r="J216" s="101">
        <v>43525.639579999995</v>
      </c>
      <c r="K216" s="77">
        <f t="shared" ref="K216:K220" si="119">I216-J216</f>
        <v>10573.958830000003</v>
      </c>
      <c r="L216" s="120">
        <v>101.77535</v>
      </c>
      <c r="M216" s="121">
        <f>SUM(N216:R216)</f>
        <v>22814.621800000001</v>
      </c>
      <c r="N216" s="89">
        <v>22810.533159999999</v>
      </c>
      <c r="O216" s="89">
        <v>4.0562999999999994</v>
      </c>
      <c r="P216" s="89">
        <v>3.2340000000000008E-2</v>
      </c>
      <c r="Q216" s="89">
        <v>0</v>
      </c>
      <c r="R216" s="89">
        <v>0</v>
      </c>
      <c r="S216" s="89">
        <f>SUM(T216:W216)</f>
        <v>2982.8679100000004</v>
      </c>
      <c r="T216" s="89">
        <v>469.89537000000001</v>
      </c>
      <c r="U216" s="89">
        <v>2512.9725400000002</v>
      </c>
      <c r="V216" s="118">
        <v>0</v>
      </c>
      <c r="W216" s="118">
        <v>0</v>
      </c>
      <c r="X216" s="89">
        <f>SUM(Y216:AD216)</f>
        <v>151.76126000000002</v>
      </c>
      <c r="Y216" s="89">
        <v>3.9636000000000005</v>
      </c>
      <c r="Z216" s="89"/>
      <c r="AA216" s="89">
        <v>0</v>
      </c>
      <c r="AB216" s="221">
        <v>0</v>
      </c>
      <c r="AC216" s="89">
        <v>0</v>
      </c>
      <c r="AD216" s="89">
        <v>147.79766000000001</v>
      </c>
      <c r="AE216" s="55"/>
    </row>
    <row r="217" spans="1:31">
      <c r="A217" s="314"/>
      <c r="B217" s="78" t="str">
        <f>IF(L!$A$1=1,L!B219,IF(L!$A$1=2,L!C219,L!D219))</f>
        <v>2022 Shkurt</v>
      </c>
      <c r="C217" s="118">
        <f>D217+S217+X217</f>
        <v>142793.98775999999</v>
      </c>
      <c r="D217" s="118">
        <f>E217+M217</f>
        <v>139551.09542</v>
      </c>
      <c r="E217" s="77">
        <f t="shared" ref="E217:E220" si="120">F217+G217+H217+I217+L217</f>
        <v>105768.30051</v>
      </c>
      <c r="F217" s="118">
        <v>31714.43404</v>
      </c>
      <c r="G217" s="89">
        <v>10517.765159999999</v>
      </c>
      <c r="H217" s="203">
        <v>1671.4881500000001</v>
      </c>
      <c r="I217" s="203">
        <v>55250.960460000002</v>
      </c>
      <c r="J217" s="101">
        <v>47604.33600000001</v>
      </c>
      <c r="K217" s="77">
        <f t="shared" si="119"/>
        <v>7646.6244599999918</v>
      </c>
      <c r="L217" s="120">
        <v>6613.6527000000006</v>
      </c>
      <c r="M217" s="121">
        <f>SUM(N217:R217)</f>
        <v>33782.794909999997</v>
      </c>
      <c r="N217" s="89">
        <v>23796.40497</v>
      </c>
      <c r="O217" s="89">
        <v>6741.4339899999995</v>
      </c>
      <c r="P217" s="89">
        <v>1156.3456700000002</v>
      </c>
      <c r="Q217" s="89">
        <v>343.43429999999995</v>
      </c>
      <c r="R217" s="89">
        <v>1745.17598</v>
      </c>
      <c r="S217" s="89">
        <f>SUM(T217:W217)</f>
        <v>3067.78379</v>
      </c>
      <c r="T217" s="89">
        <v>0</v>
      </c>
      <c r="U217" s="89">
        <v>3067.78379</v>
      </c>
      <c r="V217" s="118">
        <v>0</v>
      </c>
      <c r="W217" s="118">
        <v>0</v>
      </c>
      <c r="X217" s="89">
        <f t="shared" ref="X217:X220" si="121">SUM(Y217:AD217)</f>
        <v>175.10855000000001</v>
      </c>
      <c r="Y217" s="89">
        <v>45.145739999999996</v>
      </c>
      <c r="Z217" s="89">
        <v>36.800449999999998</v>
      </c>
      <c r="AA217" s="89">
        <v>4.2699999999999995E-3</v>
      </c>
      <c r="AB217" s="221">
        <v>93.158090000000001</v>
      </c>
      <c r="AC217" s="89">
        <v>0</v>
      </c>
      <c r="AD217" s="89">
        <v>0</v>
      </c>
      <c r="AE217" s="55"/>
    </row>
    <row r="218" spans="1:31">
      <c r="A218" s="314"/>
      <c r="B218" s="78" t="str">
        <f>IF(L!$A$1=1,L!B220,IF(L!$A$1=2,L!C220,L!D220))</f>
        <v xml:space="preserve">2022 Mars </v>
      </c>
      <c r="C218" s="118">
        <f t="shared" ref="C218" si="122">D218+S218+X218</f>
        <v>204045.78305999999</v>
      </c>
      <c r="D218" s="118">
        <f t="shared" ref="D218" si="123">E218+M218</f>
        <v>179497.97823000001</v>
      </c>
      <c r="E218" s="77">
        <f t="shared" si="120"/>
        <v>138752.11050000001</v>
      </c>
      <c r="F218" s="102">
        <v>31349.959360000001</v>
      </c>
      <c r="G218" s="89">
        <v>31273.707100000003</v>
      </c>
      <c r="H218" s="102">
        <v>1829.3742500000001</v>
      </c>
      <c r="I218" s="118">
        <v>60105.653460000001</v>
      </c>
      <c r="J218" s="101">
        <v>54458.680390000001</v>
      </c>
      <c r="K218" s="77">
        <f t="shared" si="119"/>
        <v>5646.97307</v>
      </c>
      <c r="L218" s="102">
        <v>14193.41633</v>
      </c>
      <c r="M218" s="121">
        <f>SUM(N218:R218)</f>
        <v>40745.867729999998</v>
      </c>
      <c r="N218" s="89">
        <v>23578.545440000002</v>
      </c>
      <c r="O218" s="89">
        <v>9109.8881299999994</v>
      </c>
      <c r="P218" s="89">
        <v>1428.9619700000001</v>
      </c>
      <c r="Q218" s="89">
        <v>1291.6537499999999</v>
      </c>
      <c r="R218" s="89">
        <v>5336.8184399999991</v>
      </c>
      <c r="S218" s="89">
        <f t="shared" ref="S218" si="124">SUM(T218:W218)</f>
        <v>23659.96386</v>
      </c>
      <c r="T218" s="89">
        <v>19507.409950000001</v>
      </c>
      <c r="U218" s="89">
        <v>4152.5539099999978</v>
      </c>
      <c r="V218" s="118">
        <v>0</v>
      </c>
      <c r="W218" s="118">
        <v>0</v>
      </c>
      <c r="X218" s="89">
        <f t="shared" si="121"/>
        <v>887.84096999999997</v>
      </c>
      <c r="Y218" s="89">
        <v>66.937439999999995</v>
      </c>
      <c r="Z218" s="89">
        <v>240.83792</v>
      </c>
      <c r="AA218" s="89">
        <v>0.74707999999999997</v>
      </c>
      <c r="AB218" s="221">
        <v>129.60353000000001</v>
      </c>
      <c r="AC218" s="89">
        <v>125.64200000000001</v>
      </c>
      <c r="AD218" s="89">
        <v>324.07299999999998</v>
      </c>
      <c r="AE218" s="55"/>
    </row>
    <row r="219" spans="1:31">
      <c r="A219" s="314"/>
      <c r="B219" s="78" t="str">
        <f>IF(L!$A$1=1,L!B221,IF(L!$A$1=2,L!C221,L!D221))</f>
        <v>2022 Prill</v>
      </c>
      <c r="C219" s="118">
        <f>D219+S219+X219</f>
        <v>200230.42544999998</v>
      </c>
      <c r="D219" s="118">
        <f>E219+M219</f>
        <v>194664.83904999998</v>
      </c>
      <c r="E219" s="77">
        <f t="shared" si="120"/>
        <v>156231.61171999999</v>
      </c>
      <c r="F219" s="89">
        <v>30557.6217</v>
      </c>
      <c r="G219" s="89">
        <v>16551.742679999999</v>
      </c>
      <c r="H219" s="77">
        <v>1343.03674</v>
      </c>
      <c r="I219" s="89">
        <v>98532.98861</v>
      </c>
      <c r="J219" s="101">
        <v>88505.346899999975</v>
      </c>
      <c r="K219" s="77">
        <f t="shared" si="119"/>
        <v>10027.641710000025</v>
      </c>
      <c r="L219" s="77">
        <v>9246.22199</v>
      </c>
      <c r="M219" s="121">
        <f t="shared" ref="M219" si="125">SUM(N219:R219)</f>
        <v>38433.227330000002</v>
      </c>
      <c r="N219" s="89">
        <v>23459.585589999999</v>
      </c>
      <c r="O219" s="89">
        <v>6994.06484</v>
      </c>
      <c r="P219" s="89">
        <v>1460.5223100000001</v>
      </c>
      <c r="Q219" s="89">
        <v>1239.61734</v>
      </c>
      <c r="R219" s="89">
        <v>5279.4372499999999</v>
      </c>
      <c r="S219" s="89">
        <f>SUM(T219:W219)</f>
        <v>5226.5146700000005</v>
      </c>
      <c r="T219" s="89">
        <v>2410.6978899999999</v>
      </c>
      <c r="U219" s="89">
        <v>2815.8167800000001</v>
      </c>
      <c r="V219" s="118">
        <v>0</v>
      </c>
      <c r="W219" s="118">
        <v>0</v>
      </c>
      <c r="X219" s="89">
        <f>SUM(Y219:AD219)</f>
        <v>339.07172999999995</v>
      </c>
      <c r="Y219" s="89">
        <v>57.446249999999999</v>
      </c>
      <c r="Z219" s="89">
        <v>168.89824999999999</v>
      </c>
      <c r="AA219" s="89">
        <v>4.2699999999999804E-3</v>
      </c>
      <c r="AB219" s="221">
        <v>3.0460000000000003</v>
      </c>
      <c r="AC219" s="89">
        <v>84.109260000000006</v>
      </c>
      <c r="AD219" s="89">
        <v>25.567699999999999</v>
      </c>
      <c r="AE219" s="55"/>
    </row>
    <row r="220" spans="1:31">
      <c r="A220" s="314"/>
      <c r="B220" s="78" t="str">
        <f>IF(L!$A$1=1,L!B222,IF(L!$A$1=2,L!C222,L!D222))</f>
        <v>2022 Maj</v>
      </c>
      <c r="C220" s="118">
        <f t="shared" ref="C220:C226" si="126">D220+S220+X220</f>
        <v>182717.75086999999</v>
      </c>
      <c r="D220" s="118">
        <f>E220+M220</f>
        <v>176948.33241999999</v>
      </c>
      <c r="E220" s="77">
        <f t="shared" si="120"/>
        <v>135814.54676</v>
      </c>
      <c r="F220" s="77">
        <v>31303.043940000003</v>
      </c>
      <c r="G220" s="89">
        <v>18404.47352</v>
      </c>
      <c r="H220" s="102">
        <v>1483.0783799999999</v>
      </c>
      <c r="I220" s="206">
        <v>75256.001439999993</v>
      </c>
      <c r="J220" s="89">
        <v>70101.106779999987</v>
      </c>
      <c r="K220" s="77">
        <f t="shared" si="119"/>
        <v>5154.8946600000054</v>
      </c>
      <c r="L220" s="102">
        <v>9367.9494799999993</v>
      </c>
      <c r="M220" s="121">
        <f>SUM(N220:R220)</f>
        <v>41133.785660000001</v>
      </c>
      <c r="N220" s="76">
        <v>24216.996999999999</v>
      </c>
      <c r="O220" s="76">
        <v>6539.2035699999997</v>
      </c>
      <c r="P220" s="89">
        <v>808.32245</v>
      </c>
      <c r="Q220" s="89">
        <v>2067.6179300000003</v>
      </c>
      <c r="R220" s="89">
        <v>7501.6447099999996</v>
      </c>
      <c r="S220" s="89">
        <f>SUM(T220:W220)</f>
        <v>5351.393839999997</v>
      </c>
      <c r="T220" s="210">
        <v>2662.9166699999978</v>
      </c>
      <c r="U220" s="89">
        <v>2688.4771699999988</v>
      </c>
      <c r="V220" s="118">
        <v>0</v>
      </c>
      <c r="W220" s="118">
        <v>0</v>
      </c>
      <c r="X220" s="89">
        <f t="shared" si="121"/>
        <v>418.02461</v>
      </c>
      <c r="Y220" s="76">
        <v>52.493299999999998</v>
      </c>
      <c r="Z220" s="89">
        <v>217.69125</v>
      </c>
      <c r="AA220" s="89">
        <v>4.62E-3</v>
      </c>
      <c r="AB220" s="221">
        <v>13.664599999999998</v>
      </c>
      <c r="AC220" s="89">
        <v>134.17084</v>
      </c>
      <c r="AD220" s="76">
        <v>0</v>
      </c>
      <c r="AE220" s="55"/>
    </row>
    <row r="221" spans="1:31">
      <c r="A221" s="314"/>
      <c r="B221" s="78" t="str">
        <f>IF(L!$A$1=1,L!B223,IF(L!$A$1=2,L!C223,L!D223))</f>
        <v>2022 Qershor</v>
      </c>
      <c r="C221" s="118">
        <f t="shared" si="126"/>
        <v>196505.0327999999</v>
      </c>
      <c r="D221" s="118">
        <f t="shared" ref="D221" si="127">E221+M221</f>
        <v>157594.6453399999</v>
      </c>
      <c r="E221" s="123">
        <f>F221+G221+H221+I221+L221</f>
        <v>114991.04631999989</v>
      </c>
      <c r="F221" s="77">
        <v>31750.80416</v>
      </c>
      <c r="G221" s="89">
        <v>14585.976549999999</v>
      </c>
      <c r="H221" s="102">
        <v>796.12753999999995</v>
      </c>
      <c r="I221" s="101">
        <v>56902.848519999898</v>
      </c>
      <c r="J221" s="119">
        <v>54190.092159999993</v>
      </c>
      <c r="K221" s="77">
        <f t="shared" ref="K221:K223" si="128">I221-J221</f>
        <v>2712.7563599999048</v>
      </c>
      <c r="L221" s="102">
        <v>10955.289550000001</v>
      </c>
      <c r="M221" s="121">
        <f>SUM(N221:R221)</f>
        <v>42603.599020000001</v>
      </c>
      <c r="N221" s="76">
        <v>23270.686690000002</v>
      </c>
      <c r="O221" s="76">
        <v>7495.40308</v>
      </c>
      <c r="P221" s="103">
        <v>955.64215000000002</v>
      </c>
      <c r="Q221" s="118">
        <v>1919.2816</v>
      </c>
      <c r="R221" s="103">
        <v>8962.5854999999992</v>
      </c>
      <c r="S221" s="89">
        <f>SUM(T221:W221)</f>
        <v>38088.840580000004</v>
      </c>
      <c r="T221" s="89">
        <v>3754.3568999999998</v>
      </c>
      <c r="U221" s="89">
        <v>1662.0527900000006</v>
      </c>
      <c r="V221" s="118">
        <v>32672.43089</v>
      </c>
      <c r="W221" s="118">
        <v>0</v>
      </c>
      <c r="X221" s="89">
        <f>SUM(Y221:AD221)</f>
        <v>821.5468800000001</v>
      </c>
      <c r="Y221" s="76">
        <v>66.661919999999995</v>
      </c>
      <c r="Z221" s="104">
        <v>418.49025999999998</v>
      </c>
      <c r="AA221" s="118">
        <v>0.39787</v>
      </c>
      <c r="AB221" s="287">
        <v>146.12541000000002</v>
      </c>
      <c r="AC221" s="104">
        <v>181.67643999999999</v>
      </c>
      <c r="AD221" s="76">
        <v>8.1949800000000739</v>
      </c>
      <c r="AE221" s="55"/>
    </row>
    <row r="222" spans="1:31">
      <c r="A222" s="314"/>
      <c r="B222" s="78" t="str">
        <f>IF(L!$A$1=1,L!B224,IF(L!$A$1=2,L!C224,L!D224))</f>
        <v>2022 Korrik</v>
      </c>
      <c r="C222" s="118">
        <f t="shared" si="126"/>
        <v>172479.84862999999</v>
      </c>
      <c r="D222" s="118">
        <f>E222+M222</f>
        <v>169372.45978999999</v>
      </c>
      <c r="E222" s="77">
        <f>F222+G222+H222+I222+L222</f>
        <v>119021.89134999999</v>
      </c>
      <c r="F222" s="77">
        <v>29855.63018</v>
      </c>
      <c r="G222" s="89">
        <v>16675.258989999998</v>
      </c>
      <c r="H222" s="102">
        <v>659.08947000000001</v>
      </c>
      <c r="I222" s="101">
        <v>57132.589440000003</v>
      </c>
      <c r="J222" s="101">
        <v>49499.754979999998</v>
      </c>
      <c r="K222" s="77">
        <f t="shared" si="128"/>
        <v>7632.8344600000055</v>
      </c>
      <c r="L222" s="102">
        <v>14699.323269999999</v>
      </c>
      <c r="M222" s="121">
        <f>SUM(N222:R222)</f>
        <v>50350.568439999995</v>
      </c>
      <c r="N222" s="76">
        <v>24050.315029999998</v>
      </c>
      <c r="O222" s="76">
        <v>9477.1436099999992</v>
      </c>
      <c r="P222" s="103">
        <v>917.87853999999993</v>
      </c>
      <c r="Q222" s="89">
        <v>4940.55152</v>
      </c>
      <c r="R222" s="103">
        <v>10964.67974</v>
      </c>
      <c r="S222" s="211">
        <f>SUM(T222:W222)</f>
        <v>2264.4030999999991</v>
      </c>
      <c r="T222" s="210">
        <v>477.820189999999</v>
      </c>
      <c r="U222" s="89">
        <v>1788.19</v>
      </c>
      <c r="V222" s="118">
        <v>-1.6070900000000001</v>
      </c>
      <c r="W222" s="118">
        <v>0</v>
      </c>
      <c r="X222" s="89">
        <f>SUM(Y222:AD222)</f>
        <v>842.98573999999974</v>
      </c>
      <c r="Y222" s="76">
        <v>32.172579999999996</v>
      </c>
      <c r="Z222" s="104">
        <v>254.40300999999999</v>
      </c>
      <c r="AA222" s="89">
        <v>0.18769999999999998</v>
      </c>
      <c r="AB222" s="287">
        <v>23.192500000000003</v>
      </c>
      <c r="AC222" s="104">
        <v>465.77109999999999</v>
      </c>
      <c r="AD222" s="76">
        <v>67.258849999999867</v>
      </c>
      <c r="AE222" s="55"/>
    </row>
    <row r="223" spans="1:31">
      <c r="A223" s="314"/>
      <c r="B223" s="78" t="str">
        <f>IF(L!$A$1=1,L!B225,IF(L!$A$1=2,L!C225,L!D225))</f>
        <v>2022 Gusht</v>
      </c>
      <c r="C223" s="118">
        <f t="shared" si="126"/>
        <v>234638.19344</v>
      </c>
      <c r="D223" s="118">
        <f t="shared" ref="D223:D224" si="129">E223+M223</f>
        <v>229639.52851999999</v>
      </c>
      <c r="E223" s="77">
        <f>F223+G223+H223+I223+L223</f>
        <v>210086.63143000001</v>
      </c>
      <c r="F223" s="102">
        <v>30103.31322</v>
      </c>
      <c r="G223" s="102">
        <v>13885.73696</v>
      </c>
      <c r="H223" s="102">
        <v>1022.00527</v>
      </c>
      <c r="I223" s="120">
        <v>147954.82276000001</v>
      </c>
      <c r="J223" s="120">
        <v>45732.233390000001</v>
      </c>
      <c r="K223" s="123">
        <f t="shared" si="128"/>
        <v>102222.58937</v>
      </c>
      <c r="L223" s="102">
        <v>17120.753219999999</v>
      </c>
      <c r="M223" s="121">
        <f t="shared" ref="M223:M224" si="130">SUM(N223:R223)</f>
        <v>19552.897089999999</v>
      </c>
      <c r="N223" s="122">
        <v>1398.5622099999998</v>
      </c>
      <c r="O223" s="103">
        <v>5800.1839799999998</v>
      </c>
      <c r="P223" s="103">
        <v>737.51389000000006</v>
      </c>
      <c r="Q223" s="103">
        <v>2417.4796000000001</v>
      </c>
      <c r="R223" s="103">
        <v>9199.157409999998</v>
      </c>
      <c r="S223" s="89">
        <f t="shared" ref="S223:S224" si="131">SUM(T223:W223)</f>
        <v>4170.9970200000016</v>
      </c>
      <c r="T223" s="104">
        <v>0</v>
      </c>
      <c r="U223" s="104">
        <v>4170.9970200000016</v>
      </c>
      <c r="V223" s="89">
        <v>0</v>
      </c>
      <c r="W223" s="89">
        <v>0</v>
      </c>
      <c r="X223" s="89">
        <f>SUM(Y223:AD223)</f>
        <v>827.66790000000026</v>
      </c>
      <c r="Y223" s="103">
        <v>61.649260000000005</v>
      </c>
      <c r="Z223" s="103">
        <v>265.85451</v>
      </c>
      <c r="AA223" s="103">
        <v>6.1199999999999996E-3</v>
      </c>
      <c r="AB223" s="225">
        <v>71.733000000000004</v>
      </c>
      <c r="AC223" s="103">
        <v>426.11403000000001</v>
      </c>
      <c r="AD223" s="210">
        <v>2.3109800000001846</v>
      </c>
      <c r="AE223" s="55"/>
    </row>
    <row r="224" spans="1:31">
      <c r="A224" s="314"/>
      <c r="B224" s="78" t="str">
        <f>IF(L!$A$1=1,L!B226,IF(L!$A$1=2,L!C226,L!D226))</f>
        <v>2022 Shtator</v>
      </c>
      <c r="C224" s="118">
        <f t="shared" si="126"/>
        <v>208620.22064999992</v>
      </c>
      <c r="D224" s="118">
        <f t="shared" si="129"/>
        <v>196275.91622999992</v>
      </c>
      <c r="E224" s="77">
        <f t="shared" ref="E224" si="132">F224+G224+H224+I224+L224</f>
        <v>140999.8633599999</v>
      </c>
      <c r="F224" s="102">
        <v>30845.582360000037</v>
      </c>
      <c r="G224" s="102">
        <v>17554.286670000001</v>
      </c>
      <c r="H224" s="102">
        <v>899.38498000000095</v>
      </c>
      <c r="I224" s="102">
        <v>76119.691919999896</v>
      </c>
      <c r="J224" s="120">
        <v>53508.64789</v>
      </c>
      <c r="K224" s="123">
        <f>I224-J224</f>
        <v>22611.044029999895</v>
      </c>
      <c r="L224" s="102">
        <v>15580.917429999985</v>
      </c>
      <c r="M224" s="121">
        <f t="shared" si="130"/>
        <v>55276.05287</v>
      </c>
      <c r="N224" s="103">
        <v>32573.132079999999</v>
      </c>
      <c r="O224" s="103">
        <v>7815.4976699999997</v>
      </c>
      <c r="P224" s="103">
        <v>711.29536999999993</v>
      </c>
      <c r="Q224" s="103">
        <v>2952.8870700000007</v>
      </c>
      <c r="R224" s="103">
        <v>11223.240680000001</v>
      </c>
      <c r="S224" s="89">
        <f t="shared" si="131"/>
        <v>11512.442500000001</v>
      </c>
      <c r="T224" s="206">
        <v>7194.8005600000006</v>
      </c>
      <c r="U224" s="104">
        <v>4317.6419400000013</v>
      </c>
      <c r="V224" s="89">
        <v>0</v>
      </c>
      <c r="W224" s="89">
        <v>0</v>
      </c>
      <c r="X224" s="89">
        <f t="shared" ref="X224" si="133">SUM(Y224:AD224)</f>
        <v>831.8619199999996</v>
      </c>
      <c r="Y224" s="103">
        <v>84.856380000000016</v>
      </c>
      <c r="Z224" s="103">
        <v>255.86232999999996</v>
      </c>
      <c r="AA224" s="103">
        <v>4.3299999999998721E-3</v>
      </c>
      <c r="AB224" s="225">
        <v>254.69883999999999</v>
      </c>
      <c r="AC224" s="103">
        <v>232.25680999999975</v>
      </c>
      <c r="AD224" s="210">
        <v>4.1832299999998712</v>
      </c>
      <c r="AE224" s="55"/>
    </row>
    <row r="225" spans="1:45">
      <c r="A225" s="315"/>
      <c r="B225" s="78" t="str">
        <f>IF(L!$A$1=1,L!B227,IF(L!$A$1=2,L!C227,L!D227))</f>
        <v>2022 Tetor</v>
      </c>
      <c r="C225" s="118">
        <f t="shared" si="126"/>
        <v>252729.2536</v>
      </c>
      <c r="D225" s="118">
        <f>E225+M225</f>
        <v>245372.43401999999</v>
      </c>
      <c r="E225" s="77">
        <f>F225+G225+H225+I225+L225</f>
        <v>181219.60648999998</v>
      </c>
      <c r="F225" s="102">
        <v>31084.421139999995</v>
      </c>
      <c r="G225" s="102">
        <v>18054.449800000002</v>
      </c>
      <c r="H225" s="102">
        <v>767.35585000000003</v>
      </c>
      <c r="I225" s="102">
        <v>112947.91866</v>
      </c>
      <c r="J225" s="120">
        <v>72305.486699999994</v>
      </c>
      <c r="K225" s="123">
        <f>I225-J225</f>
        <v>40642.431960000002</v>
      </c>
      <c r="L225" s="102">
        <v>18365.461039999998</v>
      </c>
      <c r="M225" s="121">
        <f>SUM(N225:R225)</f>
        <v>64152.827529999995</v>
      </c>
      <c r="N225" s="103">
        <v>36945.421470000001</v>
      </c>
      <c r="O225" s="103">
        <v>8494.3203599999997</v>
      </c>
      <c r="P225" s="103">
        <v>736.81933000000004</v>
      </c>
      <c r="Q225" s="103">
        <v>2848.6318299999998</v>
      </c>
      <c r="R225" s="103">
        <v>15127.634540000001</v>
      </c>
      <c r="S225" s="89">
        <f>SUM(T225:W225)</f>
        <v>6293.1292499999963</v>
      </c>
      <c r="T225" s="89">
        <v>2943.0826299999999</v>
      </c>
      <c r="U225" s="104">
        <v>3350.0466199999969</v>
      </c>
      <c r="V225" s="89">
        <v>0</v>
      </c>
      <c r="W225" s="89">
        <v>0</v>
      </c>
      <c r="X225" s="89">
        <f>SUM(Y225:AD225)</f>
        <v>1063.6903300000001</v>
      </c>
      <c r="Y225" s="103">
        <v>82.353320000000011</v>
      </c>
      <c r="Z225" s="103">
        <v>725.03231999999991</v>
      </c>
      <c r="AA225" s="103">
        <v>4.4000000000000003E-3</v>
      </c>
      <c r="AB225" s="225">
        <v>127.51817999999999</v>
      </c>
      <c r="AC225" s="103">
        <v>128.69732999999999</v>
      </c>
      <c r="AD225" s="210">
        <v>8.4780000000117539E-2</v>
      </c>
      <c r="AE225" s="55"/>
    </row>
    <row r="226" spans="1:45">
      <c r="A226" s="315"/>
      <c r="B226" s="78" t="str">
        <f>IF(L!$A$1=1,L!B228,IF(L!$A$1=2,L!C228,L!D228))</f>
        <v xml:space="preserve">2022 Nëntor </v>
      </c>
      <c r="C226" s="118">
        <f t="shared" si="126"/>
        <v>309019.76130000001</v>
      </c>
      <c r="D226" s="118">
        <f>E226+M226</f>
        <v>299864.37800000003</v>
      </c>
      <c r="E226" s="77">
        <f t="shared" ref="E226:E227" si="134">F226+G226+H226+I226+L226</f>
        <v>237638.23433000001</v>
      </c>
      <c r="F226" s="102">
        <v>29410.291980000002</v>
      </c>
      <c r="G226" s="102">
        <v>25502.14906</v>
      </c>
      <c r="H226" s="102">
        <v>1088.0711700000011</v>
      </c>
      <c r="I226" s="102">
        <v>93115.73474</v>
      </c>
      <c r="J226" s="102">
        <v>66015.97408</v>
      </c>
      <c r="K226" s="77">
        <f t="shared" ref="K226" si="135">I226-J226</f>
        <v>27099.76066</v>
      </c>
      <c r="L226" s="102">
        <v>88521.987380000006</v>
      </c>
      <c r="M226" s="121">
        <f t="shared" ref="M226:M227" si="136">SUM(N226:R226)</f>
        <v>62226.14366999999</v>
      </c>
      <c r="N226" s="103">
        <v>22836.609479999992</v>
      </c>
      <c r="O226" s="103">
        <v>11146.19426</v>
      </c>
      <c r="P226" s="103">
        <v>1012.5858800000013</v>
      </c>
      <c r="Q226" s="103">
        <v>2728.4290499999988</v>
      </c>
      <c r="R226" s="103">
        <v>24502.325000000001</v>
      </c>
      <c r="S226" s="89">
        <f t="shared" ref="S226" si="137">SUM(T226:W226)</f>
        <v>7719.7020999999859</v>
      </c>
      <c r="T226" s="104">
        <v>5120.448169999996</v>
      </c>
      <c r="U226" s="104">
        <v>2599.2539299999899</v>
      </c>
      <c r="V226" s="89">
        <v>0</v>
      </c>
      <c r="W226" s="89">
        <v>0</v>
      </c>
      <c r="X226" s="89">
        <f t="shared" ref="X226" si="138">SUM(Y226:AD226)</f>
        <v>1435.6812</v>
      </c>
      <c r="Y226" s="103">
        <v>75.97364000000006</v>
      </c>
      <c r="Z226" s="103">
        <v>358.72138999999999</v>
      </c>
      <c r="AA226" s="103">
        <v>1.0963599999999998</v>
      </c>
      <c r="AB226" s="225">
        <v>102.0314699999999</v>
      </c>
      <c r="AC226" s="103">
        <v>855.65833999999995</v>
      </c>
      <c r="AD226" s="103">
        <v>42.200000000000017</v>
      </c>
      <c r="AE226" s="55"/>
    </row>
    <row r="227" spans="1:45">
      <c r="A227" s="315"/>
      <c r="B227" s="78" t="str">
        <f>IF(L!$A$1=1,L!B229,IF(L!$A$1=2,L!C229,L!D229))</f>
        <v>2022 Dhjetor</v>
      </c>
      <c r="C227" s="118">
        <f t="shared" ref="C227:C230" si="139">D227+S227+X227</f>
        <v>408401.20456999994</v>
      </c>
      <c r="D227" s="118">
        <f>E227+M227</f>
        <v>397467.98457999993</v>
      </c>
      <c r="E227" s="77">
        <f t="shared" si="134"/>
        <v>306870.72181999998</v>
      </c>
      <c r="F227" s="102">
        <v>32557.81118999992</v>
      </c>
      <c r="G227" s="102">
        <v>51215.209639999986</v>
      </c>
      <c r="H227" s="102">
        <v>2174.8648399999984</v>
      </c>
      <c r="I227" s="102">
        <v>149883.77123000001</v>
      </c>
      <c r="J227" s="102">
        <v>75747.7415200002</v>
      </c>
      <c r="K227" s="89">
        <f>I227-J227</f>
        <v>74136.029709999813</v>
      </c>
      <c r="L227" s="102">
        <v>71039.064920000092</v>
      </c>
      <c r="M227" s="121">
        <f t="shared" si="136"/>
        <v>90597.262759999983</v>
      </c>
      <c r="N227" s="103">
        <v>22266.760889999976</v>
      </c>
      <c r="O227" s="103">
        <v>18439.729050000009</v>
      </c>
      <c r="P227" s="103">
        <v>2270.9839400000001</v>
      </c>
      <c r="Q227" s="103">
        <v>4015.7387000000017</v>
      </c>
      <c r="R227" s="103">
        <v>43604.050179999991</v>
      </c>
      <c r="S227" s="89">
        <f>SUM(T227:W227)</f>
        <v>8708.030680000018</v>
      </c>
      <c r="T227" s="118">
        <v>3742.2331400000112</v>
      </c>
      <c r="U227" s="118">
        <v>1912.8214300000109</v>
      </c>
      <c r="V227" s="89">
        <v>3052.976109999996</v>
      </c>
      <c r="W227" s="89">
        <v>0</v>
      </c>
      <c r="X227" s="89">
        <f>SUM(Y227:AD227)</f>
        <v>2225.1893100000007</v>
      </c>
      <c r="Y227" s="103">
        <v>165.30432999999994</v>
      </c>
      <c r="Z227" s="103">
        <v>1097.4518900000003</v>
      </c>
      <c r="AA227" s="103">
        <v>4.3500000000005201E-3</v>
      </c>
      <c r="AB227" s="103">
        <v>161.95233000000019</v>
      </c>
      <c r="AC227" s="103">
        <v>692.12991000000056</v>
      </c>
      <c r="AD227" s="103">
        <v>108.34649999999988</v>
      </c>
      <c r="AE227" s="55"/>
    </row>
    <row r="228" spans="1:45">
      <c r="A228" s="316"/>
      <c r="B228" s="227" t="str">
        <f>IF(L!$A$1=1,L!B230,IF(L!$A$1=2,L!C230,L!D230))</f>
        <v>Gjithsej 2022</v>
      </c>
      <c r="C228" s="176">
        <f t="shared" si="139"/>
        <v>2624351.5855099997</v>
      </c>
      <c r="D228" s="115">
        <f>SUM(D216:D227)</f>
        <v>2495285.0858099996</v>
      </c>
      <c r="E228" s="115">
        <f t="shared" ref="E228" si="140">SUM(E216:E227)</f>
        <v>1933615.4369999999</v>
      </c>
      <c r="F228" s="115">
        <f>SUM(F216:F227)</f>
        <v>371437.37952999998</v>
      </c>
      <c r="G228" s="115">
        <f>SUM(G216:G227)</f>
        <v>235316.90843000001</v>
      </c>
      <c r="H228" s="115">
        <f>SUM(H216:H227)</f>
        <v>13752.756730000001</v>
      </c>
      <c r="I228" s="115">
        <f>SUM(I216:I227)</f>
        <v>1037302.5796499997</v>
      </c>
      <c r="J228" s="115">
        <f>SUM(J216:J227)</f>
        <v>721195.04037000006</v>
      </c>
      <c r="K228" s="115">
        <f t="shared" ref="K228" si="141">SUM(K216:K227)</f>
        <v>316107.53927999968</v>
      </c>
      <c r="L228" s="115">
        <f>SUM(L216:L227)</f>
        <v>275805.81266000005</v>
      </c>
      <c r="M228" s="115">
        <f>SUM(M216:M227)</f>
        <v>561669.64880999993</v>
      </c>
      <c r="N228" s="115">
        <f>SUM(N216:N227)</f>
        <v>281203.55400999996</v>
      </c>
      <c r="O228" s="115">
        <f>SUM(O216:O227)</f>
        <v>98057.11884000001</v>
      </c>
      <c r="P228" s="115">
        <f t="shared" ref="P228:R228" si="142">SUM(P216:P227)</f>
        <v>12196.903839999999</v>
      </c>
      <c r="Q228" s="115">
        <f t="shared" si="142"/>
        <v>26765.322690000001</v>
      </c>
      <c r="R228" s="115">
        <f t="shared" si="142"/>
        <v>143446.74943</v>
      </c>
      <c r="S228" s="115">
        <f>SUM(S216:S227)</f>
        <v>119046.0693</v>
      </c>
      <c r="T228" s="115">
        <f>SUM(T216:T227)</f>
        <v>48283.661469999999</v>
      </c>
      <c r="U228" s="115">
        <f>SUM(U216:U227)</f>
        <v>35038.607920000002</v>
      </c>
      <c r="V228" s="115">
        <f>SUM(V216:V227)</f>
        <v>35723.799909999994</v>
      </c>
      <c r="W228" s="115">
        <f t="shared" ref="W228" si="143">SUM(W216:W227)</f>
        <v>0</v>
      </c>
      <c r="X228" s="228">
        <f>SUM(X216:X227)</f>
        <v>10020.430400000001</v>
      </c>
      <c r="Y228" s="228">
        <f>SUM(Y216:Y227)</f>
        <v>794.95776000000001</v>
      </c>
      <c r="Z228" s="285">
        <f>SUM(Z216:Z227)</f>
        <v>4040.04358</v>
      </c>
      <c r="AA228" s="228">
        <f t="shared" ref="AA228" si="144">SUM(AA216:AA227)</f>
        <v>2.4613700000000001</v>
      </c>
      <c r="AB228" s="228">
        <f>SUM(AB216:AB227)</f>
        <v>1126.7239500000001</v>
      </c>
      <c r="AC228" s="228">
        <f>SUM(AC216:AC227)</f>
        <v>3326.22606</v>
      </c>
      <c r="AD228" s="228">
        <f>SUM(AD216:AD227)</f>
        <v>730.01768000000004</v>
      </c>
      <c r="AE228" s="125"/>
    </row>
    <row r="229" spans="1:45">
      <c r="A229" s="314">
        <v>2023</v>
      </c>
      <c r="B229" s="78" t="str">
        <f>IF(L!$A$1=1,L!B231,IF(L!$A$1=2,L!C231,L!D231))</f>
        <v>2023 Janar</v>
      </c>
      <c r="C229" s="118">
        <f t="shared" si="139"/>
        <v>129995.86538000002</v>
      </c>
      <c r="D229" s="118">
        <f>E229+M229</f>
        <v>126909.53059000001</v>
      </c>
      <c r="E229" s="77">
        <f>F229+G229+H229+I229+L229</f>
        <v>104618.26119</v>
      </c>
      <c r="F229" s="118">
        <v>32865.054839999997</v>
      </c>
      <c r="G229" s="89">
        <v>1441.71273</v>
      </c>
      <c r="H229" s="89">
        <v>90.536810000000003</v>
      </c>
      <c r="I229" s="203">
        <v>70072.006400000013</v>
      </c>
      <c r="J229" s="101">
        <v>47965.047080000004</v>
      </c>
      <c r="K229" s="77">
        <f>I229-J229</f>
        <v>22106.959320000009</v>
      </c>
      <c r="L229" s="120">
        <v>148.95041000000001</v>
      </c>
      <c r="M229" s="121">
        <f>SUM(N229:R229)</f>
        <v>22291.269400000001</v>
      </c>
      <c r="N229" s="89">
        <v>22042.62269</v>
      </c>
      <c r="O229" s="89">
        <v>180.36543999999998</v>
      </c>
      <c r="P229" s="89">
        <v>66.891270000000006</v>
      </c>
      <c r="Q229" s="89">
        <v>1.39</v>
      </c>
      <c r="R229" s="89">
        <v>0</v>
      </c>
      <c r="S229" s="89">
        <f>SUM(T229:W229)</f>
        <v>3064.3090300000003</v>
      </c>
      <c r="T229" s="89">
        <v>482.79714000000001</v>
      </c>
      <c r="U229" s="89">
        <v>2581.5118900000002</v>
      </c>
      <c r="V229" s="118">
        <v>0</v>
      </c>
      <c r="W229" s="118">
        <v>0</v>
      </c>
      <c r="X229" s="89">
        <f>SUM(Y229:AD229)</f>
        <v>22.025760000000002</v>
      </c>
      <c r="Y229" s="89">
        <v>0.5</v>
      </c>
      <c r="Z229" s="89">
        <v>4.0157600000000002</v>
      </c>
      <c r="AA229" s="89"/>
      <c r="AB229" s="221">
        <v>17.510000000000002</v>
      </c>
      <c r="AC229" s="89">
        <v>0</v>
      </c>
      <c r="AD229" s="89"/>
    </row>
    <row r="230" spans="1:45">
      <c r="A230" s="314"/>
      <c r="B230" s="78" t="str">
        <f>IF(L!$A$1=1,L!B232,IF(L!$A$1=2,L!C232,L!D232))</f>
        <v>2023 Shkurt</v>
      </c>
      <c r="C230" s="118">
        <f t="shared" si="139"/>
        <v>182003.03835999998</v>
      </c>
      <c r="D230" s="118">
        <f t="shared" ref="D230:D240" si="145">E230+M230</f>
        <v>177240.55961999999</v>
      </c>
      <c r="E230" s="77">
        <f t="shared" ref="E230:E240" si="146">F230+G230+H230+I230+L230</f>
        <v>132764.80278999999</v>
      </c>
      <c r="F230" s="118">
        <v>34689.434390000002</v>
      </c>
      <c r="G230" s="89">
        <v>15710.774929999998</v>
      </c>
      <c r="H230" s="203">
        <v>1860.1796700000002</v>
      </c>
      <c r="I230" s="203">
        <v>73925.817299999995</v>
      </c>
      <c r="J230" s="101">
        <v>48991.976750000009</v>
      </c>
      <c r="K230" s="77">
        <f t="shared" ref="K230:K236" si="147">I230-J230</f>
        <v>24933.840549999986</v>
      </c>
      <c r="L230" s="120">
        <v>6578.5964999999997</v>
      </c>
      <c r="M230" s="121">
        <f t="shared" ref="M230:M239" si="148">SUM(N230:R230)</f>
        <v>44475.756830000006</v>
      </c>
      <c r="N230" s="89">
        <v>29147.151730000001</v>
      </c>
      <c r="O230" s="89">
        <v>9074.8600200000001</v>
      </c>
      <c r="P230" s="89">
        <v>1412.8501200000001</v>
      </c>
      <c r="Q230" s="89">
        <v>609.54244999999992</v>
      </c>
      <c r="R230" s="89">
        <v>4231.3525099999997</v>
      </c>
      <c r="S230" s="89">
        <f>SUM(T230:W230)</f>
        <v>3993.9640800000002</v>
      </c>
      <c r="T230" s="89">
        <v>0</v>
      </c>
      <c r="U230" s="89">
        <v>3993.9640800000002</v>
      </c>
      <c r="V230" s="118">
        <v>0</v>
      </c>
      <c r="W230" s="118">
        <v>0</v>
      </c>
      <c r="X230" s="89">
        <f>SUM(Y230:AD230)</f>
        <v>768.51465999999994</v>
      </c>
      <c r="Y230" s="89">
        <v>88.57744000000001</v>
      </c>
      <c r="Z230" s="89">
        <v>272.31338</v>
      </c>
      <c r="AA230" s="89">
        <v>9.1700000000000011E-3</v>
      </c>
      <c r="AB230" s="221">
        <v>22.86045</v>
      </c>
      <c r="AC230" s="89">
        <v>374.91096999999996</v>
      </c>
      <c r="AD230" s="89">
        <v>9.8432499999999994</v>
      </c>
    </row>
    <row r="231" spans="1:45" s="292" customFormat="1">
      <c r="A231" s="314"/>
      <c r="B231" s="290" t="str">
        <f>IF(L!$A$1=1,L!B233,IF(L!$A$1=2,L!C233,L!D233))</f>
        <v xml:space="preserve">2023 Mars </v>
      </c>
      <c r="C231" s="118">
        <f>D231+S231+X231</f>
        <v>198076.29969000001</v>
      </c>
      <c r="D231" s="118">
        <f>E231+M231</f>
        <v>185778.21890000001</v>
      </c>
      <c r="E231" s="123">
        <f t="shared" si="146"/>
        <v>139002.03856000002</v>
      </c>
      <c r="F231" s="120">
        <v>33926.994330000001</v>
      </c>
      <c r="G231" s="118">
        <v>19432.43807</v>
      </c>
      <c r="H231" s="120">
        <v>1458.85906</v>
      </c>
      <c r="I231" s="118">
        <v>61257.088720000007</v>
      </c>
      <c r="J231" s="101">
        <v>50283.83668</v>
      </c>
      <c r="K231" s="123">
        <f>I231-J231</f>
        <v>10973.252040000007</v>
      </c>
      <c r="L231" s="120">
        <v>22926.658380000001</v>
      </c>
      <c r="M231" s="121">
        <f t="shared" si="148"/>
        <v>46776.180339999999</v>
      </c>
      <c r="N231" s="118">
        <v>28300.614590000001</v>
      </c>
      <c r="O231" s="118">
        <v>9118.1741799999982</v>
      </c>
      <c r="P231" s="118">
        <v>1206.6142299999999</v>
      </c>
      <c r="Q231" s="118">
        <v>1557.8522499999999</v>
      </c>
      <c r="R231" s="118">
        <v>6592.9250899999997</v>
      </c>
      <c r="S231" s="118">
        <f t="shared" ref="S231" si="149">SUM(T231:W231)</f>
        <v>11508.401000000002</v>
      </c>
      <c r="T231" s="118">
        <v>7206.326039999999</v>
      </c>
      <c r="U231" s="118">
        <v>4302.0749600000017</v>
      </c>
      <c r="V231" s="118">
        <v>0</v>
      </c>
      <c r="W231" s="118">
        <v>0</v>
      </c>
      <c r="X231" s="118">
        <f t="shared" ref="X231" si="150">SUM(Y231:AD231)</f>
        <v>789.67979000000003</v>
      </c>
      <c r="Y231" s="118">
        <v>50.333349999999996</v>
      </c>
      <c r="Z231" s="118">
        <v>269.06532000000004</v>
      </c>
      <c r="AA231" s="118">
        <v>4.4400000000000004E-3</v>
      </c>
      <c r="AB231" s="223">
        <v>111.14178</v>
      </c>
      <c r="AC231" s="118">
        <v>359.13490000000002</v>
      </c>
      <c r="AD231" s="118">
        <v>0</v>
      </c>
      <c r="AE231" s="291"/>
      <c r="AF231" s="55"/>
      <c r="AG231" s="55"/>
      <c r="AH231" s="55"/>
      <c r="AI231" s="55"/>
      <c r="AJ231" s="55"/>
      <c r="AK231" s="55"/>
      <c r="AL231" s="55"/>
      <c r="AM231" s="55"/>
      <c r="AN231" s="55"/>
      <c r="AO231" s="55"/>
      <c r="AP231" s="55"/>
      <c r="AQ231" s="55"/>
      <c r="AR231" s="55"/>
      <c r="AS231" s="55"/>
    </row>
    <row r="232" spans="1:45">
      <c r="A232" s="314"/>
      <c r="B232" s="78" t="str">
        <f>IF(L!$A$1=1,L!B234,IF(L!$A$1=2,L!C234,L!D234))</f>
        <v>2023 Prill</v>
      </c>
      <c r="C232" s="118">
        <f>D232+S232+X232</f>
        <v>214590.02781</v>
      </c>
      <c r="D232" s="118">
        <f t="shared" si="145"/>
        <v>208873.25521999999</v>
      </c>
      <c r="E232" s="77">
        <f>F232+G232+H232+I232+L232</f>
        <v>157533.95509999999</v>
      </c>
      <c r="F232" s="89">
        <v>33812.57963</v>
      </c>
      <c r="G232" s="89">
        <v>15512.028820000001</v>
      </c>
      <c r="H232" s="77">
        <v>1384.1563399999998</v>
      </c>
      <c r="I232" s="89">
        <v>91393.00503</v>
      </c>
      <c r="J232" s="101">
        <v>53001.433819999998</v>
      </c>
      <c r="K232" s="77">
        <f>I232-J232</f>
        <v>38391.571210000002</v>
      </c>
      <c r="L232" s="77">
        <v>15432.185279999998</v>
      </c>
      <c r="M232" s="121">
        <f t="shared" si="148"/>
        <v>51339.30012</v>
      </c>
      <c r="N232" s="89">
        <v>28965.34662</v>
      </c>
      <c r="O232" s="89">
        <v>9285.6053600000014</v>
      </c>
      <c r="P232" s="89">
        <v>1120.44776</v>
      </c>
      <c r="Q232" s="89">
        <v>1898.9143100000001</v>
      </c>
      <c r="R232" s="89">
        <v>10068.986070000001</v>
      </c>
      <c r="S232" s="89">
        <f>SUM(T232:W232)</f>
        <v>5054.5332699999999</v>
      </c>
      <c r="T232" s="89">
        <v>2868.9249100000002</v>
      </c>
      <c r="U232" s="89">
        <v>2185.6083599999993</v>
      </c>
      <c r="V232" s="118">
        <v>0</v>
      </c>
      <c r="W232" s="118">
        <v>0</v>
      </c>
      <c r="X232" s="89">
        <f>SUM(Y232:AD232)</f>
        <v>662.23932000000002</v>
      </c>
      <c r="Y232" s="89">
        <v>44.975089999999994</v>
      </c>
      <c r="Z232" s="89">
        <v>286.97269999999997</v>
      </c>
      <c r="AA232" s="89">
        <v>4.7300000000000007E-3</v>
      </c>
      <c r="AB232" s="221">
        <v>68.342390000000009</v>
      </c>
      <c r="AC232" s="89">
        <v>39.8489</v>
      </c>
      <c r="AD232" s="89">
        <v>222.09551000000002</v>
      </c>
    </row>
    <row r="233" spans="1:45">
      <c r="A233" s="314"/>
      <c r="B233" s="78" t="str">
        <f>IF(L!$A$1=1,L!B235,IF(L!$A$1=2,L!C235,L!D235))</f>
        <v>2023 Maj</v>
      </c>
      <c r="C233" s="118">
        <f t="shared" ref="C233:C239" si="151">D233+S233+X233</f>
        <v>226237.47773000001</v>
      </c>
      <c r="D233" s="118">
        <f>E233+M233</f>
        <v>214238.30573000002</v>
      </c>
      <c r="E233" s="77">
        <f t="shared" si="146"/>
        <v>161986.58480000001</v>
      </c>
      <c r="F233" s="77">
        <v>34834.017570000004</v>
      </c>
      <c r="G233" s="89">
        <v>23051.155170000002</v>
      </c>
      <c r="H233" s="102">
        <v>1428.45451</v>
      </c>
      <c r="I233" s="206">
        <v>64055.361579999997</v>
      </c>
      <c r="J233" s="89">
        <v>50646.419880000001</v>
      </c>
      <c r="K233" s="77">
        <f>I233-J233</f>
        <v>13408.941699999996</v>
      </c>
      <c r="L233" s="102">
        <v>38617.595970000002</v>
      </c>
      <c r="M233" s="121">
        <f t="shared" si="148"/>
        <v>52251.72093000001</v>
      </c>
      <c r="N233" s="76">
        <v>28419.627819999998</v>
      </c>
      <c r="O233" s="76">
        <v>8475.3993100000007</v>
      </c>
      <c r="P233" s="89">
        <v>1094.7527600000001</v>
      </c>
      <c r="Q233" s="89">
        <v>2768.4640300000001</v>
      </c>
      <c r="R233" s="89">
        <v>11493.477009999999</v>
      </c>
      <c r="S233" s="89">
        <f>SUM(T233:W233)</f>
        <v>11021.95177</v>
      </c>
      <c r="T233" s="89">
        <v>5032.5314999999991</v>
      </c>
      <c r="U233" s="89">
        <v>5989.4202700000005</v>
      </c>
      <c r="V233" s="118">
        <v>0</v>
      </c>
      <c r="W233" s="118">
        <v>0</v>
      </c>
      <c r="X233" s="89">
        <f t="shared" ref="X233" si="152">SUM(Y233:AD233)</f>
        <v>977.22023000000002</v>
      </c>
      <c r="Y233" s="76">
        <v>67.880110000000002</v>
      </c>
      <c r="Z233" s="89">
        <v>225.68816999999996</v>
      </c>
      <c r="AA233" s="89">
        <v>4.2699999999999995E-3</v>
      </c>
      <c r="AB233" s="221">
        <v>458.85621000000003</v>
      </c>
      <c r="AC233" s="89">
        <v>220.77651</v>
      </c>
      <c r="AD233" s="76">
        <v>4.0149599999999799</v>
      </c>
    </row>
    <row r="234" spans="1:45">
      <c r="A234" s="314"/>
      <c r="B234" s="78" t="str">
        <f>IF(L!$A$1=1,L!B236,IF(L!$A$1=2,L!C236,L!D236))</f>
        <v>2023 Qershor</v>
      </c>
      <c r="C234" s="118">
        <f>D234+S234+X234</f>
        <v>203465.89357000004</v>
      </c>
      <c r="D234" s="118">
        <f>E234+M234</f>
        <v>196405.19992000001</v>
      </c>
      <c r="E234" s="77">
        <f>F234+G234+H234+I234+L234</f>
        <v>137817.90681000001</v>
      </c>
      <c r="F234" s="77">
        <v>35918.159480000002</v>
      </c>
      <c r="G234" s="89">
        <v>24417.62689</v>
      </c>
      <c r="H234" s="102">
        <v>831.54896000000008</v>
      </c>
      <c r="I234" s="101">
        <v>57930.490579999998</v>
      </c>
      <c r="J234" s="119">
        <v>52732.317569999992</v>
      </c>
      <c r="K234" s="77">
        <f t="shared" si="147"/>
        <v>5198.1730100000059</v>
      </c>
      <c r="L234" s="102">
        <v>18720.080900000001</v>
      </c>
      <c r="M234" s="121">
        <f>SUM(N234:R234)</f>
        <v>58587.293109999999</v>
      </c>
      <c r="N234" s="76">
        <v>29126.844130000001</v>
      </c>
      <c r="O234" s="76">
        <v>8731.9334699999999</v>
      </c>
      <c r="P234" s="103">
        <v>808.23030999999992</v>
      </c>
      <c r="Q234" s="118">
        <v>4055.9878300000005</v>
      </c>
      <c r="R234" s="103">
        <v>15864.297369999998</v>
      </c>
      <c r="S234" s="89">
        <f>SUM(T234:W234)</f>
        <v>6336.3439400000098</v>
      </c>
      <c r="T234" s="89">
        <v>2626.5501100000101</v>
      </c>
      <c r="U234" s="89">
        <v>3709.7938300000001</v>
      </c>
      <c r="V234" s="118">
        <v>0</v>
      </c>
      <c r="W234" s="118">
        <v>0</v>
      </c>
      <c r="X234" s="89">
        <f>SUM(Y234:AD234)</f>
        <v>724.34970999999996</v>
      </c>
      <c r="Y234" s="76">
        <v>48.089289999999998</v>
      </c>
      <c r="Z234" s="104">
        <v>339.4359</v>
      </c>
      <c r="AA234" s="118">
        <v>4.2699999999999995E-3</v>
      </c>
      <c r="AB234" s="287">
        <v>77.570800000000006</v>
      </c>
      <c r="AC234" s="104">
        <v>250.82977</v>
      </c>
      <c r="AD234" s="76">
        <v>8.4196799999999854</v>
      </c>
    </row>
    <row r="235" spans="1:45">
      <c r="A235" s="314"/>
      <c r="B235" s="78" t="str">
        <f>IF(L!$A$1=1,L!B237,IF(L!$A$1=2,L!C237,L!D237))</f>
        <v>2023 Korrik</v>
      </c>
      <c r="C235" s="118">
        <f>D235+S235+X235</f>
        <v>248644.57228000002</v>
      </c>
      <c r="D235" s="118">
        <f>E235+M235</f>
        <v>238666.83876000001</v>
      </c>
      <c r="E235" s="77">
        <f>F235+G235+H235+I235+L235</f>
        <v>175503.49050000001</v>
      </c>
      <c r="F235" s="77">
        <v>35826.586029999999</v>
      </c>
      <c r="G235" s="89">
        <v>30852.480009999999</v>
      </c>
      <c r="H235" s="102">
        <v>943.16208999999992</v>
      </c>
      <c r="I235" s="101">
        <v>84929.707439999998</v>
      </c>
      <c r="J235" s="101">
        <v>52514.134639999997</v>
      </c>
      <c r="K235" s="77">
        <f>I235-J235</f>
        <v>32415.572800000002</v>
      </c>
      <c r="L235" s="102">
        <v>22951.554930000006</v>
      </c>
      <c r="M235" s="121">
        <f t="shared" si="148"/>
        <v>63163.348260000006</v>
      </c>
      <c r="N235" s="76">
        <v>30788.3387</v>
      </c>
      <c r="O235" s="76">
        <v>9504.867650000002</v>
      </c>
      <c r="P235" s="103">
        <v>898.94262000000003</v>
      </c>
      <c r="Q235" s="89">
        <v>4091.8127199999999</v>
      </c>
      <c r="R235" s="103">
        <v>17879.386570000002</v>
      </c>
      <c r="S235" s="211">
        <f>SUM(T235:W235)</f>
        <v>9443.8688999999904</v>
      </c>
      <c r="T235" s="206">
        <v>6781.2289199999896</v>
      </c>
      <c r="U235" s="89">
        <v>2662.6399800000017</v>
      </c>
      <c r="V235" s="118">
        <v>0</v>
      </c>
      <c r="W235" s="118">
        <v>0</v>
      </c>
      <c r="X235" s="89">
        <f>SUM(Y235:AD235)</f>
        <v>533.86461999999995</v>
      </c>
      <c r="Y235" s="76">
        <v>65.32732</v>
      </c>
      <c r="Z235" s="104">
        <v>221.49732</v>
      </c>
      <c r="AA235" s="89">
        <v>0</v>
      </c>
      <c r="AB235" s="287">
        <v>42.480620000000002</v>
      </c>
      <c r="AC235" s="104">
        <v>152.56464</v>
      </c>
      <c r="AD235" s="76">
        <v>51.994720000000022</v>
      </c>
    </row>
    <row r="236" spans="1:45">
      <c r="A236" s="314"/>
      <c r="B236" s="78" t="str">
        <f>IF(L!$A$1=1,L!B238,IF(L!$A$1=2,L!C238,L!D238))</f>
        <v>2023 Gusht</v>
      </c>
      <c r="C236" s="118">
        <f t="shared" si="151"/>
        <v>234493.82707999999</v>
      </c>
      <c r="D236" s="118">
        <f t="shared" si="145"/>
        <v>228396.86473999999</v>
      </c>
      <c r="E236" s="77">
        <f t="shared" si="146"/>
        <v>171292.25545999999</v>
      </c>
      <c r="F236" s="102">
        <v>34646.437640000004</v>
      </c>
      <c r="G236" s="102">
        <v>20722.126630000002</v>
      </c>
      <c r="H236" s="102">
        <v>1198.3414</v>
      </c>
      <c r="I236" s="120">
        <v>90413.710420000003</v>
      </c>
      <c r="J236" s="120">
        <v>53075.624790000009</v>
      </c>
      <c r="K236" s="123">
        <f t="shared" si="147"/>
        <v>37338.085629999994</v>
      </c>
      <c r="L236" s="102">
        <v>24311.639370000001</v>
      </c>
      <c r="M236" s="121">
        <f t="shared" si="148"/>
        <v>57104.609280000004</v>
      </c>
      <c r="N236" s="122">
        <v>28769.847080000003</v>
      </c>
      <c r="O236" s="103">
        <v>8284.3520000000008</v>
      </c>
      <c r="P236" s="103">
        <v>953.26828999999987</v>
      </c>
      <c r="Q236" s="103">
        <v>2325.9711600000005</v>
      </c>
      <c r="R236" s="103">
        <v>16771.170750000001</v>
      </c>
      <c r="S236" s="89">
        <f>SUM(T236:W236)</f>
        <v>5093.3110400000023</v>
      </c>
      <c r="T236" s="104">
        <v>259.52631999999909</v>
      </c>
      <c r="U236" s="104">
        <v>4362.6594500000028</v>
      </c>
      <c r="V236" s="89">
        <v>471.12527000000006</v>
      </c>
      <c r="W236" s="89">
        <v>0</v>
      </c>
      <c r="X236" s="89">
        <f>SUM(Y236:AD236)</f>
        <v>1003.6513</v>
      </c>
      <c r="Y236" s="103">
        <v>43.812570000000001</v>
      </c>
      <c r="Z236" s="103">
        <v>177.40081000000001</v>
      </c>
      <c r="AA236" s="189">
        <v>8.539999999999999E-3</v>
      </c>
      <c r="AB236" s="225">
        <v>77.897260000000003</v>
      </c>
      <c r="AC236" s="103">
        <v>695.11623999999995</v>
      </c>
      <c r="AD236" s="210">
        <v>9.4158799999999871</v>
      </c>
    </row>
    <row r="237" spans="1:45">
      <c r="A237" s="314"/>
      <c r="B237" s="78" t="str">
        <f>IF(L!$A$1=1,L!B239,IF(L!$A$1=2,L!C239,L!D239))</f>
        <v>2023 Shtator</v>
      </c>
      <c r="C237" s="118">
        <f t="shared" si="151"/>
        <v>222869.94946999999</v>
      </c>
      <c r="D237" s="118">
        <f t="shared" si="145"/>
        <v>210617.92105999996</v>
      </c>
      <c r="E237" s="77">
        <f t="shared" si="146"/>
        <v>151780.71263999998</v>
      </c>
      <c r="F237" s="102">
        <v>34922.834849999999</v>
      </c>
      <c r="G237" s="102">
        <v>16078.48799</v>
      </c>
      <c r="H237" s="102">
        <v>858.12991999999997</v>
      </c>
      <c r="I237" s="102">
        <v>86059.684729999994</v>
      </c>
      <c r="J237" s="120">
        <v>52371.900509999999</v>
      </c>
      <c r="K237" s="123">
        <f>I237-J237</f>
        <v>33687.784219999994</v>
      </c>
      <c r="L237" s="102">
        <v>13861.575149999999</v>
      </c>
      <c r="M237" s="121">
        <f t="shared" si="148"/>
        <v>58837.208419999995</v>
      </c>
      <c r="N237" s="103">
        <v>29107.029449999998</v>
      </c>
      <c r="O237" s="103">
        <v>8957.5116300000009</v>
      </c>
      <c r="P237" s="103">
        <v>723.15784999999994</v>
      </c>
      <c r="Q237" s="103">
        <v>2719.3429799999999</v>
      </c>
      <c r="R237" s="103">
        <v>17330.166509999999</v>
      </c>
      <c r="S237" s="89">
        <f t="shared" ref="S237" si="153">SUM(T237:W237)</f>
        <v>11443.559360000003</v>
      </c>
      <c r="T237" s="206">
        <v>8339.7821600000061</v>
      </c>
      <c r="U237" s="104">
        <v>3103.7771999999959</v>
      </c>
      <c r="V237" s="89">
        <v>0</v>
      </c>
      <c r="W237" s="89">
        <v>0</v>
      </c>
      <c r="X237" s="89">
        <f t="shared" ref="X237" si="154">SUM(Y237:AD237)</f>
        <v>808.46905000000015</v>
      </c>
      <c r="Y237" s="103">
        <v>127.07235999999999</v>
      </c>
      <c r="Z237" s="103">
        <v>201.42239000000001</v>
      </c>
      <c r="AA237" s="103">
        <v>4.2699999999999995E-3</v>
      </c>
      <c r="AB237" s="225">
        <v>38.351849999999999</v>
      </c>
      <c r="AC237" s="103">
        <v>406.86991</v>
      </c>
      <c r="AD237" s="210">
        <v>34.748270000000026</v>
      </c>
    </row>
    <row r="238" spans="1:45">
      <c r="A238" s="315"/>
      <c r="B238" s="78" t="str">
        <f>IF(L!$A$1=1,L!B240,IF(L!$A$1=2,L!C240,L!D240))</f>
        <v>2023 Tetor</v>
      </c>
      <c r="C238" s="118">
        <f t="shared" si="151"/>
        <v>238520.13178999998</v>
      </c>
      <c r="D238" s="118">
        <f t="shared" si="145"/>
        <v>224354.81456</v>
      </c>
      <c r="E238" s="77">
        <f>F238+G238+H238+I238+L238</f>
        <v>153065.91686</v>
      </c>
      <c r="F238" s="102">
        <v>35304.968560000001</v>
      </c>
      <c r="G238" s="102">
        <v>20731.857240000001</v>
      </c>
      <c r="H238" s="102">
        <v>1191.8724400000001</v>
      </c>
      <c r="I238" s="102">
        <v>73992.099000000002</v>
      </c>
      <c r="J238" s="120">
        <v>46928.853839999902</v>
      </c>
      <c r="K238" s="123">
        <f>I238-J238</f>
        <v>27063.2451600001</v>
      </c>
      <c r="L238" s="102">
        <v>21845.119619999998</v>
      </c>
      <c r="M238" s="121">
        <f t="shared" si="148"/>
        <v>71288.897700000001</v>
      </c>
      <c r="N238" s="103">
        <v>28333.233499999998</v>
      </c>
      <c r="O238" s="103">
        <v>11045.444579999999</v>
      </c>
      <c r="P238" s="103">
        <v>929.38166000000001</v>
      </c>
      <c r="Q238" s="103">
        <v>3493.6604400000001</v>
      </c>
      <c r="R238" s="103">
        <v>27487.177520000001</v>
      </c>
      <c r="S238" s="89">
        <f>SUM(T238:W238)</f>
        <v>12980.755209999985</v>
      </c>
      <c r="T238" s="89">
        <v>9138.0816899999936</v>
      </c>
      <c r="U238" s="104">
        <v>3842.6735199999912</v>
      </c>
      <c r="V238" s="89">
        <v>0</v>
      </c>
      <c r="W238" s="89">
        <v>0</v>
      </c>
      <c r="X238" s="89">
        <f>SUM(Y238:AD238)</f>
        <v>1184.5620200000001</v>
      </c>
      <c r="Y238" s="103">
        <v>60.6678</v>
      </c>
      <c r="Z238" s="103">
        <v>151.79722000000001</v>
      </c>
      <c r="AA238" s="103">
        <v>4.2699999999999995E-3</v>
      </c>
      <c r="AB238" s="225">
        <v>86.985520000000008</v>
      </c>
      <c r="AC238" s="103">
        <v>879.64920999999993</v>
      </c>
      <c r="AD238" s="210">
        <v>5.4580000000000179</v>
      </c>
    </row>
    <row r="239" spans="1:45">
      <c r="A239" s="315"/>
      <c r="B239" s="78" t="str">
        <f>IF(L!$A$1=1,L!B241,IF(L!$A$1=2,L!C241,L!D241))</f>
        <v xml:space="preserve">2023 Nëntor </v>
      </c>
      <c r="C239" s="118">
        <f t="shared" si="151"/>
        <v>261334.04818000001</v>
      </c>
      <c r="D239" s="118">
        <f t="shared" si="145"/>
        <v>256559.30849000002</v>
      </c>
      <c r="E239" s="77">
        <f t="shared" si="146"/>
        <v>186330.21019000001</v>
      </c>
      <c r="F239" s="102">
        <v>42385.563609999997</v>
      </c>
      <c r="G239" s="102">
        <v>24964.617849999999</v>
      </c>
      <c r="H239" s="102">
        <v>1047.11879</v>
      </c>
      <c r="I239" s="102">
        <v>83860.580690000003</v>
      </c>
      <c r="J239" s="102">
        <v>47421.035759999999</v>
      </c>
      <c r="K239" s="77">
        <f>I239-J239</f>
        <v>36439.544930000004</v>
      </c>
      <c r="L239" s="102">
        <v>34072.329250000003</v>
      </c>
      <c r="M239" s="121">
        <f t="shared" si="148"/>
        <v>70229.098300000012</v>
      </c>
      <c r="N239" s="103">
        <v>27554.523330000004</v>
      </c>
      <c r="O239" s="103">
        <v>12573.59938</v>
      </c>
      <c r="P239" s="103">
        <v>1290.2841599999999</v>
      </c>
      <c r="Q239" s="103">
        <v>2240.1338499999993</v>
      </c>
      <c r="R239" s="103">
        <v>26570.557580000001</v>
      </c>
      <c r="S239" s="89">
        <f t="shared" ref="S239" si="155">SUM(T239:W239)</f>
        <v>3281.6951999999942</v>
      </c>
      <c r="T239" s="104">
        <v>341.54999999999802</v>
      </c>
      <c r="U239" s="104">
        <v>2940.1451999999963</v>
      </c>
      <c r="V239" s="89">
        <v>0</v>
      </c>
      <c r="W239" s="89">
        <v>0</v>
      </c>
      <c r="X239" s="89">
        <f t="shared" ref="X239" si="156">SUM(Y239:AD239)</f>
        <v>1493.04449</v>
      </c>
      <c r="Y239" s="103">
        <v>52.679790000000004</v>
      </c>
      <c r="Z239" s="103">
        <v>241.16878</v>
      </c>
      <c r="AA239" s="103">
        <v>4.2699999999999995E-3</v>
      </c>
      <c r="AB239" s="225">
        <v>120.02623</v>
      </c>
      <c r="AC239" s="103">
        <v>1078.5654200000001</v>
      </c>
      <c r="AD239" s="103">
        <v>0.59999999999998943</v>
      </c>
    </row>
    <row r="240" spans="1:45">
      <c r="A240" s="315"/>
      <c r="B240" s="78" t="str">
        <f>IF(L!$A$1=1,L!B242,IF(L!$A$1=2,L!C242,L!D242))</f>
        <v>2023 Dhjetor</v>
      </c>
      <c r="C240" s="118">
        <f t="shared" ref="C240:C241" si="157">D240+S240+X240</f>
        <v>565658.84186999977</v>
      </c>
      <c r="D240" s="118">
        <f t="shared" si="145"/>
        <v>554883.41646999982</v>
      </c>
      <c r="E240" s="77">
        <f t="shared" si="146"/>
        <v>446572.76349999988</v>
      </c>
      <c r="F240" s="102">
        <v>38321.816669999898</v>
      </c>
      <c r="G240" s="101">
        <v>66744.936409999995</v>
      </c>
      <c r="H240" s="102">
        <v>2475.7897499999999</v>
      </c>
      <c r="I240" s="102">
        <v>209699.96964000002</v>
      </c>
      <c r="J240" s="102">
        <v>122225.16058</v>
      </c>
      <c r="K240" s="89">
        <f>I240-J240</f>
        <v>87474.809060000029</v>
      </c>
      <c r="L240" s="102">
        <v>129330.25103</v>
      </c>
      <c r="M240" s="121">
        <f>SUM(N240:R240)</f>
        <v>108310.65297</v>
      </c>
      <c r="N240" s="103">
        <v>28546.974999999999</v>
      </c>
      <c r="O240" s="103">
        <v>20057.204199999993</v>
      </c>
      <c r="P240" s="103">
        <v>3505.4866099999999</v>
      </c>
      <c r="Q240" s="103">
        <v>4853.7206200000001</v>
      </c>
      <c r="R240" s="103">
        <v>51347.266539999997</v>
      </c>
      <c r="S240" s="89">
        <f>SUM(T240:W240)</f>
        <v>7887.0857700000342</v>
      </c>
      <c r="T240" s="118">
        <v>3870.6413100000136</v>
      </c>
      <c r="U240" s="118">
        <v>2540.5458600000202</v>
      </c>
      <c r="V240" s="89">
        <v>1475.8986</v>
      </c>
      <c r="W240" s="89">
        <v>0</v>
      </c>
      <c r="X240" s="89">
        <f>SUM(Y240:AD240)</f>
        <v>2888.3396300000004</v>
      </c>
      <c r="Y240" s="103">
        <v>98.958610000000022</v>
      </c>
      <c r="Z240" s="103">
        <v>637.31218000000035</v>
      </c>
      <c r="AA240" s="103">
        <v>0</v>
      </c>
      <c r="AB240" s="103">
        <v>121.31067000000007</v>
      </c>
      <c r="AC240" s="103">
        <v>1976.7815700000001</v>
      </c>
      <c r="AD240" s="103">
        <v>53.976599999999962</v>
      </c>
    </row>
    <row r="241" spans="1:31">
      <c r="A241" s="316"/>
      <c r="B241" s="227" t="str">
        <f>IF(L!$A$1=1,L!B243,IF(L!$A$1=2,L!C243,L!D243))</f>
        <v>Gjithsej 2023</v>
      </c>
      <c r="C241" s="176">
        <f t="shared" si="157"/>
        <v>2925889.97321</v>
      </c>
      <c r="D241" s="115">
        <f t="shared" ref="D241:J241" si="158">SUM(D229:D240)</f>
        <v>2822924.2340599997</v>
      </c>
      <c r="E241" s="115">
        <f t="shared" si="158"/>
        <v>2118268.8984000003</v>
      </c>
      <c r="F241" s="115">
        <f t="shared" si="158"/>
        <v>427454.44759999996</v>
      </c>
      <c r="G241" s="115">
        <f>SUM(G229:G240)</f>
        <v>279660.24274000002</v>
      </c>
      <c r="H241" s="115">
        <f>SUM(H229:H240)</f>
        <v>14768.149740000001</v>
      </c>
      <c r="I241" s="115">
        <f t="shared" si="158"/>
        <v>1047589.52153</v>
      </c>
      <c r="J241" s="115">
        <f t="shared" si="158"/>
        <v>678157.74189999991</v>
      </c>
      <c r="K241" s="115">
        <f t="shared" ref="K241" si="159">SUM(K229:K240)</f>
        <v>369431.77963000012</v>
      </c>
      <c r="L241" s="115">
        <f>SUM(L229:L240)</f>
        <v>348796.53678999998</v>
      </c>
      <c r="M241" s="115">
        <f>SUM(M229:M240)</f>
        <v>704655.33565999987</v>
      </c>
      <c r="N241" s="115">
        <f>SUM(N229:N240)</f>
        <v>339102.15463999996</v>
      </c>
      <c r="O241" s="115">
        <f>SUM(O229:O240)</f>
        <v>115289.31722</v>
      </c>
      <c r="P241" s="115">
        <f t="shared" ref="P241:R241" si="160">SUM(P229:P240)</f>
        <v>14010.307639999999</v>
      </c>
      <c r="Q241" s="115">
        <f>SUM(Q229:Q240)</f>
        <v>30616.79264</v>
      </c>
      <c r="R241" s="115">
        <f t="shared" si="160"/>
        <v>205636.76351999998</v>
      </c>
      <c r="S241" s="115">
        <f>SUM(S229:S240)</f>
        <v>91109.778570000009</v>
      </c>
      <c r="T241" s="115">
        <f>SUM(T229:T240)</f>
        <v>46947.940100000007</v>
      </c>
      <c r="U241" s="115">
        <f>SUM(U229:U240)</f>
        <v>42214.814600000005</v>
      </c>
      <c r="V241" s="115">
        <f>SUM(V229:V240)</f>
        <v>1947.02387</v>
      </c>
      <c r="W241" s="115">
        <f t="shared" ref="W241" si="161">SUM(W229:W240)</f>
        <v>0</v>
      </c>
      <c r="X241" s="228">
        <f>SUM(X229:X240)</f>
        <v>11855.960579999999</v>
      </c>
      <c r="Y241" s="228">
        <f>SUM(Y229:Y240)</f>
        <v>748.87373000000002</v>
      </c>
      <c r="Z241" s="285">
        <f>SUM(Z229:Z240)</f>
        <v>3028.0899300000001</v>
      </c>
      <c r="AA241" s="228">
        <f t="shared" ref="AA241" si="162">SUM(AA229:AA240)</f>
        <v>4.8229999999999995E-2</v>
      </c>
      <c r="AB241" s="228">
        <f>SUM(AB229:AB240)</f>
        <v>1243.3337799999999</v>
      </c>
      <c r="AC241" s="228">
        <f>SUM(AC229:AC240)</f>
        <v>6435.0480399999997</v>
      </c>
      <c r="AD241" s="228">
        <f>SUM(AD229:AD240)</f>
        <v>400.56686999999999</v>
      </c>
    </row>
    <row r="242" spans="1:31">
      <c r="A242" s="314">
        <v>2024</v>
      </c>
      <c r="B242" s="78" t="str">
        <f>IF(L!$A$1=1,L!B244,IF(L!$A$1=2,L!C244,L!D244))</f>
        <v>2024 Janar</v>
      </c>
      <c r="C242" s="118">
        <f>D242+S242+X242</f>
        <v>140545.73782999991</v>
      </c>
      <c r="D242" s="118">
        <f>E242+M242</f>
        <v>131446.5155999999</v>
      </c>
      <c r="E242" s="77">
        <f>F242+G242+H242+I242+L242</f>
        <v>98453.43028</v>
      </c>
      <c r="F242" s="118">
        <v>37763.983800000002</v>
      </c>
      <c r="G242" s="89">
        <v>3359.0631199999998</v>
      </c>
      <c r="H242" s="89">
        <v>458.15882000000005</v>
      </c>
      <c r="I242" s="203">
        <v>55576.129670000002</v>
      </c>
      <c r="J242" s="101">
        <v>53794.599040000008</v>
      </c>
      <c r="K242" s="89">
        <f>I242-J242</f>
        <v>1781.5306299999938</v>
      </c>
      <c r="L242" s="120">
        <v>1296.0948699999999</v>
      </c>
      <c r="M242" s="121">
        <f>SUM(N242:R242)</f>
        <v>32993.085319999904</v>
      </c>
      <c r="N242" s="89">
        <v>31166.714009999901</v>
      </c>
      <c r="O242" s="89">
        <v>716.25445000000002</v>
      </c>
      <c r="P242" s="89">
        <v>239.46718999999999</v>
      </c>
      <c r="Q242" s="89">
        <v>19.518039999999999</v>
      </c>
      <c r="R242" s="89">
        <v>851.13162999999997</v>
      </c>
      <c r="S242" s="89">
        <f>SUM(T242:W242)</f>
        <v>9074.9925399999993</v>
      </c>
      <c r="T242" s="89">
        <v>6742.1532400000006</v>
      </c>
      <c r="U242" s="89">
        <v>2332.8392999999996</v>
      </c>
      <c r="V242" s="118">
        <v>0</v>
      </c>
      <c r="W242" s="118">
        <v>0</v>
      </c>
      <c r="X242" s="89">
        <f>SUM(Y242:AD242)</f>
        <v>24.229690000000002</v>
      </c>
      <c r="Y242" s="89">
        <v>0.5</v>
      </c>
      <c r="Z242" s="89">
        <v>18.62969</v>
      </c>
      <c r="AA242" s="210">
        <v>0</v>
      </c>
      <c r="AB242" s="221">
        <v>5.1000000000000005</v>
      </c>
      <c r="AC242" s="89">
        <v>0</v>
      </c>
      <c r="AD242" s="89">
        <v>0</v>
      </c>
    </row>
    <row r="243" spans="1:31">
      <c r="A243" s="314"/>
      <c r="B243" s="78" t="str">
        <f>IF(L!$A$1=1,L!B245,IF(L!$A$1=2,L!C245,L!D245))</f>
        <v>2024 Shkurt</v>
      </c>
      <c r="C243" s="118">
        <f t="shared" ref="C243:C253" si="163">D243+S243+X243</f>
        <v>226623.44305</v>
      </c>
      <c r="D243" s="118">
        <f t="shared" ref="D243:D253" si="164">E243+M243</f>
        <v>214953.22096000001</v>
      </c>
      <c r="E243" s="77">
        <f t="shared" ref="E243:E253" si="165">F243+G243+H243+I243+L243</f>
        <v>151173.95439</v>
      </c>
      <c r="F243" s="118">
        <v>39069.796889999998</v>
      </c>
      <c r="G243" s="89">
        <v>16698.089750000003</v>
      </c>
      <c r="H243" s="203">
        <v>1647.1721199999997</v>
      </c>
      <c r="I243" s="203">
        <v>65645.563340000008</v>
      </c>
      <c r="J243" s="101">
        <v>55174.206590000009</v>
      </c>
      <c r="K243" s="89">
        <f t="shared" ref="K243:K253" si="166">I243-J243</f>
        <v>10471.356749999999</v>
      </c>
      <c r="L243" s="120">
        <v>28113.332289999998</v>
      </c>
      <c r="M243" s="121">
        <f t="shared" ref="M243:M253" si="167">SUM(N243:R243)</f>
        <v>63779.266570000007</v>
      </c>
      <c r="N243" s="89">
        <v>33414.864559999995</v>
      </c>
      <c r="O243" s="89">
        <v>12729.8734</v>
      </c>
      <c r="P243" s="89">
        <v>1549.3873000000001</v>
      </c>
      <c r="Q243" s="89">
        <v>1094.2349599999998</v>
      </c>
      <c r="R243" s="89">
        <v>14990.906350000001</v>
      </c>
      <c r="S243" s="89">
        <f t="shared" ref="S243:S253" si="168">SUM(T243:W243)</f>
        <v>5131.2834299999986</v>
      </c>
      <c r="T243" s="89">
        <v>259.52631999999898</v>
      </c>
      <c r="U243" s="89">
        <v>4871.7571099999996</v>
      </c>
      <c r="V243" s="118">
        <v>0</v>
      </c>
      <c r="W243" s="118">
        <v>0</v>
      </c>
      <c r="X243" s="89">
        <f>SUM(Y243:AD243)</f>
        <v>6538.9386599999998</v>
      </c>
      <c r="Y243" s="89">
        <v>70.823529999999991</v>
      </c>
      <c r="Z243" s="89">
        <v>228.34291999999996</v>
      </c>
      <c r="AA243" s="210">
        <v>0</v>
      </c>
      <c r="AB243" s="221">
        <v>348.74857999999995</v>
      </c>
      <c r="AC243" s="89">
        <v>5.2</v>
      </c>
      <c r="AD243" s="89">
        <v>5885.8236299999999</v>
      </c>
      <c r="AE243" s="55"/>
    </row>
    <row r="244" spans="1:31">
      <c r="A244" s="314"/>
      <c r="B244" s="290" t="str">
        <f>IF(L!$A$1=1,L!B246,IF(L!$A$1=2,L!C246,L!D246))</f>
        <v xml:space="preserve">2024 Mars </v>
      </c>
      <c r="C244" s="118">
        <f t="shared" si="163"/>
        <v>232082.50049000001</v>
      </c>
      <c r="D244" s="118">
        <f t="shared" si="164"/>
        <v>215453.35404999999</v>
      </c>
      <c r="E244" s="77">
        <f t="shared" si="165"/>
        <v>152856.71018999998</v>
      </c>
      <c r="F244" s="120">
        <v>38015.267089999994</v>
      </c>
      <c r="G244" s="118">
        <v>20389.220599999997</v>
      </c>
      <c r="H244" s="120">
        <v>1252.75154</v>
      </c>
      <c r="I244" s="118">
        <v>63643.68806</v>
      </c>
      <c r="J244" s="101">
        <v>55099.091230000005</v>
      </c>
      <c r="K244" s="89">
        <f t="shared" si="166"/>
        <v>8544.596829999995</v>
      </c>
      <c r="L244" s="120">
        <v>29555.782899999998</v>
      </c>
      <c r="M244" s="121">
        <f t="shared" si="167"/>
        <v>62596.643860000004</v>
      </c>
      <c r="N244" s="118">
        <v>36310.504659999999</v>
      </c>
      <c r="O244" s="118">
        <v>10324.80017</v>
      </c>
      <c r="P244" s="118">
        <v>1280.67426</v>
      </c>
      <c r="Q244" s="118">
        <v>2057.45777</v>
      </c>
      <c r="R244" s="118">
        <v>12623.207</v>
      </c>
      <c r="S244" s="89">
        <f t="shared" si="168"/>
        <v>15799.584760000002</v>
      </c>
      <c r="T244" s="118">
        <v>7364.0897299999997</v>
      </c>
      <c r="U244" s="118">
        <v>3770.8257000000003</v>
      </c>
      <c r="V244" s="118">
        <v>4664.6693299999997</v>
      </c>
      <c r="W244" s="118">
        <v>0</v>
      </c>
      <c r="X244" s="118">
        <f t="shared" ref="X244" si="169">SUM(Y244:AD244)</f>
        <v>829.56168000000059</v>
      </c>
      <c r="Y244" s="118">
        <v>37.524879999999996</v>
      </c>
      <c r="Z244" s="118">
        <v>330.77516000000003</v>
      </c>
      <c r="AA244" s="301">
        <v>0</v>
      </c>
      <c r="AB244" s="223">
        <v>309.21965999999998</v>
      </c>
      <c r="AC244" s="118">
        <v>145.15713</v>
      </c>
      <c r="AD244" s="118">
        <v>6.8848500000004975</v>
      </c>
    </row>
    <row r="245" spans="1:31">
      <c r="A245" s="314"/>
      <c r="B245" s="78" t="str">
        <f>IF(L!$A$1=1,L!B247,IF(L!$A$1=2,L!C247,L!D247))</f>
        <v>2024 Prill</v>
      </c>
      <c r="C245" s="118">
        <f t="shared" si="163"/>
        <v>240196.37397000002</v>
      </c>
      <c r="D245" s="118">
        <f t="shared" si="164"/>
        <v>226563.21674</v>
      </c>
      <c r="E245" s="77">
        <f t="shared" si="165"/>
        <v>159833.45879</v>
      </c>
      <c r="F245" s="89">
        <v>39378.416560000005</v>
      </c>
      <c r="G245" s="89">
        <v>19824.726549999999</v>
      </c>
      <c r="H245" s="77">
        <v>1440.5703799999999</v>
      </c>
      <c r="I245" s="89">
        <v>74028.156960000008</v>
      </c>
      <c r="J245" s="101">
        <v>65172.921840000003</v>
      </c>
      <c r="K245" s="89">
        <f t="shared" si="166"/>
        <v>8855.2351200000048</v>
      </c>
      <c r="L245" s="77">
        <v>25161.588340000002</v>
      </c>
      <c r="M245" s="121">
        <f t="shared" si="167"/>
        <v>66729.757949999999</v>
      </c>
      <c r="N245" s="89">
        <v>35791.481779999995</v>
      </c>
      <c r="O245" s="89">
        <v>10590.228229999999</v>
      </c>
      <c r="P245" s="89">
        <v>1111.7905599999999</v>
      </c>
      <c r="Q245" s="89">
        <v>2644.2742699999999</v>
      </c>
      <c r="R245" s="89">
        <v>16591.983110000001</v>
      </c>
      <c r="S245" s="89">
        <f t="shared" si="168"/>
        <v>13205.899550000002</v>
      </c>
      <c r="T245" s="89">
        <v>9034.4315900000001</v>
      </c>
      <c r="U245" s="89">
        <v>4171.4679600000009</v>
      </c>
      <c r="V245" s="118">
        <v>0</v>
      </c>
      <c r="W245" s="118">
        <v>0</v>
      </c>
      <c r="X245" s="89">
        <f>SUM(Y245:AD245)</f>
        <v>427.2576799999992</v>
      </c>
      <c r="Y245" s="89">
        <v>43.485330000000005</v>
      </c>
      <c r="Z245" s="89">
        <v>171.01542000000001</v>
      </c>
      <c r="AA245" s="210">
        <v>0</v>
      </c>
      <c r="AB245" s="221">
        <v>141.24341000000001</v>
      </c>
      <c r="AC245" s="89">
        <v>61.519999999999996</v>
      </c>
      <c r="AD245" s="89">
        <v>9.9935199999992008</v>
      </c>
    </row>
    <row r="246" spans="1:31">
      <c r="A246" s="314"/>
      <c r="B246" s="78" t="str">
        <f>IF(L!$A$1=1,L!B248,IF(L!$A$1=2,L!C248,L!D248))</f>
        <v>2024 Maj</v>
      </c>
      <c r="C246" s="118">
        <f t="shared" si="163"/>
        <v>226395.29225999999</v>
      </c>
      <c r="D246" s="118">
        <f t="shared" si="164"/>
        <v>219637.14396999998</v>
      </c>
      <c r="E246" s="77">
        <f t="shared" si="165"/>
        <v>151719.03884999998</v>
      </c>
      <c r="F246" s="77">
        <v>38933.053749999999</v>
      </c>
      <c r="G246" s="89">
        <v>26005.774359999996</v>
      </c>
      <c r="H246" s="102">
        <v>1302.09159</v>
      </c>
      <c r="I246" s="206">
        <v>64814.875709999993</v>
      </c>
      <c r="J246" s="89">
        <v>56783.630120000002</v>
      </c>
      <c r="K246" s="89">
        <f t="shared" si="166"/>
        <v>8031.2455899999914</v>
      </c>
      <c r="L246" s="102">
        <v>20663.243440000002</v>
      </c>
      <c r="M246" s="121">
        <f t="shared" si="167"/>
        <v>67918.105119999978</v>
      </c>
      <c r="N246" s="76">
        <v>37509.480609999991</v>
      </c>
      <c r="O246" s="76">
        <v>10516.827089999999</v>
      </c>
      <c r="P246" s="89">
        <v>1194.0297800000005</v>
      </c>
      <c r="Q246" s="89">
        <v>3348.0807400000008</v>
      </c>
      <c r="R246" s="89">
        <v>15349.686899999999</v>
      </c>
      <c r="S246" s="89">
        <f t="shared" si="168"/>
        <v>5489.8475799999997</v>
      </c>
      <c r="T246" s="89">
        <v>1038.3166699999999</v>
      </c>
      <c r="U246" s="89">
        <v>3317.1933899999999</v>
      </c>
      <c r="V246" s="118">
        <v>1134.33752</v>
      </c>
      <c r="W246" s="118">
        <v>0</v>
      </c>
      <c r="X246" s="89">
        <f t="shared" ref="X246" si="170">SUM(Y246:AD246)</f>
        <v>1268.30071</v>
      </c>
      <c r="Y246" s="76">
        <v>69.33999</v>
      </c>
      <c r="Z246" s="89">
        <v>405.69083000000001</v>
      </c>
      <c r="AA246" s="210">
        <v>7.5300000000000002E-3</v>
      </c>
      <c r="AB246" s="221">
        <v>281.03996999999998</v>
      </c>
      <c r="AC246" s="89">
        <v>512.22239000000002</v>
      </c>
      <c r="AD246" s="76">
        <v>0</v>
      </c>
    </row>
    <row r="247" spans="1:31">
      <c r="A247" s="314"/>
      <c r="B247" s="78" t="str">
        <f>IF(L!$A$1=1,L!B249,IF(L!$A$1=2,L!C249,L!D249))</f>
        <v>2024 Qershor</v>
      </c>
      <c r="C247" s="118">
        <f t="shared" si="163"/>
        <v>210786.93121999997</v>
      </c>
      <c r="D247" s="118">
        <f t="shared" si="164"/>
        <v>202866.17144999999</v>
      </c>
      <c r="E247" s="77">
        <f t="shared" si="165"/>
        <v>138824.18865</v>
      </c>
      <c r="F247" s="77">
        <v>40267.991289999998</v>
      </c>
      <c r="G247" s="89">
        <v>20310.246369999997</v>
      </c>
      <c r="H247" s="102">
        <v>913.75142000000005</v>
      </c>
      <c r="I247" s="101">
        <v>61602.192999999999</v>
      </c>
      <c r="J247" s="119">
        <v>55941.955580000002</v>
      </c>
      <c r="K247" s="89">
        <f t="shared" si="166"/>
        <v>5660.2374199999977</v>
      </c>
      <c r="L247" s="102">
        <v>15730.006570000001</v>
      </c>
      <c r="M247" s="121">
        <f t="shared" si="167"/>
        <v>64041.982799999998</v>
      </c>
      <c r="N247" s="76">
        <v>35041.486899999996</v>
      </c>
      <c r="O247" s="76">
        <v>9411.6354800000008</v>
      </c>
      <c r="P247" s="103">
        <v>962.62266999999997</v>
      </c>
      <c r="Q247" s="118">
        <v>2949.2749500000004</v>
      </c>
      <c r="R247" s="103">
        <v>15676.962799999999</v>
      </c>
      <c r="S247" s="89">
        <f t="shared" si="168"/>
        <v>7075.6228499999979</v>
      </c>
      <c r="T247" s="89">
        <v>4382.3220499999989</v>
      </c>
      <c r="U247" s="89">
        <v>2693.3007999999995</v>
      </c>
      <c r="V247" s="118">
        <v>0</v>
      </c>
      <c r="W247" s="118">
        <v>0</v>
      </c>
      <c r="X247" s="89">
        <f>SUM(Y247:AD247)</f>
        <v>845.13692000000049</v>
      </c>
      <c r="Y247" s="76">
        <v>35.734120000000004</v>
      </c>
      <c r="Z247" s="104">
        <v>223.17491999999999</v>
      </c>
      <c r="AA247" s="301">
        <v>0</v>
      </c>
      <c r="AB247" s="287">
        <v>83.033350000000013</v>
      </c>
      <c r="AC247" s="104">
        <v>478.96003000000002</v>
      </c>
      <c r="AD247" s="76">
        <v>24.234500000000381</v>
      </c>
    </row>
    <row r="248" spans="1:31">
      <c r="A248" s="314"/>
      <c r="B248" s="78" t="str">
        <f>IF(L!$A$1=1,L!B250,IF(L!$A$1=2,L!C250,L!D250))</f>
        <v>2024 Korrik</v>
      </c>
      <c r="C248" s="118">
        <f t="shared" si="163"/>
        <v>282610.43303000007</v>
      </c>
      <c r="D248" s="118">
        <f t="shared" si="164"/>
        <v>272369.03991000005</v>
      </c>
      <c r="E248" s="77">
        <f t="shared" si="165"/>
        <v>202279.10711000004</v>
      </c>
      <c r="F248" s="77">
        <v>37704.865980000002</v>
      </c>
      <c r="G248" s="89">
        <v>27786.713159999999</v>
      </c>
      <c r="H248" s="102">
        <v>1151.98471</v>
      </c>
      <c r="I248" s="101">
        <v>111408.34105000002</v>
      </c>
      <c r="J248" s="101">
        <v>80373.791249999995</v>
      </c>
      <c r="K248" s="89">
        <f t="shared" si="166"/>
        <v>31034.549800000023</v>
      </c>
      <c r="L248" s="102">
        <v>24227.202210000003</v>
      </c>
      <c r="M248" s="121">
        <f t="shared" si="167"/>
        <v>70089.93280000001</v>
      </c>
      <c r="N248" s="76">
        <v>28676.67668</v>
      </c>
      <c r="O248" s="76">
        <v>12010.119750000002</v>
      </c>
      <c r="P248" s="103">
        <v>1214.7462799999998</v>
      </c>
      <c r="Q248" s="89">
        <v>4498.9065899999996</v>
      </c>
      <c r="R248" s="103">
        <v>23689.483500000002</v>
      </c>
      <c r="S248" s="89">
        <f t="shared" si="168"/>
        <v>8881.5307999999968</v>
      </c>
      <c r="T248" s="206">
        <v>6786.3541199999981</v>
      </c>
      <c r="U248" s="89">
        <v>2095.1766799999996</v>
      </c>
      <c r="V248" s="118">
        <v>0</v>
      </c>
      <c r="W248" s="118">
        <v>0</v>
      </c>
      <c r="X248" s="89">
        <f>SUM(Y248:AD248)</f>
        <v>1359.86232</v>
      </c>
      <c r="Y248" s="76">
        <v>35.446539999999999</v>
      </c>
      <c r="Z248" s="104">
        <v>360.98271</v>
      </c>
      <c r="AA248" s="210">
        <v>3.2050000000000002E-2</v>
      </c>
      <c r="AB248" s="287">
        <v>139.56098</v>
      </c>
      <c r="AC248" s="104">
        <v>790.60144000000014</v>
      </c>
      <c r="AD248" s="76">
        <v>33.238599999999998</v>
      </c>
    </row>
    <row r="249" spans="1:31">
      <c r="A249" s="314"/>
      <c r="B249" s="78" t="str">
        <f>IF(L!$A$1=1,L!B251,IF(L!$A$1=2,L!C251,L!D251))</f>
        <v>2024 Gusht</v>
      </c>
      <c r="C249" s="118">
        <f t="shared" si="163"/>
        <v>240430.56690999996</v>
      </c>
      <c r="D249" s="118">
        <f t="shared" si="164"/>
        <v>235142.48962999997</v>
      </c>
      <c r="E249" s="77">
        <f t="shared" si="165"/>
        <v>172703.78631999998</v>
      </c>
      <c r="F249" s="102">
        <v>36895.521739999996</v>
      </c>
      <c r="G249" s="102">
        <v>19331.71444</v>
      </c>
      <c r="H249" s="102">
        <v>989.01459999999997</v>
      </c>
      <c r="I249" s="120">
        <v>100747.83711000001</v>
      </c>
      <c r="J249" s="120">
        <v>61618.387910000005</v>
      </c>
      <c r="K249" s="89">
        <f t="shared" si="166"/>
        <v>39129.449200000003</v>
      </c>
      <c r="L249" s="102">
        <v>14739.698429999999</v>
      </c>
      <c r="M249" s="121">
        <f t="shared" si="167"/>
        <v>62438.703309999997</v>
      </c>
      <c r="N249" s="122">
        <v>28253.974589999998</v>
      </c>
      <c r="O249" s="103">
        <v>9549.8565200000012</v>
      </c>
      <c r="P249" s="103">
        <v>822.07030999999995</v>
      </c>
      <c r="Q249" s="103">
        <v>3123.6861399999998</v>
      </c>
      <c r="R249" s="103">
        <v>20689.115750000001</v>
      </c>
      <c r="S249" s="89">
        <f t="shared" si="168"/>
        <v>4870.7611099999967</v>
      </c>
      <c r="T249" s="104">
        <v>259.52631999999909</v>
      </c>
      <c r="U249" s="104">
        <v>4611.2347899999977</v>
      </c>
      <c r="V249" s="118">
        <v>0</v>
      </c>
      <c r="W249" s="89">
        <v>0</v>
      </c>
      <c r="X249" s="89">
        <f>SUM(Y249:AD249)</f>
        <v>417.31616999999994</v>
      </c>
      <c r="Y249" s="103">
        <v>27.80752</v>
      </c>
      <c r="Z249" s="103">
        <v>43.339489999999998</v>
      </c>
      <c r="AA249" s="189">
        <v>2.0029999999999999E-2</v>
      </c>
      <c r="AB249" s="225">
        <v>54.130879999999998</v>
      </c>
      <c r="AC249" s="103">
        <v>292.01824999999997</v>
      </c>
      <c r="AD249" s="210">
        <v>0</v>
      </c>
    </row>
    <row r="250" spans="1:31">
      <c r="A250" s="314"/>
      <c r="B250" s="78" t="str">
        <f>IF(L!$A$1=1,L!B252,IF(L!$A$1=2,L!C252,L!D252))</f>
        <v>2024 Shtator</v>
      </c>
      <c r="C250" s="118">
        <f t="shared" si="163"/>
        <v>250262.80881000002</v>
      </c>
      <c r="D250" s="118">
        <f t="shared" si="164"/>
        <v>236033.77053000001</v>
      </c>
      <c r="E250" s="77">
        <f t="shared" si="165"/>
        <v>174419.87758</v>
      </c>
      <c r="F250" s="102">
        <v>37585.426339999998</v>
      </c>
      <c r="G250" s="102">
        <v>22848.010470000001</v>
      </c>
      <c r="H250" s="102">
        <v>1150.2129399999999</v>
      </c>
      <c r="I250" s="102">
        <v>87865.332429999995</v>
      </c>
      <c r="J250" s="120">
        <v>60472.175730000003</v>
      </c>
      <c r="K250" s="89">
        <f t="shared" si="166"/>
        <v>27393.156699999992</v>
      </c>
      <c r="L250" s="102">
        <v>24970.895400000001</v>
      </c>
      <c r="M250" s="121">
        <f t="shared" si="167"/>
        <v>61613.892950000001</v>
      </c>
      <c r="N250" s="103">
        <v>28138.434030000004</v>
      </c>
      <c r="O250" s="103">
        <v>9861.0693099999989</v>
      </c>
      <c r="P250" s="103">
        <v>875.37653</v>
      </c>
      <c r="Q250" s="103">
        <v>2998.7075299999997</v>
      </c>
      <c r="R250" s="103">
        <v>19740.305549999997</v>
      </c>
      <c r="S250" s="89">
        <f t="shared" si="168"/>
        <v>12573.95068</v>
      </c>
      <c r="T250" s="206">
        <v>8098.7045600000019</v>
      </c>
      <c r="U250" s="104">
        <v>4475.246119999998</v>
      </c>
      <c r="V250" s="89">
        <v>0</v>
      </c>
      <c r="W250" s="89">
        <v>0</v>
      </c>
      <c r="X250" s="89">
        <f t="shared" ref="X250" si="171">SUM(Y250:AD250)</f>
        <v>1655.0876000000007</v>
      </c>
      <c r="Y250" s="103">
        <v>46.358739999999997</v>
      </c>
      <c r="Z250" s="103">
        <v>140.01864</v>
      </c>
      <c r="AA250" s="210">
        <v>1.4460000000000001E-2</v>
      </c>
      <c r="AB250" s="225">
        <v>43.670300000000005</v>
      </c>
      <c r="AC250" s="103">
        <v>1300.5785600000002</v>
      </c>
      <c r="AD250" s="210">
        <v>124.44690000000058</v>
      </c>
    </row>
    <row r="251" spans="1:31">
      <c r="A251" s="315"/>
      <c r="B251" s="78" t="str">
        <f>IF(L!$A$1=1,L!B253,IF(L!$A$1=2,L!C253,L!D253))</f>
        <v>2024 Tetor</v>
      </c>
      <c r="C251" s="118">
        <f t="shared" si="163"/>
        <v>280324.72135000001</v>
      </c>
      <c r="D251" s="118">
        <f t="shared" si="164"/>
        <v>263082.34372</v>
      </c>
      <c r="E251" s="77">
        <f t="shared" si="165"/>
        <v>191604.31897999998</v>
      </c>
      <c r="F251" s="102">
        <v>37374.585050000002</v>
      </c>
      <c r="G251" s="102">
        <v>26552.407599999999</v>
      </c>
      <c r="H251" s="102">
        <v>1114.19497</v>
      </c>
      <c r="I251" s="102">
        <v>95503.361849999987</v>
      </c>
      <c r="J251" s="102">
        <v>52340.774840000005</v>
      </c>
      <c r="K251" s="89">
        <f t="shared" si="166"/>
        <v>43162.587009999981</v>
      </c>
      <c r="L251" s="102">
        <v>31059.769509999998</v>
      </c>
      <c r="M251" s="121">
        <f t="shared" si="167"/>
        <v>71478.024740000008</v>
      </c>
      <c r="N251" s="103">
        <v>28466.16158</v>
      </c>
      <c r="O251" s="103">
        <v>11474.417130000002</v>
      </c>
      <c r="P251" s="103">
        <v>1420.5246800000002</v>
      </c>
      <c r="Q251" s="103">
        <v>3009.7444599999999</v>
      </c>
      <c r="R251" s="103">
        <v>27107.176890000002</v>
      </c>
      <c r="S251" s="89">
        <f t="shared" si="168"/>
        <v>15523.386090000007</v>
      </c>
      <c r="T251" s="89">
        <v>8976.2846700000046</v>
      </c>
      <c r="U251" s="104">
        <v>3775.9036400000027</v>
      </c>
      <c r="V251" s="89">
        <v>2771.1977800000013</v>
      </c>
      <c r="W251" s="89">
        <v>0</v>
      </c>
      <c r="X251" s="89">
        <f>SUM(Y251:AD251)</f>
        <v>1718.99154</v>
      </c>
      <c r="Y251" s="103">
        <v>47.314080000000004</v>
      </c>
      <c r="Z251" s="103">
        <v>392.79555999999997</v>
      </c>
      <c r="AA251" s="210">
        <v>3.9419999999999997E-2</v>
      </c>
      <c r="AB251" s="225">
        <v>282.47361000000001</v>
      </c>
      <c r="AC251" s="103">
        <v>990.52858999999989</v>
      </c>
      <c r="AD251" s="210">
        <v>5.840280000000142</v>
      </c>
    </row>
    <row r="252" spans="1:31">
      <c r="A252" s="315"/>
      <c r="B252" s="78" t="str">
        <f>IF(L!$A$1=1,L!B254,IF(L!$A$1=2,L!C254,L!D254))</f>
        <v xml:space="preserve">2024 Nëntor </v>
      </c>
      <c r="C252" s="118">
        <f t="shared" si="163"/>
        <v>283060.68366999994</v>
      </c>
      <c r="D252" s="118">
        <f t="shared" si="164"/>
        <v>275006.99224999995</v>
      </c>
      <c r="E252" s="77">
        <f t="shared" si="165"/>
        <v>210018.78864999997</v>
      </c>
      <c r="F252" s="102">
        <v>37538.650479999997</v>
      </c>
      <c r="G252" s="102">
        <v>26859.655599999998</v>
      </c>
      <c r="H252" s="102">
        <v>1384.0109299999999</v>
      </c>
      <c r="I252" s="102">
        <v>105027.37728999999</v>
      </c>
      <c r="J252" s="102">
        <v>74974.974439999976</v>
      </c>
      <c r="K252" s="89">
        <f t="shared" si="166"/>
        <v>30052.402850000013</v>
      </c>
      <c r="L252" s="102">
        <v>39209.094349999999</v>
      </c>
      <c r="M252" s="121">
        <f t="shared" si="167"/>
        <v>64988.203599999993</v>
      </c>
      <c r="N252" s="103">
        <v>28706.027890000001</v>
      </c>
      <c r="O252" s="103">
        <v>10523.290199999999</v>
      </c>
      <c r="P252" s="103">
        <v>1058.16875</v>
      </c>
      <c r="Q252" s="103">
        <v>2636.9885800000002</v>
      </c>
      <c r="R252" s="103">
        <v>22063.728179999998</v>
      </c>
      <c r="S252" s="89">
        <f t="shared" si="168"/>
        <v>6539.7594299999982</v>
      </c>
      <c r="T252" s="104">
        <v>797.416669999997</v>
      </c>
      <c r="U252" s="104">
        <v>4397.6716100000031</v>
      </c>
      <c r="V252" s="89">
        <v>1344.6711499999981</v>
      </c>
      <c r="W252" s="89">
        <v>0</v>
      </c>
      <c r="X252" s="89">
        <f t="shared" ref="X252" si="172">SUM(Y252:AD252)</f>
        <v>1513.9319900000003</v>
      </c>
      <c r="Y252" s="103">
        <v>57.364170000000001</v>
      </c>
      <c r="Z252" s="103">
        <v>193.61029000000002</v>
      </c>
      <c r="AA252" s="210">
        <v>6.6699999999999997E-3</v>
      </c>
      <c r="AB252" s="225">
        <v>153.43705</v>
      </c>
      <c r="AC252" s="103">
        <v>1107.0253400000001</v>
      </c>
      <c r="AD252" s="103">
        <v>2.48847</v>
      </c>
    </row>
    <row r="253" spans="1:31">
      <c r="A253" s="315"/>
      <c r="B253" s="78" t="str">
        <f>IF(L!$A$1=1,L!B255,IF(L!$A$1=2,L!C255,L!D255))</f>
        <v>2024 Dhjetor</v>
      </c>
      <c r="C253" s="118">
        <f t="shared" si="163"/>
        <v>582140.42043000017</v>
      </c>
      <c r="D253" s="118">
        <f t="shared" si="164"/>
        <v>568433.82573000016</v>
      </c>
      <c r="E253" s="77">
        <f t="shared" si="165"/>
        <v>471376.33660000016</v>
      </c>
      <c r="F253" s="102">
        <v>41638.782070000016</v>
      </c>
      <c r="G253" s="101">
        <v>77598.478189999994</v>
      </c>
      <c r="H253" s="102">
        <v>1914.3286200000002</v>
      </c>
      <c r="I253" s="102">
        <v>194049.56703000015</v>
      </c>
      <c r="J253" s="300">
        <v>143871.96609</v>
      </c>
      <c r="K253" s="89">
        <f t="shared" si="166"/>
        <v>50177.600940000149</v>
      </c>
      <c r="L253" s="102">
        <v>156175.18069000004</v>
      </c>
      <c r="M253" s="121">
        <f t="shared" si="167"/>
        <v>97057.489129999987</v>
      </c>
      <c r="N253" s="103">
        <v>29392.197519999987</v>
      </c>
      <c r="O253" s="103">
        <v>13925.032219999994</v>
      </c>
      <c r="P253" s="103">
        <v>2802.3239599999979</v>
      </c>
      <c r="Q253" s="103">
        <v>4199.1824699999961</v>
      </c>
      <c r="R253" s="103">
        <v>46738.752960000013</v>
      </c>
      <c r="S253" s="89">
        <f t="shared" si="168"/>
        <v>10580.48487999998</v>
      </c>
      <c r="T253" s="89">
        <v>2794.78799999999</v>
      </c>
      <c r="U253" s="89">
        <v>2700.5726599999907</v>
      </c>
      <c r="V253" s="89">
        <v>5085.1242199999997</v>
      </c>
      <c r="W253" s="89">
        <v>0</v>
      </c>
      <c r="X253" s="89">
        <f>SUM(Y253:AD253)</f>
        <v>3126.1098199999988</v>
      </c>
      <c r="Y253" s="103">
        <v>93.131859999999961</v>
      </c>
      <c r="Z253" s="103">
        <v>808.52593999999999</v>
      </c>
      <c r="AA253" s="210">
        <v>4.0619999999999989E-2</v>
      </c>
      <c r="AB253" s="103">
        <v>271.08492999999999</v>
      </c>
      <c r="AC253" s="103">
        <v>1928.1764700000003</v>
      </c>
      <c r="AD253" s="103">
        <v>25.149999999998727</v>
      </c>
    </row>
    <row r="254" spans="1:31">
      <c r="A254" s="316"/>
      <c r="B254" s="227" t="str">
        <f>IF(L!$A$1=1,L!B256,IF(L!$A$1=2,L!C256,L!D256))</f>
        <v>Gjithsej 2024</v>
      </c>
      <c r="C254" s="176">
        <f>D254+S254+X254</f>
        <v>3195459.9130199999</v>
      </c>
      <c r="D254" s="115">
        <f t="shared" ref="D254:K254" si="173">SUM(D242:D253)</f>
        <v>3060988.0845400002</v>
      </c>
      <c r="E254" s="115">
        <f t="shared" si="173"/>
        <v>2275262.99639</v>
      </c>
      <c r="F254" s="115">
        <f t="shared" si="173"/>
        <v>462166.34104000003</v>
      </c>
      <c r="G254" s="115">
        <f t="shared" si="173"/>
        <v>307564.10021</v>
      </c>
      <c r="H254" s="115">
        <f t="shared" si="173"/>
        <v>14718.24264</v>
      </c>
      <c r="I254" s="115">
        <f t="shared" si="173"/>
        <v>1079912.4235</v>
      </c>
      <c r="J254" s="115">
        <f>SUM(J242:J253)</f>
        <v>815618.47466000007</v>
      </c>
      <c r="K254" s="115">
        <f t="shared" si="173"/>
        <v>264293.94884000014</v>
      </c>
      <c r="L254" s="115">
        <f t="shared" ref="L254:O254" si="174">SUM(L242:L253)</f>
        <v>410901.88900000002</v>
      </c>
      <c r="M254" s="115">
        <f>SUM(M242:M253)</f>
        <v>785725.08814999997</v>
      </c>
      <c r="N254" s="115">
        <f>SUM(N242:N253)</f>
        <v>380868.00480999995</v>
      </c>
      <c r="O254" s="115">
        <f t="shared" si="174"/>
        <v>121633.40395000001</v>
      </c>
      <c r="P254" s="115">
        <f t="shared" ref="P254:R254" si="175">SUM(P242:P253)</f>
        <v>14531.182269999999</v>
      </c>
      <c r="Q254" s="115">
        <f t="shared" si="175"/>
        <v>32580.056499999999</v>
      </c>
      <c r="R254" s="115">
        <f t="shared" si="175"/>
        <v>236112.44062000001</v>
      </c>
      <c r="S254" s="115">
        <f>SUM(S242:S253)</f>
        <v>114747.10369999998</v>
      </c>
      <c r="T254" s="115">
        <f>SUM(T242:T253)</f>
        <v>56533.913939999999</v>
      </c>
      <c r="U254" s="115">
        <f>SUM(U242:U253)</f>
        <v>43213.189760000001</v>
      </c>
      <c r="V254" s="115">
        <f>SUM(V242:V253)</f>
        <v>14999.999999999998</v>
      </c>
      <c r="W254" s="115">
        <f t="shared" ref="W254" si="176">SUM(W242:W253)</f>
        <v>0</v>
      </c>
      <c r="X254" s="228">
        <f>SUM(X242:X253)</f>
        <v>19724.72478</v>
      </c>
      <c r="Y254" s="228">
        <f t="shared" ref="Y254:AC254" si="177">SUM(Y242:Y253)</f>
        <v>564.83075999999994</v>
      </c>
      <c r="Z254" s="228">
        <f t="shared" si="177"/>
        <v>3316.90157</v>
      </c>
      <c r="AA254" s="302">
        <f t="shared" si="177"/>
        <v>0.16077999999999998</v>
      </c>
      <c r="AB254" s="228">
        <f t="shared" si="177"/>
        <v>2112.7427199999997</v>
      </c>
      <c r="AC254" s="228">
        <f t="shared" si="177"/>
        <v>7611.9882000000007</v>
      </c>
      <c r="AD254" s="228">
        <f>SUM(AD242:AD253)</f>
        <v>6118.1007499999996</v>
      </c>
    </row>
    <row r="255" spans="1:31">
      <c r="A255" s="314">
        <v>2025</v>
      </c>
      <c r="B255" s="295" t="str">
        <f>IF(L!$A$1=1,L!B257,IF(L!$A$1=2,L!C257,L!D257))</f>
        <v>2025 Janar</v>
      </c>
      <c r="C255" s="118">
        <f>D255+S255+X255</f>
        <v>177752.72699</v>
      </c>
      <c r="D255" s="118">
        <f>E255+M255</f>
        <v>168642.46182</v>
      </c>
      <c r="E255" s="77">
        <f>F255+G255+H255+I255+L255</f>
        <v>123241.09013</v>
      </c>
      <c r="F255" s="203">
        <v>43020.252039999999</v>
      </c>
      <c r="G255" s="203">
        <v>2138.8062900000004</v>
      </c>
      <c r="H255" s="203">
        <v>239.17613</v>
      </c>
      <c r="I255" s="203">
        <v>75457.321580000003</v>
      </c>
      <c r="J255" s="203">
        <v>69700.156279999996</v>
      </c>
      <c r="K255" s="89">
        <f>I255-J255</f>
        <v>5757.1653000000078</v>
      </c>
      <c r="L255" s="203">
        <v>2385.5340899999997</v>
      </c>
      <c r="M255" s="121">
        <f>SUM(N255:R255)</f>
        <v>45401.37169</v>
      </c>
      <c r="N255" s="203">
        <v>31328.737720000001</v>
      </c>
      <c r="O255" s="203">
        <v>7625.0320300000003</v>
      </c>
      <c r="P255" s="203">
        <v>419.10570000000001</v>
      </c>
      <c r="Q255" s="203">
        <v>285.79055</v>
      </c>
      <c r="R255" s="203">
        <v>5742.7056899999998</v>
      </c>
      <c r="S255" s="89">
        <f>SUM(T255:W255)</f>
        <v>8775.1870500000005</v>
      </c>
      <c r="T255" s="203">
        <v>7046.4133999999995</v>
      </c>
      <c r="U255" s="203">
        <v>1728.7736500000001</v>
      </c>
      <c r="V255" s="203">
        <v>0</v>
      </c>
      <c r="W255" s="296">
        <v>0</v>
      </c>
      <c r="X255" s="89">
        <f>SUM(Y255:AD255)</f>
        <v>335.07811999999996</v>
      </c>
      <c r="Y255" s="203">
        <v>0.5</v>
      </c>
      <c r="Z255" s="203">
        <v>0</v>
      </c>
      <c r="AA255" s="203">
        <v>0</v>
      </c>
      <c r="AB255" s="203">
        <v>334.57811999999996</v>
      </c>
      <c r="AC255" s="203">
        <v>0</v>
      </c>
      <c r="AD255" s="203">
        <v>0</v>
      </c>
    </row>
    <row r="256" spans="1:31">
      <c r="A256" s="314"/>
      <c r="B256" s="295" t="str">
        <f>IF(L!$A$1=1,L!B258,IF(L!$A$1=2,L!C258,L!D258))</f>
        <v>2025 Shkurt</v>
      </c>
      <c r="C256" s="118">
        <f t="shared" ref="C256:C259" si="178">D256+S256+X256</f>
        <v>237874.97383999999</v>
      </c>
      <c r="D256" s="118">
        <f t="shared" ref="D256:D266" si="179">E256+M256</f>
        <v>231339.67044999998</v>
      </c>
      <c r="E256" s="77">
        <f t="shared" ref="E256:E260" si="180">F256+G256+H256+I256+L256</f>
        <v>155418.60206999999</v>
      </c>
      <c r="F256" s="203">
        <v>43609.488490000003</v>
      </c>
      <c r="G256" s="203">
        <v>17481.463960000001</v>
      </c>
      <c r="H256" s="203">
        <v>1851.0934300000001</v>
      </c>
      <c r="I256" s="203">
        <v>78550.411510000005</v>
      </c>
      <c r="J256" s="203">
        <v>70290.965099999987</v>
      </c>
      <c r="K256" s="89">
        <f>I256-J256</f>
        <v>8259.4464100000187</v>
      </c>
      <c r="L256" s="203">
        <v>13926.144679999999</v>
      </c>
      <c r="M256" s="121">
        <f t="shared" ref="M256:M266" si="181">SUM(N256:R256)</f>
        <v>75921.068379999997</v>
      </c>
      <c r="N256" s="203">
        <v>31577.637120000003</v>
      </c>
      <c r="O256" s="203">
        <v>14210.00426</v>
      </c>
      <c r="P256" s="203">
        <v>2113.0064200000006</v>
      </c>
      <c r="Q256" s="203">
        <v>3157.2740899999999</v>
      </c>
      <c r="R256" s="203">
        <v>24863.146489999999</v>
      </c>
      <c r="S256" s="89">
        <f t="shared" ref="S256:S265" si="182">SUM(T256:W256)</f>
        <v>5657.3823400000001</v>
      </c>
      <c r="T256" s="203">
        <v>259.52632</v>
      </c>
      <c r="U256" s="203">
        <v>5397.8560200000002</v>
      </c>
      <c r="V256" s="203">
        <v>0</v>
      </c>
      <c r="W256" s="296">
        <v>0</v>
      </c>
      <c r="X256" s="89">
        <f t="shared" ref="X256:X265" si="183">SUM(Y256:AD256)</f>
        <v>877.92104999999992</v>
      </c>
      <c r="Y256" s="203">
        <v>41.74315</v>
      </c>
      <c r="Z256" s="203">
        <v>167.99555999999998</v>
      </c>
      <c r="AA256" s="203">
        <v>2.1239999999999998E-2</v>
      </c>
      <c r="AB256" s="203">
        <v>24.084009999999999</v>
      </c>
      <c r="AC256" s="203">
        <v>644.07709</v>
      </c>
      <c r="AD256" s="203">
        <v>0</v>
      </c>
    </row>
    <row r="257" spans="1:33">
      <c r="A257" s="314"/>
      <c r="B257" s="295" t="str">
        <f>IF(L!$A$1=1,L!B259,IF(L!$A$1=2,L!C259,L!D259))</f>
        <v xml:space="preserve">2025 Mars </v>
      </c>
      <c r="C257" s="118">
        <f t="shared" si="178"/>
        <v>279710.511</v>
      </c>
      <c r="D257" s="118">
        <f t="shared" si="179"/>
        <v>265962.27749000001</v>
      </c>
      <c r="E257" s="77">
        <f t="shared" si="180"/>
        <v>195241.6557</v>
      </c>
      <c r="F257" s="203">
        <v>38575.933490000003</v>
      </c>
      <c r="G257" s="203">
        <v>31662.68837</v>
      </c>
      <c r="H257" s="203">
        <v>1640.9054699999999</v>
      </c>
      <c r="I257" s="203">
        <v>92300.341230000005</v>
      </c>
      <c r="J257" s="203">
        <v>77621.20540999998</v>
      </c>
      <c r="K257" s="89">
        <f>I257-J257</f>
        <v>14679.135820000025</v>
      </c>
      <c r="L257" s="203">
        <v>31061.78714</v>
      </c>
      <c r="M257" s="121">
        <f t="shared" si="181"/>
        <v>70720.621790000005</v>
      </c>
      <c r="N257" s="203">
        <v>31441.659930000002</v>
      </c>
      <c r="O257" s="203">
        <v>15132.5959</v>
      </c>
      <c r="P257" s="203">
        <v>1388.05593</v>
      </c>
      <c r="Q257" s="203">
        <v>3054.2546699999998</v>
      </c>
      <c r="R257" s="203">
        <v>19704.055359999998</v>
      </c>
      <c r="S257" s="89">
        <f t="shared" si="182"/>
        <v>13008.504959999998</v>
      </c>
      <c r="T257" s="203">
        <v>8669.2852999999996</v>
      </c>
      <c r="U257" s="203">
        <v>4339.2196599999997</v>
      </c>
      <c r="V257" s="203">
        <v>0</v>
      </c>
      <c r="W257" s="296">
        <v>0</v>
      </c>
      <c r="X257" s="89">
        <f t="shared" si="183"/>
        <v>739.72855000000004</v>
      </c>
      <c r="Y257" s="203">
        <v>73.690560000000005</v>
      </c>
      <c r="Z257" s="203">
        <v>200.88795999999999</v>
      </c>
      <c r="AA257" s="203">
        <v>0.14419999999999999</v>
      </c>
      <c r="AB257" s="203">
        <v>131.76044999999999</v>
      </c>
      <c r="AC257" s="203">
        <v>331.62938000000003</v>
      </c>
      <c r="AD257" s="203">
        <v>1.6160000000000001</v>
      </c>
    </row>
    <row r="258" spans="1:33">
      <c r="A258" s="314"/>
      <c r="B258" s="295" t="str">
        <f>IF(L!$A$1=1,L!B260,IF(L!$A$1=2,L!C260,L!D260))</f>
        <v>2025 Prill</v>
      </c>
      <c r="C258" s="118">
        <f t="shared" si="178"/>
        <v>263666.54624</v>
      </c>
      <c r="D258" s="118">
        <f>E258+M258</f>
        <v>249181.66527</v>
      </c>
      <c r="E258" s="77">
        <f t="shared" si="180"/>
        <v>183149.30124</v>
      </c>
      <c r="F258" s="203">
        <v>42073.58612</v>
      </c>
      <c r="G258" s="203">
        <v>26121.72133</v>
      </c>
      <c r="H258" s="203">
        <v>1904.1680600000002</v>
      </c>
      <c r="I258" s="203">
        <v>88614.413830000005</v>
      </c>
      <c r="J258" s="203">
        <v>72029.880160000001</v>
      </c>
      <c r="K258" s="89">
        <f>I258-J258</f>
        <v>16584.533670000004</v>
      </c>
      <c r="L258" s="203">
        <v>24435.411899999999</v>
      </c>
      <c r="M258" s="121">
        <f>SUM(N258:R258)</f>
        <v>66032.364029999997</v>
      </c>
      <c r="N258" s="203">
        <v>31299.884549999999</v>
      </c>
      <c r="O258" s="203">
        <v>11392.030199999999</v>
      </c>
      <c r="P258" s="203">
        <v>1343.5376600000002</v>
      </c>
      <c r="Q258" s="203">
        <v>4617.5191000000004</v>
      </c>
      <c r="R258" s="203">
        <v>17379.392520000001</v>
      </c>
      <c r="S258" s="89">
        <f t="shared" si="182"/>
        <v>13889.387860000001</v>
      </c>
      <c r="T258" s="203">
        <v>8833.7627100000009</v>
      </c>
      <c r="U258" s="203">
        <v>5055.6251499999998</v>
      </c>
      <c r="V258" s="203">
        <v>0</v>
      </c>
      <c r="W258" s="296">
        <v>0</v>
      </c>
      <c r="X258" s="89">
        <f t="shared" si="183"/>
        <v>595.49311000000012</v>
      </c>
      <c r="Y258" s="203">
        <v>32.138480000000001</v>
      </c>
      <c r="Z258" s="203">
        <v>234.00333000000001</v>
      </c>
      <c r="AA258" s="203">
        <v>7.3190000000000005E-2</v>
      </c>
      <c r="AB258" s="203">
        <v>68.162459999999996</v>
      </c>
      <c r="AC258" s="203">
        <v>172.35058000000001</v>
      </c>
      <c r="AD258" s="203">
        <v>88.765069999999994</v>
      </c>
    </row>
    <row r="259" spans="1:33">
      <c r="A259" s="314"/>
      <c r="B259" s="295" t="str">
        <f>IF(L!$A$1=1,L!B261,IF(L!$A$1=2,L!C261,L!D261))</f>
        <v>2025 Maj</v>
      </c>
      <c r="C259" s="118">
        <f t="shared" si="178"/>
        <v>262744.34782000002</v>
      </c>
      <c r="D259" s="118">
        <f>E259+M259</f>
        <v>248484.59284</v>
      </c>
      <c r="E259" s="77">
        <f t="shared" si="180"/>
        <v>181184.32654000001</v>
      </c>
      <c r="F259" s="203">
        <v>42509.128510000002</v>
      </c>
      <c r="G259" s="203">
        <v>31457.026819999999</v>
      </c>
      <c r="H259" s="203">
        <v>1233.3495699999999</v>
      </c>
      <c r="I259" s="203">
        <v>78908.459090000004</v>
      </c>
      <c r="J259" s="203">
        <v>68999.046009999991</v>
      </c>
      <c r="K259" s="89">
        <f>I259-J259</f>
        <v>9909.413080000013</v>
      </c>
      <c r="L259" s="203">
        <v>27076.362550000002</v>
      </c>
      <c r="M259" s="121">
        <f>SUM(N259:R259)</f>
        <v>67300.266300000003</v>
      </c>
      <c r="N259" s="203">
        <v>31433.83223</v>
      </c>
      <c r="O259" s="203">
        <v>12795.426560000002</v>
      </c>
      <c r="P259" s="203">
        <v>1372.3617200000001</v>
      </c>
      <c r="Q259" s="203">
        <v>2361.9614800000004</v>
      </c>
      <c r="R259" s="203">
        <v>19336.684310000004</v>
      </c>
      <c r="S259" s="89">
        <f t="shared" si="182"/>
        <v>12814.17139</v>
      </c>
      <c r="T259" s="203">
        <v>1008.14932</v>
      </c>
      <c r="U259" s="203">
        <v>4324.9663600000003</v>
      </c>
      <c r="V259" s="203">
        <v>7481.0557099999996</v>
      </c>
      <c r="W259" s="296">
        <v>0</v>
      </c>
      <c r="X259" s="89">
        <f t="shared" si="183"/>
        <v>1445.58359</v>
      </c>
      <c r="Y259" s="203">
        <v>33.386580000000002</v>
      </c>
      <c r="Z259" s="203">
        <v>237.36892999999998</v>
      </c>
      <c r="AA259" s="203">
        <v>3.9539999999999999E-2</v>
      </c>
      <c r="AB259" s="203">
        <v>11.99</v>
      </c>
      <c r="AC259" s="203">
        <v>1162.0995399999999</v>
      </c>
      <c r="AD259" s="203">
        <v>0.69900000000000517</v>
      </c>
      <c r="AE259" s="125"/>
      <c r="AF259" s="125"/>
      <c r="AG259" s="125"/>
    </row>
    <row r="260" spans="1:33">
      <c r="A260" s="314"/>
      <c r="B260" s="295" t="str">
        <f>IF(L!$A$1=1,L!B262,IF(L!$A$1=2,L!C262,L!D262))</f>
        <v>2025 Qershor</v>
      </c>
      <c r="C260" s="118">
        <f t="shared" ref="C260:C266" si="184">D260+S260+X260</f>
        <v>257196.59153000001</v>
      </c>
      <c r="D260" s="118">
        <f t="shared" si="179"/>
        <v>249078.77444000001</v>
      </c>
      <c r="E260" s="77">
        <f t="shared" si="180"/>
        <v>183039.17095</v>
      </c>
      <c r="F260" s="203">
        <v>42218.445390000001</v>
      </c>
      <c r="G260" s="203">
        <v>20641.274429999998</v>
      </c>
      <c r="H260" s="203">
        <v>1139.5776900000001</v>
      </c>
      <c r="I260" s="203">
        <v>79894.78982000002</v>
      </c>
      <c r="J260" s="203">
        <v>71394.740309999994</v>
      </c>
      <c r="K260" s="89">
        <f t="shared" ref="K260:K264" si="185">I260-J260</f>
        <v>8500.0495100000262</v>
      </c>
      <c r="L260" s="203">
        <v>39145.083620000005</v>
      </c>
      <c r="M260" s="121">
        <f>SUM(N260:R260)</f>
        <v>66039.603490000009</v>
      </c>
      <c r="N260" s="203">
        <v>31587.754349999999</v>
      </c>
      <c r="O260" s="203">
        <v>10320.689270000001</v>
      </c>
      <c r="P260" s="203">
        <v>1537.4271700000002</v>
      </c>
      <c r="Q260" s="203">
        <v>4420.2493000000004</v>
      </c>
      <c r="R260" s="203">
        <v>18173.483399999997</v>
      </c>
      <c r="S260" s="89">
        <f t="shared" si="182"/>
        <v>7553.1913999999997</v>
      </c>
      <c r="T260" s="203">
        <v>2327.9055499999999</v>
      </c>
      <c r="U260" s="203">
        <v>5225.2858499999993</v>
      </c>
      <c r="V260" s="203">
        <v>0</v>
      </c>
      <c r="W260" s="296">
        <v>0</v>
      </c>
      <c r="X260" s="89">
        <f t="shared" si="183"/>
        <v>564.62569000000008</v>
      </c>
      <c r="Y260" s="203">
        <v>33.563000000000002</v>
      </c>
      <c r="Z260" s="203">
        <v>225.66623000000001</v>
      </c>
      <c r="AA260" s="203">
        <v>7.9500000000000005E-3</v>
      </c>
      <c r="AB260" s="203">
        <v>6.0859799999999993</v>
      </c>
      <c r="AC260" s="203">
        <v>263.09583000000003</v>
      </c>
      <c r="AD260" s="203">
        <v>36.206699999999998</v>
      </c>
      <c r="AE260" s="293"/>
      <c r="AF260" s="125"/>
      <c r="AG260" s="125"/>
    </row>
    <row r="261" spans="1:33">
      <c r="A261" s="314"/>
      <c r="B261" s="295" t="str">
        <f>IF(L!$A$1=1,L!B263,IF(L!$A$1=2,L!C263,L!D263))</f>
        <v>2025 Korrik</v>
      </c>
      <c r="C261" s="118">
        <f t="shared" si="184"/>
        <v>278089.20288999996</v>
      </c>
      <c r="D261" s="118">
        <f t="shared" si="179"/>
        <v>273359.21666999999</v>
      </c>
      <c r="E261" s="77">
        <f t="shared" ref="E261:E266" si="186">F261+G261+H261+I261+L261</f>
        <v>185180.00133</v>
      </c>
      <c r="F261" s="203">
        <v>44258.929049999999</v>
      </c>
      <c r="G261" s="203">
        <v>28153.054499999998</v>
      </c>
      <c r="H261" s="203">
        <v>1329.5320599999998</v>
      </c>
      <c r="I261" s="203">
        <v>82306.547300000006</v>
      </c>
      <c r="J261" s="203">
        <v>74896.566680000004</v>
      </c>
      <c r="K261" s="89">
        <f>I261-J261</f>
        <v>7409.9806200000021</v>
      </c>
      <c r="L261" s="203">
        <v>29131.938420000002</v>
      </c>
      <c r="M261" s="121">
        <f t="shared" si="181"/>
        <v>88179.215339999995</v>
      </c>
      <c r="N261" s="203">
        <v>34419.429919999995</v>
      </c>
      <c r="O261" s="203">
        <v>22310.634829999999</v>
      </c>
      <c r="P261" s="203">
        <v>2643.64912</v>
      </c>
      <c r="Q261" s="203">
        <v>5049.9178899999997</v>
      </c>
      <c r="R261" s="203">
        <v>23755.583579999999</v>
      </c>
      <c r="S261" s="89">
        <f t="shared" si="182"/>
        <v>3018.0731700000006</v>
      </c>
      <c r="T261" s="203">
        <v>684.96938999999907</v>
      </c>
      <c r="U261" s="203">
        <v>2333.1037800000017</v>
      </c>
      <c r="V261" s="203">
        <v>0</v>
      </c>
      <c r="W261" s="296">
        <v>0</v>
      </c>
      <c r="X261" s="89">
        <f t="shared" si="183"/>
        <v>1711.9130499999999</v>
      </c>
      <c r="Y261" s="203">
        <v>30.518240000000002</v>
      </c>
      <c r="Z261" s="203">
        <v>469.03433999999999</v>
      </c>
      <c r="AA261" s="203">
        <v>1.362E-2</v>
      </c>
      <c r="AB261" s="203">
        <v>24.84</v>
      </c>
      <c r="AC261" s="203">
        <v>1178.5638899999999</v>
      </c>
      <c r="AD261" s="203">
        <v>8.9429600000000278</v>
      </c>
    </row>
    <row r="262" spans="1:33">
      <c r="A262" s="314"/>
      <c r="B262" s="295" t="str">
        <f>IF(L!$A$1=1,L!B264,IF(L!$A$1=2,L!C264,L!D264))</f>
        <v>2025 Gusht</v>
      </c>
      <c r="C262" s="118">
        <f t="shared" si="184"/>
        <v>266672.08135999995</v>
      </c>
      <c r="D262" s="118">
        <f t="shared" si="179"/>
        <v>258217.34831999999</v>
      </c>
      <c r="E262" s="77">
        <f t="shared" si="186"/>
        <v>199234.22130999996</v>
      </c>
      <c r="F262" s="203">
        <v>42960.188479999997</v>
      </c>
      <c r="G262" s="203">
        <v>19187.026629999997</v>
      </c>
      <c r="H262" s="203">
        <v>1044.0935900000002</v>
      </c>
      <c r="I262" s="203">
        <v>105535.04018</v>
      </c>
      <c r="J262" s="203">
        <v>72440.199070000017</v>
      </c>
      <c r="K262" s="89">
        <f t="shared" si="185"/>
        <v>33094.841109999979</v>
      </c>
      <c r="L262" s="203">
        <v>30507.872429999999</v>
      </c>
      <c r="M262" s="121">
        <f t="shared" si="181"/>
        <v>58983.127010000011</v>
      </c>
      <c r="N262" s="203">
        <v>34317.639480000005</v>
      </c>
      <c r="O262" s="203">
        <v>7315.5845800000006</v>
      </c>
      <c r="P262" s="203">
        <v>921.96879000000001</v>
      </c>
      <c r="Q262" s="203">
        <v>2873.2702099999997</v>
      </c>
      <c r="R262" s="203">
        <v>13554.66395</v>
      </c>
      <c r="S262" s="89">
        <f>SUM(T262:W262)</f>
        <v>8078.1117199999899</v>
      </c>
      <c r="T262" s="203">
        <v>1018.5262399999964</v>
      </c>
      <c r="U262" s="203">
        <v>4519.5854799999925</v>
      </c>
      <c r="V262" s="203">
        <v>2540.0000000000009</v>
      </c>
      <c r="W262" s="296">
        <v>0</v>
      </c>
      <c r="X262" s="89">
        <f t="shared" si="183"/>
        <v>376.62131999999997</v>
      </c>
      <c r="Y262" s="203">
        <v>3.50034</v>
      </c>
      <c r="Z262" s="203">
        <v>84.506349999999998</v>
      </c>
      <c r="AA262" s="203">
        <v>3.1180000000000003E-2</v>
      </c>
      <c r="AB262" s="203">
        <v>97.516050000000007</v>
      </c>
      <c r="AC262" s="203">
        <v>191.06739999999999</v>
      </c>
      <c r="AD262" s="203">
        <v>0</v>
      </c>
    </row>
    <row r="263" spans="1:33">
      <c r="A263" s="314"/>
      <c r="B263" s="295" t="str">
        <f>IF(L!$A$1=1,L!B265,IF(L!$A$1=2,L!C265,L!D265))</f>
        <v>2025 Shtator</v>
      </c>
      <c r="C263" s="118">
        <f t="shared" si="184"/>
        <v>282807.94864000002</v>
      </c>
      <c r="D263" s="118">
        <f t="shared" si="179"/>
        <v>266405.32380000001</v>
      </c>
      <c r="E263" s="77">
        <f t="shared" si="186"/>
        <v>208631.05335</v>
      </c>
      <c r="F263" s="203">
        <v>43530.102999999996</v>
      </c>
      <c r="G263" s="203">
        <v>23959.568289999999</v>
      </c>
      <c r="H263" s="203">
        <v>1178.7449899999999</v>
      </c>
      <c r="I263" s="203">
        <v>103585.07034000001</v>
      </c>
      <c r="J263" s="203">
        <v>71523.266369999998</v>
      </c>
      <c r="K263" s="89">
        <f>I263-J263</f>
        <v>32061.803970000008</v>
      </c>
      <c r="L263" s="203">
        <v>36377.566730000006</v>
      </c>
      <c r="M263" s="121">
        <f t="shared" si="181"/>
        <v>57774.270449999996</v>
      </c>
      <c r="N263" s="203">
        <v>33657.749229999994</v>
      </c>
      <c r="O263" s="203">
        <v>7398.0979699999998</v>
      </c>
      <c r="P263" s="203">
        <v>853.16041999999993</v>
      </c>
      <c r="Q263" s="203">
        <v>3216.2454699999994</v>
      </c>
      <c r="R263" s="203">
        <v>12649.01736</v>
      </c>
      <c r="S263" s="89">
        <f t="shared" si="182"/>
        <v>14749.606250000003</v>
      </c>
      <c r="T263" s="203">
        <v>9901.7565200000026</v>
      </c>
      <c r="U263" s="203">
        <v>4847.8497299999999</v>
      </c>
      <c r="V263" s="203">
        <v>0</v>
      </c>
      <c r="W263" s="296">
        <v>0</v>
      </c>
      <c r="X263" s="89">
        <f t="shared" si="183"/>
        <v>1653.0185900000001</v>
      </c>
      <c r="Y263" s="203">
        <v>72.124100000000013</v>
      </c>
      <c r="Z263" s="203">
        <v>151.30678</v>
      </c>
      <c r="AA263" s="203">
        <v>3.6990000000000002E-2</v>
      </c>
      <c r="AB263" s="203">
        <v>144.04437999999999</v>
      </c>
      <c r="AC263" s="203">
        <v>1259.8575000000001</v>
      </c>
      <c r="AD263" s="203">
        <v>25.648839999999979</v>
      </c>
    </row>
    <row r="264" spans="1:33">
      <c r="A264" s="315"/>
      <c r="B264" s="295" t="str">
        <f>IF(L!$A$1=1,L!B266,IF(L!$A$1=2,L!C266,L!D266))</f>
        <v>2025 Tetor</v>
      </c>
      <c r="C264" s="118">
        <f t="shared" si="184"/>
        <v>274793.98116999998</v>
      </c>
      <c r="D264" s="118">
        <f t="shared" si="179"/>
        <v>267230.73619999998</v>
      </c>
      <c r="E264" s="77">
        <f t="shared" si="186"/>
        <v>210454.27521999998</v>
      </c>
      <c r="F264" s="203">
        <v>43660.335479999994</v>
      </c>
      <c r="G264" s="203">
        <v>22852.357789999998</v>
      </c>
      <c r="H264" s="203">
        <v>1203.4584000000002</v>
      </c>
      <c r="I264" s="203">
        <v>101911.43502999999</v>
      </c>
      <c r="J264" s="203">
        <v>72780.600179999994</v>
      </c>
      <c r="K264" s="89">
        <f t="shared" si="185"/>
        <v>29130.834849999999</v>
      </c>
      <c r="L264" s="203">
        <v>40826.688519999996</v>
      </c>
      <c r="M264" s="121">
        <f t="shared" si="181"/>
        <v>56776.460979999996</v>
      </c>
      <c r="N264" s="203">
        <v>33795.622530000001</v>
      </c>
      <c r="O264" s="203">
        <v>6305.1774599999999</v>
      </c>
      <c r="P264" s="203">
        <v>876.98743000000002</v>
      </c>
      <c r="Q264" s="203">
        <v>3068.0916000000002</v>
      </c>
      <c r="R264" s="203">
        <v>12730.581959999998</v>
      </c>
      <c r="S264" s="89">
        <f t="shared" si="182"/>
        <v>6325.7714600000054</v>
      </c>
      <c r="T264" s="203">
        <v>2548.5910700000004</v>
      </c>
      <c r="U264" s="203">
        <v>3777.180390000005</v>
      </c>
      <c r="V264" s="203">
        <v>0</v>
      </c>
      <c r="W264" s="296">
        <v>0</v>
      </c>
      <c r="X264" s="89">
        <f t="shared" si="183"/>
        <v>1237.4735100000003</v>
      </c>
      <c r="Y264" s="203">
        <v>59.968809999999998</v>
      </c>
      <c r="Z264" s="203">
        <v>245.99878000000001</v>
      </c>
      <c r="AA264" s="203">
        <v>2.9100000000000001E-2</v>
      </c>
      <c r="AB264" s="203">
        <v>185.94690000000003</v>
      </c>
      <c r="AC264" s="203">
        <v>745.41592000000003</v>
      </c>
      <c r="AD264" s="203">
        <v>0.114</v>
      </c>
    </row>
    <row r="265" spans="1:33">
      <c r="A265" s="315"/>
      <c r="B265" s="295" t="str">
        <f>IF(L!$A$1=1,L!B267,IF(L!$A$1=2,L!C267,L!D267))</f>
        <v xml:space="preserve">2025 Nëntor </v>
      </c>
      <c r="C265" s="118">
        <f>D265+S265+X265</f>
        <v>272948.26877999993</v>
      </c>
      <c r="D265" s="118">
        <f>E265+M265</f>
        <v>264174.80056999996</v>
      </c>
      <c r="E265" s="77">
        <f t="shared" si="186"/>
        <v>208806.59042999998</v>
      </c>
      <c r="F265" s="203">
        <v>44338.388269999996</v>
      </c>
      <c r="G265" s="203">
        <v>24141.71473</v>
      </c>
      <c r="H265" s="203">
        <v>1298.9200899999998</v>
      </c>
      <c r="I265" s="203">
        <v>109849.40947</v>
      </c>
      <c r="J265" s="203">
        <v>93163.049810000011</v>
      </c>
      <c r="K265" s="89">
        <f>I265-J265</f>
        <v>16686.359659999987</v>
      </c>
      <c r="L265" s="203">
        <v>29178.157869999999</v>
      </c>
      <c r="M265" s="121">
        <f t="shared" si="181"/>
        <v>55368.210140000003</v>
      </c>
      <c r="N265" s="203">
        <v>34215.284099999997</v>
      </c>
      <c r="O265" s="203">
        <v>8189.175110000001</v>
      </c>
      <c r="P265" s="203">
        <v>1323.7047600000001</v>
      </c>
      <c r="Q265" s="203">
        <v>2524.2877699999999</v>
      </c>
      <c r="R265" s="203">
        <v>9115.7584000000006</v>
      </c>
      <c r="S265" s="89">
        <f t="shared" si="182"/>
        <v>6158.0545400000019</v>
      </c>
      <c r="T265" s="203">
        <v>1420.5266500000064</v>
      </c>
      <c r="U265" s="203">
        <v>4737.5278899999958</v>
      </c>
      <c r="V265" s="203">
        <v>0</v>
      </c>
      <c r="W265" s="296">
        <v>0</v>
      </c>
      <c r="X265" s="89">
        <f t="shared" si="183"/>
        <v>2615.4136700000004</v>
      </c>
      <c r="Y265" s="203">
        <v>44.744569999999996</v>
      </c>
      <c r="Z265" s="203">
        <v>632.7878300000001</v>
      </c>
      <c r="AA265" s="203">
        <v>9.2100000000000012E-3</v>
      </c>
      <c r="AB265" s="203">
        <v>202.12199999999999</v>
      </c>
      <c r="AC265" s="203">
        <v>1732.3360599999999</v>
      </c>
      <c r="AD265" s="203">
        <v>3.4140000000000006</v>
      </c>
    </row>
    <row r="266" spans="1:33">
      <c r="A266" s="315"/>
      <c r="B266" s="295" t="str">
        <f>IF(L!$A$1=1,L!B268,IF(L!$A$1=2,L!C268,L!D268))</f>
        <v>2025 Dhjetor</v>
      </c>
      <c r="C266" s="118">
        <f t="shared" si="184"/>
        <v>629693.06652000011</v>
      </c>
      <c r="D266" s="118">
        <f t="shared" si="179"/>
        <v>617458.75258000009</v>
      </c>
      <c r="E266" s="77">
        <f t="shared" si="186"/>
        <v>488313.05249000003</v>
      </c>
      <c r="F266" s="203">
        <v>45815.017020000007</v>
      </c>
      <c r="G266" s="203">
        <f>83680.40567</f>
        <v>83680.405669999993</v>
      </c>
      <c r="H266" s="203">
        <v>1984.0919099999999</v>
      </c>
      <c r="I266" s="203">
        <v>196443.32868000001</v>
      </c>
      <c r="J266" s="306">
        <v>164044.32634999999</v>
      </c>
      <c r="K266" s="89">
        <f>I266-J266</f>
        <v>32399.002330000018</v>
      </c>
      <c r="L266" s="203">
        <v>160390.20920999997</v>
      </c>
      <c r="M266" s="121">
        <f t="shared" si="181"/>
        <v>129145.70009</v>
      </c>
      <c r="N266" s="203">
        <v>34487.609969999998</v>
      </c>
      <c r="O266" s="203">
        <v>12114.303709999993</v>
      </c>
      <c r="P266" s="203">
        <v>1208.1701699999999</v>
      </c>
      <c r="Q266" s="203">
        <v>2724.66734</v>
      </c>
      <c r="R266" s="203">
        <v>78610.948900000003</v>
      </c>
      <c r="S266" s="89">
        <f>SUM(T266:W266)</f>
        <v>8718.3773699999874</v>
      </c>
      <c r="T266" s="203">
        <v>4121.1029199999903</v>
      </c>
      <c r="U266" s="203">
        <v>4597.2744499999972</v>
      </c>
      <c r="V266" s="203">
        <v>0</v>
      </c>
      <c r="W266" s="296">
        <v>0</v>
      </c>
      <c r="X266" s="89">
        <f>SUM(Y266:AD266)</f>
        <v>3515.9365699999998</v>
      </c>
      <c r="Y266" s="203">
        <v>62.910650000000004</v>
      </c>
      <c r="Z266" s="203">
        <v>1121.8459899999998</v>
      </c>
      <c r="AA266" s="203">
        <v>0.41897000000000001</v>
      </c>
      <c r="AB266" s="203">
        <v>592.36346000000003</v>
      </c>
      <c r="AC266" s="203">
        <v>1708.56981</v>
      </c>
      <c r="AD266" s="203">
        <v>29.827690000000018</v>
      </c>
    </row>
    <row r="267" spans="1:33">
      <c r="A267" s="316"/>
      <c r="B267" s="227" t="str">
        <f>IF(L!$A$1=1,L!B269,IF(L!$A$1=2,L!C269,L!D269))</f>
        <v>Gjithsej 2025</v>
      </c>
      <c r="C267" s="228">
        <f>D267+S267+X267</f>
        <v>3483950.2467800002</v>
      </c>
      <c r="D267" s="115">
        <f t="shared" ref="D267:J267" si="187">SUM(D255:D266)</f>
        <v>3359535.6204500003</v>
      </c>
      <c r="E267" s="115">
        <f t="shared" si="187"/>
        <v>2521893.3407600001</v>
      </c>
      <c r="F267" s="115">
        <f t="shared" si="187"/>
        <v>516569.79534000007</v>
      </c>
      <c r="G267" s="115">
        <f t="shared" si="187"/>
        <v>331477.10881000001</v>
      </c>
      <c r="H267" s="115">
        <f t="shared" si="187"/>
        <v>16047.111389999998</v>
      </c>
      <c r="I267" s="115">
        <f t="shared" si="187"/>
        <v>1193356.56806</v>
      </c>
      <c r="J267" s="115">
        <f t="shared" si="187"/>
        <v>978884.0017299999</v>
      </c>
      <c r="K267" s="115">
        <f t="shared" ref="K267:AC267" si="188">SUM(K255:K266)</f>
        <v>214472.56633000006</v>
      </c>
      <c r="L267" s="115">
        <f t="shared" si="188"/>
        <v>464442.75716000004</v>
      </c>
      <c r="M267" s="115">
        <f t="shared" si="188"/>
        <v>837642.27969</v>
      </c>
      <c r="N267" s="115">
        <f>SUM(N255:N266)</f>
        <v>393562.84112999996</v>
      </c>
      <c r="O267" s="115">
        <f>SUM(O255:O266)</f>
        <v>135108.75188</v>
      </c>
      <c r="P267" s="115">
        <f t="shared" si="188"/>
        <v>16001.13529</v>
      </c>
      <c r="Q267" s="115">
        <f t="shared" si="188"/>
        <v>37353.529470000001</v>
      </c>
      <c r="R267" s="115">
        <f>SUM(R255:R266)</f>
        <v>255616.02192000003</v>
      </c>
      <c r="S267" s="115">
        <f>SUM(S255:S266)</f>
        <v>108745.81950999997</v>
      </c>
      <c r="T267" s="115">
        <f>SUM(T255:T266)</f>
        <v>47840.51539</v>
      </c>
      <c r="U267" s="115">
        <f t="shared" ref="U267:V267" si="189">SUM(U255:U266)</f>
        <v>50884.24841</v>
      </c>
      <c r="V267" s="115">
        <f t="shared" si="189"/>
        <v>10021.055710000001</v>
      </c>
      <c r="W267" s="115">
        <f t="shared" si="188"/>
        <v>0</v>
      </c>
      <c r="X267" s="115">
        <f>SUM(X255:X266)</f>
        <v>15668.80682</v>
      </c>
      <c r="Y267" s="115">
        <f>SUM(Y255:Y266)</f>
        <v>488.78848000000005</v>
      </c>
      <c r="Z267" s="115">
        <f>SUM(Z255:Z266)</f>
        <v>3771.4020799999998</v>
      </c>
      <c r="AA267" s="115">
        <f t="shared" si="188"/>
        <v>0.82519000000000009</v>
      </c>
      <c r="AB267" s="115">
        <f>SUM(AB255:AB266)</f>
        <v>1823.4938100000002</v>
      </c>
      <c r="AC267" s="115">
        <f t="shared" si="188"/>
        <v>9389.0630000000001</v>
      </c>
      <c r="AD267" s="115">
        <f>SUM(AD255:AD266)</f>
        <v>195.23426000000001</v>
      </c>
    </row>
    <row r="268" spans="1:33">
      <c r="A268" s="314">
        <v>2026</v>
      </c>
      <c r="B268" s="295" t="str">
        <f>IF(L!$A$1=1,L!B270,IF(L!$A$1=2,L!C270,L!D270))</f>
        <v>2026 Janar</v>
      </c>
      <c r="C268" s="118">
        <f>D268+S268+X268</f>
        <v>190250.20851999999</v>
      </c>
      <c r="D268" s="118">
        <f>E268+M268</f>
        <v>187841.82228999998</v>
      </c>
      <c r="E268" s="77">
        <f>F268+G268+H268+I268+L268</f>
        <v>148619.09383999999</v>
      </c>
      <c r="F268" s="203">
        <v>42655.638600000006</v>
      </c>
      <c r="G268" s="203">
        <v>5107.6133099999997</v>
      </c>
      <c r="H268" s="203">
        <v>1063.9366299999999</v>
      </c>
      <c r="I268" s="203">
        <v>99591.155299999999</v>
      </c>
      <c r="J268" s="203">
        <v>85031.736829999994</v>
      </c>
      <c r="K268" s="89">
        <f>I268-J268</f>
        <v>14559.418470000004</v>
      </c>
      <c r="L268" s="203">
        <v>200.75</v>
      </c>
      <c r="M268" s="121">
        <f>SUM(N268:R268)</f>
        <v>39222.728449999995</v>
      </c>
      <c r="N268" s="203">
        <v>33273.16433</v>
      </c>
      <c r="O268" s="203">
        <v>4792.4591200000004</v>
      </c>
      <c r="P268" s="203">
        <v>905.87063000000001</v>
      </c>
      <c r="Q268" s="203">
        <v>251.23436999999998</v>
      </c>
      <c r="R268" s="203">
        <v>0</v>
      </c>
      <c r="S268" s="89">
        <f>SUM(T268:W268)</f>
        <v>2219.4446200000002</v>
      </c>
      <c r="T268" s="203">
        <v>514.73422000000005</v>
      </c>
      <c r="U268" s="203">
        <v>1704.7103999999999</v>
      </c>
      <c r="V268" s="203">
        <v>0</v>
      </c>
      <c r="W268" s="296">
        <v>0</v>
      </c>
      <c r="X268" s="89">
        <f>SUM(Y268:AD268)</f>
        <v>188.94161</v>
      </c>
      <c r="Y268" s="203">
        <v>0.5</v>
      </c>
      <c r="Z268" s="203">
        <v>89.036169999999998</v>
      </c>
      <c r="AA268" s="203">
        <v>0.11044</v>
      </c>
      <c r="AB268" s="203">
        <v>13.77</v>
      </c>
      <c r="AC268" s="203">
        <v>85.525000000000006</v>
      </c>
      <c r="AD268" s="203">
        <v>0</v>
      </c>
    </row>
    <row r="269" spans="1:33">
      <c r="A269" s="314"/>
      <c r="B269" s="295" t="str">
        <f>IF(L!$A$1=1,L!B271,IF(L!$A$1=2,L!C271,L!D271))</f>
        <v>2026 Shkurt</v>
      </c>
      <c r="C269" s="118">
        <f t="shared" ref="C269:C277" si="190">D269+S269+X269</f>
        <v>208974.58208999998</v>
      </c>
      <c r="D269" s="118">
        <f t="shared" ref="D269:D270" si="191">E269+M269</f>
        <v>200664.48595999999</v>
      </c>
      <c r="E269" s="77">
        <f t="shared" ref="E269:E279" si="192">F269+G269+H269+I269+L269</f>
        <v>155041.42744</v>
      </c>
      <c r="F269" s="203">
        <v>41699.513319999998</v>
      </c>
      <c r="G269" s="203">
        <v>19974.10658</v>
      </c>
      <c r="H269" s="203">
        <v>1309.9563900000001</v>
      </c>
      <c r="I269" s="203">
        <v>88939.84564</v>
      </c>
      <c r="J269" s="203">
        <v>83669.397100000002</v>
      </c>
      <c r="K269" s="89">
        <f t="shared" ref="K269:K272" si="193">I269-J269</f>
        <v>5270.4485399999976</v>
      </c>
      <c r="L269" s="203">
        <v>3118.0055099999995</v>
      </c>
      <c r="M269" s="121">
        <f t="shared" ref="M269:M270" si="194">SUM(N269:R269)</f>
        <v>45623.058519999984</v>
      </c>
      <c r="N269" s="203">
        <v>33146.069339999995</v>
      </c>
      <c r="O269" s="203">
        <v>10031.724429999998</v>
      </c>
      <c r="P269" s="203">
        <v>1217.2421299999999</v>
      </c>
      <c r="Q269" s="203">
        <v>1194.6896199999999</v>
      </c>
      <c r="R269" s="203">
        <v>33.332999999999998</v>
      </c>
      <c r="S269" s="89">
        <f t="shared" ref="S269:S271" si="195">SUM(T269:W269)</f>
        <v>6526.2160199999998</v>
      </c>
      <c r="T269" s="203">
        <v>1018.5262399999999</v>
      </c>
      <c r="U269" s="203">
        <v>5507.6897799999997</v>
      </c>
      <c r="V269" s="203">
        <v>0</v>
      </c>
      <c r="W269" s="296">
        <v>0</v>
      </c>
      <c r="X269" s="89">
        <f t="shared" ref="X269:X278" si="196">SUM(Y269:AD269)</f>
        <v>1783.8801099999998</v>
      </c>
      <c r="Y269" s="203">
        <v>25.256849999999996</v>
      </c>
      <c r="Z269" s="203">
        <v>320.21011999999996</v>
      </c>
      <c r="AA269" s="203">
        <v>9.7959999999999992E-2</v>
      </c>
      <c r="AB269" s="203">
        <v>63.76896</v>
      </c>
      <c r="AC269" s="203">
        <v>1363.5512200000001</v>
      </c>
      <c r="AD269" s="203">
        <v>10.994999999999999</v>
      </c>
    </row>
    <row r="270" spans="1:33">
      <c r="A270" s="314"/>
      <c r="B270" s="295" t="str">
        <f>IF(L!$A$1=1,L!B272,IF(L!$A$1=2,L!C272,L!D272))</f>
        <v xml:space="preserve">2026 Mars </v>
      </c>
      <c r="C270" s="118">
        <f t="shared" si="190"/>
        <v>385874.77753999998</v>
      </c>
      <c r="D270" s="118">
        <f t="shared" si="191"/>
        <v>369870.97841999994</v>
      </c>
      <c r="E270" s="77">
        <f t="shared" si="192"/>
        <v>238368.91037999999</v>
      </c>
      <c r="F270" s="203">
        <v>79473.112970000002</v>
      </c>
      <c r="G270" s="203">
        <v>19123.29091</v>
      </c>
      <c r="H270" s="203">
        <v>2054.2078899999997</v>
      </c>
      <c r="I270" s="203">
        <v>116125.48780999999</v>
      </c>
      <c r="J270" s="203">
        <v>78250.707909999968</v>
      </c>
      <c r="K270" s="89">
        <f t="shared" si="193"/>
        <v>37874.779900000023</v>
      </c>
      <c r="L270" s="203">
        <v>21592.810800000003</v>
      </c>
      <c r="M270" s="121">
        <f t="shared" si="194"/>
        <v>131502.06803999998</v>
      </c>
      <c r="N270" s="203">
        <v>68080.691160000002</v>
      </c>
      <c r="O270" s="203">
        <v>15958.514599999999</v>
      </c>
      <c r="P270" s="203">
        <v>2674.7888600000001</v>
      </c>
      <c r="Q270" s="203">
        <v>2071.41419</v>
      </c>
      <c r="R270" s="203">
        <v>42716.659230000005</v>
      </c>
      <c r="S270" s="89">
        <f t="shared" si="195"/>
        <v>15130.304980000001</v>
      </c>
      <c r="T270" s="203">
        <v>10199.629770000001</v>
      </c>
      <c r="U270" s="203">
        <v>4930.6752100000003</v>
      </c>
      <c r="V270" s="203">
        <v>0</v>
      </c>
      <c r="W270" s="296">
        <v>0</v>
      </c>
      <c r="X270" s="89">
        <f t="shared" si="196"/>
        <v>873.4941399999999</v>
      </c>
      <c r="Y270" s="203">
        <v>41.814149999999998</v>
      </c>
      <c r="Z270" s="203">
        <v>465.88312999999999</v>
      </c>
      <c r="AA270" s="203">
        <v>0.18600999999999998</v>
      </c>
      <c r="AB270" s="203">
        <v>61.856999999999999</v>
      </c>
      <c r="AC270" s="203">
        <v>301.89772999999997</v>
      </c>
      <c r="AD270" s="203">
        <v>1.85612</v>
      </c>
    </row>
    <row r="271" spans="1:33">
      <c r="A271" s="314"/>
      <c r="B271" s="295" t="str">
        <f>IF(L!$A$1=1,L!B273,IF(L!$A$1=2,L!C273,L!D273))</f>
        <v>2026 Prill</v>
      </c>
      <c r="C271" s="118">
        <f t="shared" si="190"/>
        <v>300431.01624000008</v>
      </c>
      <c r="D271" s="118">
        <f>E271+M271</f>
        <v>292890.09487000003</v>
      </c>
      <c r="E271" s="77">
        <f t="shared" si="192"/>
        <v>203659.52561000004</v>
      </c>
      <c r="F271" s="203">
        <v>46685.613940000003</v>
      </c>
      <c r="G271" s="203">
        <v>30650.180249999998</v>
      </c>
      <c r="H271" s="203">
        <v>1873.4699699999996</v>
      </c>
      <c r="I271" s="203">
        <v>96401.999750000032</v>
      </c>
      <c r="J271" s="203">
        <v>88625.22193</v>
      </c>
      <c r="K271" s="89">
        <f t="shared" si="193"/>
        <v>7776.7778200000321</v>
      </c>
      <c r="L271" s="203">
        <v>28048.261699999999</v>
      </c>
      <c r="M271" s="121">
        <f>SUM(N271:R271)</f>
        <v>89230.569259999989</v>
      </c>
      <c r="N271" s="203">
        <v>35580.450169999989</v>
      </c>
      <c r="O271" s="203">
        <v>22786.395630000003</v>
      </c>
      <c r="P271" s="203">
        <v>2181.7949100000001</v>
      </c>
      <c r="Q271" s="203">
        <v>4651.2442099999998</v>
      </c>
      <c r="R271" s="203">
        <v>24030.68434</v>
      </c>
      <c r="S271" s="89">
        <f t="shared" si="195"/>
        <v>6571.9807400000027</v>
      </c>
      <c r="T271" s="203">
        <v>2536.9555600000008</v>
      </c>
      <c r="U271" s="203">
        <v>4035.0251800000015</v>
      </c>
      <c r="V271" s="203">
        <v>0</v>
      </c>
      <c r="W271" s="296">
        <v>0</v>
      </c>
      <c r="X271" s="89">
        <f t="shared" si="196"/>
        <v>968.94062999999983</v>
      </c>
      <c r="Y271" s="203">
        <v>12.7514</v>
      </c>
      <c r="Z271" s="203">
        <v>177.36143999999999</v>
      </c>
      <c r="AA271" s="203">
        <v>0</v>
      </c>
      <c r="AB271" s="203">
        <v>440.49485999999996</v>
      </c>
      <c r="AC271" s="203">
        <v>336.81554999999997</v>
      </c>
      <c r="AD271" s="203">
        <v>1.51738</v>
      </c>
    </row>
    <row r="272" spans="1:33">
      <c r="A272" s="314"/>
      <c r="B272" s="295" t="str">
        <f>IF(L!$A$1=1,L!B274,IF(L!$A$1=2,L!C274,L!D274))</f>
        <v>2026 Maj</v>
      </c>
      <c r="C272" s="118">
        <f t="shared" si="190"/>
        <v>371388.84881999996</v>
      </c>
      <c r="D272" s="118">
        <f>E272+M272</f>
        <v>363766.47764</v>
      </c>
      <c r="E272" s="77">
        <f t="shared" si="192"/>
        <v>289990.19932999997</v>
      </c>
      <c r="F272" s="203">
        <v>45267.518969999997</v>
      </c>
      <c r="G272" s="203">
        <v>22154.527589999998</v>
      </c>
      <c r="H272" s="203">
        <v>1367.4534199999998</v>
      </c>
      <c r="I272" s="203">
        <v>173750.65463</v>
      </c>
      <c r="J272" s="203">
        <v>164254.65962999995</v>
      </c>
      <c r="K272" s="89">
        <f t="shared" si="193"/>
        <v>9495.9950000000536</v>
      </c>
      <c r="L272" s="203">
        <v>47450.044720000005</v>
      </c>
      <c r="M272" s="121">
        <f>SUM(N272:R272)</f>
        <v>73776.278310000009</v>
      </c>
      <c r="N272" s="203">
        <v>35651.123060000005</v>
      </c>
      <c r="O272" s="203">
        <v>16835.959339999998</v>
      </c>
      <c r="P272" s="203">
        <v>1880.2999100000002</v>
      </c>
      <c r="Q272" s="203">
        <v>3793.953</v>
      </c>
      <c r="R272" s="203">
        <v>15614.943000000001</v>
      </c>
      <c r="S272" s="89">
        <f>SUM(T272:W272)</f>
        <v>6728.6843699999936</v>
      </c>
      <c r="T272" s="203">
        <v>1433.4155399999968</v>
      </c>
      <c r="U272" s="203">
        <v>5295.2688299999973</v>
      </c>
      <c r="V272" s="203">
        <v>0</v>
      </c>
      <c r="W272" s="296">
        <v>0</v>
      </c>
      <c r="X272" s="89">
        <f t="shared" si="196"/>
        <v>893.68680999999992</v>
      </c>
      <c r="Y272" s="203">
        <v>44.601260000000003</v>
      </c>
      <c r="Z272" s="203">
        <v>241.07573000000002</v>
      </c>
      <c r="AA272" s="203">
        <v>0</v>
      </c>
      <c r="AB272" s="203">
        <v>159.81529999999998</v>
      </c>
      <c r="AC272" s="203">
        <v>447.79248999999999</v>
      </c>
      <c r="AD272" s="203">
        <v>0.40203</v>
      </c>
      <c r="AE272" s="55"/>
    </row>
    <row r="273" spans="1:31">
      <c r="A273" s="314"/>
      <c r="B273" s="295" t="str">
        <f>IF(L!$A$1=1,L!B275,IF(L!$A$1=2,L!C275,L!D275))</f>
        <v>2026 Qershor</v>
      </c>
      <c r="C273" s="118">
        <f t="shared" si="190"/>
        <v>320577.42411000002</v>
      </c>
      <c r="D273" s="118">
        <f t="shared" ref="D273:D277" si="197">E273+M273</f>
        <v>311568.32640999998</v>
      </c>
      <c r="E273" s="77">
        <f t="shared" si="192"/>
        <v>236612.37622999999</v>
      </c>
      <c r="F273" s="203">
        <v>45803.409369999994</v>
      </c>
      <c r="G273" s="203">
        <v>32359.427180000006</v>
      </c>
      <c r="H273" s="203">
        <v>1462.8982900000001</v>
      </c>
      <c r="I273" s="203">
        <v>127816.78783</v>
      </c>
      <c r="J273" s="203">
        <v>112262.86507</v>
      </c>
      <c r="K273" s="89">
        <f t="shared" ref="K273" si="198">I273-J273</f>
        <v>15553.922760000001</v>
      </c>
      <c r="L273" s="203">
        <v>29169.85356</v>
      </c>
      <c r="M273" s="121">
        <f>SUM(N273:R273)</f>
        <v>74955.95018</v>
      </c>
      <c r="N273" s="203">
        <v>35192.410710000004</v>
      </c>
      <c r="O273" s="203">
        <v>18528.664120000001</v>
      </c>
      <c r="P273" s="203">
        <v>1589.73055</v>
      </c>
      <c r="Q273" s="203">
        <v>4749.4267599999994</v>
      </c>
      <c r="R273" s="203">
        <v>14895.718039999998</v>
      </c>
      <c r="S273" s="89">
        <f t="shared" ref="S273:S274" si="199">SUM(T273:W273)</f>
        <v>7942.4731100000063</v>
      </c>
      <c r="T273" s="203">
        <v>3275.4500600000024</v>
      </c>
      <c r="U273" s="203">
        <v>4667.0230500000043</v>
      </c>
      <c r="V273" s="203">
        <v>0</v>
      </c>
      <c r="W273" s="296">
        <v>0</v>
      </c>
      <c r="X273" s="89">
        <f>SUM(Y273:AD273)</f>
        <v>1066.6245899999999</v>
      </c>
      <c r="Y273" s="203">
        <v>33.378140000000002</v>
      </c>
      <c r="Z273" s="203">
        <v>303.47758999999996</v>
      </c>
      <c r="AA273" s="203">
        <v>0</v>
      </c>
      <c r="AB273" s="203">
        <v>185.76220000000001</v>
      </c>
      <c r="AC273" s="203">
        <v>516.50666000000001</v>
      </c>
      <c r="AD273" s="203">
        <v>27.5</v>
      </c>
      <c r="AE273" s="55"/>
    </row>
    <row r="274" spans="1:31">
      <c r="A274" s="314"/>
      <c r="B274" s="295" t="str">
        <f>IF(L!$A$1=1,L!B276,IF(L!$A$1=2,L!C276,L!D276))</f>
        <v>2026 Korrik</v>
      </c>
      <c r="C274" s="118">
        <f t="shared" si="190"/>
        <v>294923.05391000002</v>
      </c>
      <c r="D274" s="118">
        <f t="shared" si="197"/>
        <v>290012.90899000003</v>
      </c>
      <c r="E274" s="77">
        <f t="shared" si="192"/>
        <v>212472.77809000004</v>
      </c>
      <c r="F274" s="203">
        <v>44052.292910000004</v>
      </c>
      <c r="G274" s="203">
        <v>31889.465889999999</v>
      </c>
      <c r="H274" s="203">
        <v>1271.8700600000002</v>
      </c>
      <c r="I274" s="203">
        <v>97598.487440000012</v>
      </c>
      <c r="J274" s="203">
        <v>86715.879079999999</v>
      </c>
      <c r="K274" s="89">
        <f>I274-J274</f>
        <v>10882.608360000013</v>
      </c>
      <c r="L274" s="203">
        <v>37660.661789999998</v>
      </c>
      <c r="M274" s="121">
        <f t="shared" ref="M274:M279" si="200">SUM(N274:R274)</f>
        <v>77540.130900000004</v>
      </c>
      <c r="N274" s="203">
        <v>35536.775720000005</v>
      </c>
      <c r="O274" s="203">
        <v>12225.09773</v>
      </c>
      <c r="P274" s="203">
        <v>1831.07575</v>
      </c>
      <c r="Q274" s="203">
        <v>4164.7613499999998</v>
      </c>
      <c r="R274" s="203">
        <v>23782.420350000004</v>
      </c>
      <c r="S274" s="89">
        <f t="shared" si="199"/>
        <v>3875.4923800000006</v>
      </c>
      <c r="T274" s="203">
        <v>521.15325000000109</v>
      </c>
      <c r="U274" s="203">
        <v>3354.3391299999994</v>
      </c>
      <c r="V274" s="203">
        <v>0</v>
      </c>
      <c r="W274" s="296">
        <v>0</v>
      </c>
      <c r="X274" s="89">
        <f t="shared" si="196"/>
        <v>1034.65254</v>
      </c>
      <c r="Y274" s="203">
        <v>28.155080000000002</v>
      </c>
      <c r="Z274" s="203">
        <v>262.53995000000003</v>
      </c>
      <c r="AA274" s="203">
        <v>0</v>
      </c>
      <c r="AB274" s="203">
        <v>167.34854999999999</v>
      </c>
      <c r="AC274" s="203">
        <v>569.27402000000006</v>
      </c>
      <c r="AD274" s="203">
        <v>7.3349399999999978</v>
      </c>
      <c r="AE274" s="55"/>
    </row>
    <row r="275" spans="1:31">
      <c r="A275" s="314"/>
      <c r="B275" s="295" t="str">
        <f>IF(L!$A$1=1,L!B277,IF(L!$A$1=2,L!C277,L!D277))</f>
        <v>2026 Gusht</v>
      </c>
      <c r="C275" s="118">
        <f t="shared" si="190"/>
        <v>268754.93922999996</v>
      </c>
      <c r="D275" s="118">
        <f t="shared" si="197"/>
        <v>261366.61027</v>
      </c>
      <c r="E275" s="77">
        <f t="shared" si="192"/>
        <v>198090.50115</v>
      </c>
      <c r="F275" s="203">
        <v>44901.809340000007</v>
      </c>
      <c r="G275" s="203">
        <v>20218.824940000002</v>
      </c>
      <c r="H275" s="203">
        <v>872.9307</v>
      </c>
      <c r="I275" s="203">
        <v>107563.47851</v>
      </c>
      <c r="J275" s="203">
        <v>89054.766220000005</v>
      </c>
      <c r="K275" s="89">
        <f>I275-J275</f>
        <v>18508.712289999996</v>
      </c>
      <c r="L275" s="203">
        <v>24533.457659999996</v>
      </c>
      <c r="M275" s="121">
        <f t="shared" si="200"/>
        <v>63276.109120000001</v>
      </c>
      <c r="N275" s="203">
        <v>34943.831050000001</v>
      </c>
      <c r="O275" s="203">
        <v>8302.7419399999999</v>
      </c>
      <c r="P275" s="203">
        <v>839.73136</v>
      </c>
      <c r="Q275" s="203">
        <v>3719.1045899999999</v>
      </c>
      <c r="R275" s="203">
        <v>15470.70018</v>
      </c>
      <c r="S275" s="89">
        <f>SUM(T275:W275)</f>
        <v>6839.1631099999904</v>
      </c>
      <c r="T275" s="203">
        <v>1264.9495699999989</v>
      </c>
      <c r="U275" s="203">
        <v>5574.2135399999916</v>
      </c>
      <c r="V275" s="203">
        <v>0</v>
      </c>
      <c r="W275" s="296">
        <v>0</v>
      </c>
      <c r="X275" s="89">
        <f t="shared" si="196"/>
        <v>549.16584999999998</v>
      </c>
      <c r="Y275" s="203">
        <v>25.453169999999997</v>
      </c>
      <c r="Z275" s="203">
        <v>132.42843999999999</v>
      </c>
      <c r="AA275" s="203">
        <v>0</v>
      </c>
      <c r="AB275" s="203">
        <v>202.57812999999999</v>
      </c>
      <c r="AC275" s="203">
        <v>188.70611</v>
      </c>
      <c r="AD275" s="203">
        <v>0</v>
      </c>
      <c r="AE275" s="55"/>
    </row>
    <row r="276" spans="1:31">
      <c r="A276" s="314"/>
      <c r="B276" s="295" t="str">
        <f>IF(L!$A$1=1,L!B278,IF(L!$A$1=2,L!C278,L!D278))</f>
        <v>2026 Shtator</v>
      </c>
      <c r="C276" s="118">
        <f t="shared" si="190"/>
        <v>282334.55267999996</v>
      </c>
      <c r="D276" s="118">
        <f t="shared" si="197"/>
        <v>266909.16293999995</v>
      </c>
      <c r="E276" s="77">
        <f t="shared" si="192"/>
        <v>204947.49101999999</v>
      </c>
      <c r="F276" s="203">
        <v>44727.15468</v>
      </c>
      <c r="G276" s="203">
        <v>27683.312730000001</v>
      </c>
      <c r="H276" s="203">
        <v>1422.04847</v>
      </c>
      <c r="I276" s="203">
        <v>97383.127120000005</v>
      </c>
      <c r="J276" s="203">
        <v>90338.417450000008</v>
      </c>
      <c r="K276" s="89">
        <f>I276-J276</f>
        <v>7044.7096699999965</v>
      </c>
      <c r="L276" s="203">
        <v>33731.848019999998</v>
      </c>
      <c r="M276" s="121">
        <f t="shared" si="200"/>
        <v>61961.671919999993</v>
      </c>
      <c r="N276" s="203">
        <v>34813.943429999999</v>
      </c>
      <c r="O276" s="203">
        <v>8625.3417700000009</v>
      </c>
      <c r="P276" s="203">
        <v>959.68310999999983</v>
      </c>
      <c r="Q276" s="203">
        <v>2764.3548799999999</v>
      </c>
      <c r="R276" s="203">
        <v>14798.34873</v>
      </c>
      <c r="S276" s="89">
        <f t="shared" ref="S276:S278" si="201">SUM(T276:W276)</f>
        <v>14478.683030000004</v>
      </c>
      <c r="T276" s="203">
        <v>10842.1949</v>
      </c>
      <c r="U276" s="203">
        <v>3636.4881300000034</v>
      </c>
      <c r="V276" s="203">
        <v>0</v>
      </c>
      <c r="W276" s="296">
        <v>0</v>
      </c>
      <c r="X276" s="89">
        <f t="shared" si="196"/>
        <v>946.70671000000016</v>
      </c>
      <c r="Y276" s="203">
        <v>26.14171</v>
      </c>
      <c r="Z276" s="203">
        <v>513.98720000000003</v>
      </c>
      <c r="AA276" s="203">
        <v>0</v>
      </c>
      <c r="AB276" s="203">
        <v>227.89195000000001</v>
      </c>
      <c r="AC276" s="203">
        <v>178.68585000000002</v>
      </c>
      <c r="AD276" s="203">
        <v>0</v>
      </c>
      <c r="AE276" s="55"/>
    </row>
    <row r="277" spans="1:31">
      <c r="A277" s="315"/>
      <c r="B277" s="295" t="str">
        <f>IF(L!$A$1=1,L!B279,IF(L!$A$1=2,L!C279,L!D279))</f>
        <v>2026 Tetor</v>
      </c>
      <c r="C277" s="118">
        <f t="shared" si="190"/>
        <v>0</v>
      </c>
      <c r="D277" s="118">
        <f t="shared" si="197"/>
        <v>0</v>
      </c>
      <c r="E277" s="77">
        <f t="shared" si="192"/>
        <v>0</v>
      </c>
      <c r="F277" s="203"/>
      <c r="G277" s="203"/>
      <c r="H277" s="203"/>
      <c r="I277" s="203"/>
      <c r="J277" s="203"/>
      <c r="K277" s="89">
        <f t="shared" ref="K277" si="202">I277-J277</f>
        <v>0</v>
      </c>
      <c r="L277" s="203"/>
      <c r="M277" s="121">
        <f t="shared" si="200"/>
        <v>0</v>
      </c>
      <c r="N277" s="203"/>
      <c r="O277" s="203"/>
      <c r="P277" s="203"/>
      <c r="Q277" s="203"/>
      <c r="R277" s="203"/>
      <c r="S277" s="89">
        <f t="shared" si="201"/>
        <v>0</v>
      </c>
      <c r="T277" s="203"/>
      <c r="U277" s="203"/>
      <c r="V277" s="203"/>
      <c r="W277" s="296">
        <v>0</v>
      </c>
      <c r="X277" s="89">
        <f t="shared" si="196"/>
        <v>0</v>
      </c>
      <c r="Y277" s="203"/>
      <c r="Z277" s="203"/>
      <c r="AA277" s="203"/>
      <c r="AB277" s="203"/>
      <c r="AC277" s="203"/>
      <c r="AD277" s="203"/>
    </row>
    <row r="278" spans="1:31">
      <c r="A278" s="315"/>
      <c r="B278" s="295" t="str">
        <f>IF(L!$A$1=1,L!B280,IF(L!$A$1=2,L!C280,L!D280))</f>
        <v xml:space="preserve">2026 Nëntor </v>
      </c>
      <c r="C278" s="118">
        <f>D278+S278+X278</f>
        <v>0</v>
      </c>
      <c r="D278" s="118">
        <f>E278+M278</f>
        <v>0</v>
      </c>
      <c r="E278" s="77">
        <f t="shared" si="192"/>
        <v>0</v>
      </c>
      <c r="F278" s="203"/>
      <c r="G278" s="203"/>
      <c r="H278" s="203"/>
      <c r="I278" s="203"/>
      <c r="J278" s="203"/>
      <c r="K278" s="89">
        <f>I278-J278</f>
        <v>0</v>
      </c>
      <c r="L278" s="203"/>
      <c r="M278" s="121">
        <f t="shared" si="200"/>
        <v>0</v>
      </c>
      <c r="N278" s="203"/>
      <c r="O278" s="203"/>
      <c r="P278" s="203"/>
      <c r="Q278" s="203"/>
      <c r="R278" s="203"/>
      <c r="S278" s="89">
        <f t="shared" si="201"/>
        <v>0</v>
      </c>
      <c r="T278" s="203"/>
      <c r="U278" s="203"/>
      <c r="V278" s="203"/>
      <c r="W278" s="296">
        <v>0</v>
      </c>
      <c r="X278" s="89">
        <f t="shared" si="196"/>
        <v>0</v>
      </c>
      <c r="Y278" s="203"/>
      <c r="Z278" s="203"/>
      <c r="AA278" s="203"/>
      <c r="AB278" s="203"/>
      <c r="AC278" s="203"/>
      <c r="AD278" s="203"/>
    </row>
    <row r="279" spans="1:31">
      <c r="A279" s="315"/>
      <c r="B279" s="295" t="str">
        <f>IF(L!$A$1=1,L!B281,IF(L!$A$1=2,L!C281,L!D281))</f>
        <v>2026 Dhjetor</v>
      </c>
      <c r="C279" s="118">
        <f t="shared" ref="C279" si="203">D279+S279+X279</f>
        <v>0</v>
      </c>
      <c r="D279" s="118">
        <f t="shared" ref="D279" si="204">E279+M279</f>
        <v>0</v>
      </c>
      <c r="E279" s="77">
        <f t="shared" si="192"/>
        <v>0</v>
      </c>
      <c r="F279" s="203"/>
      <c r="G279" s="203"/>
      <c r="H279" s="203"/>
      <c r="I279" s="203"/>
      <c r="J279" s="306"/>
      <c r="K279" s="89">
        <f>I279-J279</f>
        <v>0</v>
      </c>
      <c r="L279" s="203"/>
      <c r="M279" s="121">
        <f t="shared" si="200"/>
        <v>0</v>
      </c>
      <c r="N279" s="203"/>
      <c r="O279" s="203"/>
      <c r="P279" s="203"/>
      <c r="Q279" s="203"/>
      <c r="R279" s="203"/>
      <c r="S279" s="89">
        <f>SUM(T279:W279)</f>
        <v>0</v>
      </c>
      <c r="T279" s="203"/>
      <c r="U279" s="203"/>
      <c r="V279" s="203"/>
      <c r="W279" s="296">
        <v>0</v>
      </c>
      <c r="X279" s="89">
        <f>SUM(Y279:AD279)</f>
        <v>0</v>
      </c>
      <c r="Y279" s="203"/>
      <c r="Z279" s="203"/>
      <c r="AA279" s="203"/>
      <c r="AB279" s="203"/>
      <c r="AC279" s="203"/>
      <c r="AD279" s="203"/>
    </row>
    <row r="280" spans="1:31">
      <c r="A280" s="316"/>
      <c r="B280" s="227" t="str">
        <f>IF(L!$A$1=1,L!B282,IF(L!$A$1=2,L!C282,L!D282))</f>
        <v>Gjithsej 2026</v>
      </c>
      <c r="C280" s="228">
        <f>D280+S280+X280</f>
        <v>2623509.4031399996</v>
      </c>
      <c r="D280" s="115">
        <f t="shared" ref="D280" si="205">SUM(D268:D279)</f>
        <v>2544890.8677899996</v>
      </c>
      <c r="E280" s="115">
        <f t="shared" ref="E280" si="206">SUM(E268:E279)</f>
        <v>1887802.3030900001</v>
      </c>
      <c r="F280" s="115">
        <f t="shared" ref="F280" si="207">SUM(F268:F279)</f>
        <v>435266.06410000002</v>
      </c>
      <c r="G280" s="115">
        <f t="shared" ref="G280" si="208">SUM(G268:G279)</f>
        <v>209160.74937999999</v>
      </c>
      <c r="H280" s="115">
        <f t="shared" ref="H280" si="209">SUM(H268:H279)</f>
        <v>12698.77182</v>
      </c>
      <c r="I280" s="115">
        <f t="shared" ref="I280" si="210">SUM(I268:I279)</f>
        <v>1005171.0240300001</v>
      </c>
      <c r="J280" s="115">
        <f t="shared" ref="J280" si="211">SUM(J268:J279)</f>
        <v>878203.65121999988</v>
      </c>
      <c r="K280" s="115">
        <f t="shared" ref="K280:M280" si="212">SUM(K268:K279)</f>
        <v>126967.37281000012</v>
      </c>
      <c r="L280" s="115">
        <f t="shared" si="212"/>
        <v>225505.69375999999</v>
      </c>
      <c r="M280" s="115">
        <f t="shared" si="212"/>
        <v>657088.56469999999</v>
      </c>
      <c r="N280" s="115">
        <f>SUM(N268:N279)</f>
        <v>346218.45896999998</v>
      </c>
      <c r="O280" s="115">
        <f>SUM(O268:O279)</f>
        <v>118086.89867999998</v>
      </c>
      <c r="P280" s="115">
        <f t="shared" ref="P280:Q280" si="213">SUM(P268:P279)</f>
        <v>14080.217210000001</v>
      </c>
      <c r="Q280" s="115">
        <f t="shared" si="213"/>
        <v>27360.182969999998</v>
      </c>
      <c r="R280" s="115">
        <f>SUM(R268:R279)</f>
        <v>151342.80687</v>
      </c>
      <c r="S280" s="115">
        <f>SUM(S268:S279)</f>
        <v>70312.442360000001</v>
      </c>
      <c r="T280" s="115">
        <f>SUM(T268:T279)</f>
        <v>31607.009109999999</v>
      </c>
      <c r="U280" s="115">
        <f t="shared" ref="U280:W280" si="214">SUM(U268:U279)</f>
        <v>38705.433250000002</v>
      </c>
      <c r="V280" s="115">
        <f t="shared" si="214"/>
        <v>0</v>
      </c>
      <c r="W280" s="115">
        <f t="shared" si="214"/>
        <v>0</v>
      </c>
      <c r="X280" s="115">
        <f>SUM(X268:X279)</f>
        <v>8306.092990000001</v>
      </c>
      <c r="Y280" s="115">
        <f>SUM(Y268:Y279)</f>
        <v>238.05176</v>
      </c>
      <c r="Z280" s="115">
        <f>SUM(Z268:Z279)</f>
        <v>2505.9997699999999</v>
      </c>
      <c r="AA280" s="115">
        <f t="shared" ref="AA280" si="215">SUM(AA268:AA279)</f>
        <v>0.39440999999999993</v>
      </c>
      <c r="AB280" s="115">
        <f>SUM(AB268:AB279)</f>
        <v>1523.2869499999999</v>
      </c>
      <c r="AC280" s="115">
        <f t="shared" ref="AC280" si="216">SUM(AC268:AC279)</f>
        <v>3988.7546299999995</v>
      </c>
      <c r="AD280" s="115">
        <f>SUM(AD268:AD279)</f>
        <v>49.605469999999997</v>
      </c>
    </row>
    <row r="281" spans="1:31">
      <c r="C281" s="125"/>
      <c r="E281" s="56"/>
      <c r="H281" s="304"/>
      <c r="M281" s="55"/>
      <c r="AD281" s="56"/>
      <c r="AE281" s="55"/>
    </row>
    <row r="282" spans="1:31">
      <c r="C282" s="125"/>
      <c r="D282" s="125"/>
      <c r="E282" s="126"/>
      <c r="F282" s="305"/>
      <c r="G282" s="126"/>
      <c r="H282" s="126"/>
      <c r="I282" s="126"/>
      <c r="M282" s="125"/>
      <c r="T282" s="208"/>
      <c r="U282" s="125"/>
      <c r="AD282" s="56"/>
      <c r="AE282" s="55"/>
    </row>
    <row r="283" spans="1:31">
      <c r="B283" s="208"/>
      <c r="C283" s="208"/>
      <c r="D283" s="293"/>
      <c r="E283" s="126"/>
      <c r="G283" s="126"/>
      <c r="I283" s="293"/>
      <c r="L283" s="55"/>
      <c r="M283" s="55"/>
      <c r="S283" s="125"/>
      <c r="T283" s="125"/>
      <c r="W283" s="125"/>
      <c r="AC283" s="56"/>
      <c r="AE283" s="55"/>
    </row>
    <row r="284" spans="1:31">
      <c r="D284" s="56"/>
      <c r="E284" s="293"/>
      <c r="I284" s="293"/>
      <c r="L284" s="125"/>
      <c r="M284" s="55"/>
      <c r="AC284" s="293"/>
      <c r="AE284" s="55"/>
    </row>
    <row r="285" spans="1:31">
      <c r="D285" s="56"/>
      <c r="E285" s="305"/>
      <c r="L285" s="55"/>
      <c r="M285" s="55"/>
      <c r="AC285" s="56"/>
      <c r="AE285" s="55"/>
    </row>
    <row r="286" spans="1:31">
      <c r="D286" s="56"/>
      <c r="E286" s="56"/>
      <c r="L286" s="55"/>
      <c r="M286" s="55"/>
      <c r="AC286" s="56"/>
      <c r="AE286" s="55"/>
    </row>
    <row r="287" spans="1:31">
      <c r="E287" s="56"/>
      <c r="L287" s="126"/>
      <c r="M287" s="55"/>
      <c r="AD287" s="56"/>
      <c r="AE287" s="55"/>
    </row>
    <row r="288" spans="1:31">
      <c r="E288" s="56"/>
      <c r="J288" s="126"/>
      <c r="M288" s="55"/>
      <c r="AD288" s="56"/>
      <c r="AE288" s="55"/>
    </row>
    <row r="289" spans="5:31">
      <c r="E289" s="56"/>
      <c r="H289" s="293"/>
      <c r="J289" s="126"/>
      <c r="M289" s="55"/>
      <c r="AD289" s="56"/>
      <c r="AE289" s="55"/>
    </row>
    <row r="290" spans="5:31">
      <c r="E290" s="56"/>
      <c r="M290" s="55"/>
      <c r="AD290" s="56"/>
      <c r="AE290" s="55"/>
    </row>
    <row r="291" spans="5:31">
      <c r="E291" s="56"/>
      <c r="H291" s="293"/>
      <c r="M291" s="55"/>
      <c r="AD291" s="56"/>
      <c r="AE291" s="55"/>
    </row>
    <row r="292" spans="5:31">
      <c r="E292" s="56"/>
      <c r="M292" s="55"/>
      <c r="AD292" s="56"/>
      <c r="AE292" s="55"/>
    </row>
    <row r="293" spans="5:31">
      <c r="E293" s="56"/>
      <c r="M293" s="55"/>
      <c r="AD293" s="56"/>
      <c r="AE293" s="55"/>
    </row>
    <row r="297" spans="5:31">
      <c r="F297" s="304"/>
      <c r="G297" s="304"/>
      <c r="H297" s="304"/>
      <c r="I297" s="304"/>
      <c r="J297" s="304"/>
      <c r="K297" s="304"/>
    </row>
    <row r="299" spans="5:31">
      <c r="F299" s="293"/>
      <c r="G299" s="293"/>
      <c r="H299" s="293"/>
      <c r="I299" s="293"/>
      <c r="J299" s="293"/>
    </row>
  </sheetData>
  <mergeCells count="24">
    <mergeCell ref="D1:D2"/>
    <mergeCell ref="A47:A59"/>
    <mergeCell ref="A60:A72"/>
    <mergeCell ref="A73:A85"/>
    <mergeCell ref="A86:A98"/>
    <mergeCell ref="A8:A20"/>
    <mergeCell ref="B3:B7"/>
    <mergeCell ref="A3:A7"/>
    <mergeCell ref="A21:A33"/>
    <mergeCell ref="A34:A46"/>
    <mergeCell ref="A268:A280"/>
    <mergeCell ref="A99:A111"/>
    <mergeCell ref="A164:A176"/>
    <mergeCell ref="A151:A163"/>
    <mergeCell ref="A216:A228"/>
    <mergeCell ref="A255:A267"/>
    <mergeCell ref="A112:A124"/>
    <mergeCell ref="A125:A137"/>
    <mergeCell ref="A138:A150"/>
    <mergeCell ref="A203:A215"/>
    <mergeCell ref="A190:A202"/>
    <mergeCell ref="A177:A189"/>
    <mergeCell ref="A242:A254"/>
    <mergeCell ref="A229:A241"/>
  </mergeCells>
  <pageMargins left="0.25" right="0.25" top="0.75" bottom="0.75" header="0.3" footer="0.3"/>
  <pageSetup paperSize="9" scale="47" fitToHeight="0" orientation="landscape" r:id="rId1"/>
  <rowBreaks count="2" manualBreakCount="2">
    <brk id="59" max="22" man="1"/>
    <brk id="111"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026" r:id="rId4" name="Drop Down 2">
              <controlPr defaultSize="0" autoLine="0" autoPict="0">
                <anchor moveWithCells="1">
                  <from>
                    <xdr:col>3</xdr:col>
                    <xdr:colOff>1123950</xdr:colOff>
                    <xdr:row>0</xdr:row>
                    <xdr:rowOff>123825</xdr:rowOff>
                  </from>
                  <to>
                    <xdr:col>4</xdr:col>
                    <xdr:colOff>504825</xdr:colOff>
                    <xdr:row>1</xdr:row>
                    <xdr:rowOff>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K40"/>
  <sheetViews>
    <sheetView workbookViewId="0"/>
  </sheetViews>
  <sheetFormatPr defaultColWidth="9.140625" defaultRowHeight="15"/>
  <cols>
    <col min="1" max="1" width="59" style="6" customWidth="1"/>
    <col min="2" max="16384" width="9.140625" style="6"/>
  </cols>
  <sheetData>
    <row r="1" spans="1:11" ht="15.75">
      <c r="A1" s="7" t="s">
        <v>177</v>
      </c>
    </row>
    <row r="2" spans="1:11" ht="73.5" customHeight="1">
      <c r="A2" s="326" t="s">
        <v>1013</v>
      </c>
      <c r="B2" s="326"/>
      <c r="C2" s="326"/>
      <c r="D2" s="326"/>
      <c r="E2" s="326"/>
      <c r="F2" s="326"/>
      <c r="G2" s="326"/>
      <c r="H2" s="326"/>
      <c r="I2" s="326"/>
      <c r="J2" s="326"/>
    </row>
    <row r="3" spans="1:11">
      <c r="A3" s="6" t="s">
        <v>895</v>
      </c>
    </row>
    <row r="4" spans="1:11">
      <c r="A4" s="6" t="s">
        <v>198</v>
      </c>
    </row>
    <row r="5" spans="1:11">
      <c r="A5" s="6" t="s">
        <v>199</v>
      </c>
    </row>
    <row r="6" spans="1:11" ht="13.5" customHeight="1"/>
    <row r="7" spans="1:11" ht="15.75">
      <c r="A7" s="7" t="s">
        <v>200</v>
      </c>
    </row>
    <row r="8" spans="1:11">
      <c r="A8" s="6" t="s">
        <v>176</v>
      </c>
    </row>
    <row r="9" spans="1:11" ht="12" customHeight="1">
      <c r="A9" s="6" t="s">
        <v>884</v>
      </c>
    </row>
    <row r="10" spans="1:11" ht="15.75" customHeight="1">
      <c r="A10" s="74" t="s">
        <v>899</v>
      </c>
      <c r="B10" s="74"/>
      <c r="C10" s="74"/>
      <c r="D10" s="74"/>
      <c r="E10" s="74"/>
      <c r="F10" s="74"/>
      <c r="G10" s="74"/>
      <c r="H10" s="74"/>
      <c r="I10" s="74"/>
      <c r="J10" s="74"/>
      <c r="K10" s="74"/>
    </row>
    <row r="11" spans="1:11" ht="15.75">
      <c r="A11" s="7" t="s">
        <v>622</v>
      </c>
    </row>
    <row r="12" spans="1:11">
      <c r="A12" s="326" t="s">
        <v>1014</v>
      </c>
      <c r="B12" s="326"/>
      <c r="C12" s="326"/>
      <c r="D12" s="326"/>
      <c r="E12" s="326"/>
      <c r="F12" s="326"/>
      <c r="G12" s="326"/>
      <c r="H12" s="326"/>
      <c r="I12" s="326"/>
      <c r="J12" s="326"/>
    </row>
    <row r="13" spans="1:11">
      <c r="A13" s="6" t="s">
        <v>896</v>
      </c>
    </row>
    <row r="14" spans="1:11">
      <c r="A14" s="6" t="s">
        <v>623</v>
      </c>
    </row>
    <row r="15" spans="1:11">
      <c r="A15" s="6" t="s">
        <v>624</v>
      </c>
    </row>
    <row r="16" spans="1:11" ht="9.75" customHeight="1"/>
    <row r="17" spans="1:11">
      <c r="A17" s="6" t="s">
        <v>626</v>
      </c>
    </row>
    <row r="18" spans="1:11">
      <c r="A18" s="6" t="s">
        <v>198</v>
      </c>
    </row>
    <row r="19" spans="1:11">
      <c r="A19" s="6" t="s">
        <v>199</v>
      </c>
    </row>
    <row r="20" spans="1:11" ht="18" customHeight="1">
      <c r="A20" s="7" t="s">
        <v>625</v>
      </c>
    </row>
    <row r="21" spans="1:11">
      <c r="A21" s="6" t="s">
        <v>900</v>
      </c>
    </row>
    <row r="22" spans="1:11">
      <c r="A22" s="6" t="s">
        <v>885</v>
      </c>
    </row>
    <row r="23" spans="1:11">
      <c r="A23" s="74" t="s">
        <v>898</v>
      </c>
      <c r="B23" s="74"/>
      <c r="C23" s="74"/>
      <c r="D23" s="74"/>
      <c r="E23" s="74"/>
      <c r="F23" s="74"/>
      <c r="G23" s="74"/>
      <c r="H23" s="74"/>
      <c r="I23" s="74"/>
      <c r="J23" s="74"/>
      <c r="K23" s="74"/>
    </row>
    <row r="24" spans="1:11" ht="15.75">
      <c r="A24" s="7" t="s">
        <v>617</v>
      </c>
    </row>
    <row r="25" spans="1:11">
      <c r="A25" s="326" t="s">
        <v>1015</v>
      </c>
      <c r="B25" s="326"/>
      <c r="C25" s="326"/>
      <c r="D25" s="326"/>
      <c r="E25" s="326"/>
      <c r="F25" s="326"/>
      <c r="G25" s="326"/>
      <c r="H25" s="326"/>
      <c r="I25" s="326"/>
      <c r="J25" s="326"/>
    </row>
    <row r="26" spans="1:11">
      <c r="A26" s="327" t="s">
        <v>894</v>
      </c>
      <c r="B26" s="327"/>
      <c r="C26" s="327"/>
    </row>
    <row r="27" spans="1:11">
      <c r="A27" s="6" t="s">
        <v>618</v>
      </c>
    </row>
    <row r="28" spans="1:11">
      <c r="A28" s="6" t="s">
        <v>619</v>
      </c>
    </row>
    <row r="30" spans="1:11">
      <c r="A30" s="6" t="s">
        <v>895</v>
      </c>
    </row>
    <row r="31" spans="1:11">
      <c r="A31" s="6" t="s">
        <v>198</v>
      </c>
    </row>
    <row r="32" spans="1:11">
      <c r="A32" s="6" t="s">
        <v>199</v>
      </c>
    </row>
    <row r="33" spans="1:11" ht="22.5" customHeight="1">
      <c r="A33" s="7" t="s">
        <v>620</v>
      </c>
    </row>
    <row r="34" spans="1:11">
      <c r="A34" s="6" t="s">
        <v>621</v>
      </c>
    </row>
    <row r="35" spans="1:11">
      <c r="A35" s="6" t="s">
        <v>886</v>
      </c>
    </row>
    <row r="36" spans="1:11" ht="14.25" customHeight="1">
      <c r="A36" s="74" t="s">
        <v>897</v>
      </c>
      <c r="B36" s="74"/>
      <c r="C36" s="74"/>
      <c r="D36" s="74"/>
      <c r="E36" s="74"/>
      <c r="F36" s="74"/>
      <c r="G36" s="74"/>
      <c r="H36" s="74"/>
      <c r="I36" s="74"/>
      <c r="J36" s="74"/>
      <c r="K36" s="74"/>
    </row>
    <row r="38" spans="1:11" hidden="1">
      <c r="A38" s="6" t="s">
        <v>893</v>
      </c>
    </row>
    <row r="39" spans="1:11" hidden="1"/>
    <row r="40" spans="1:11" hidden="1"/>
  </sheetData>
  <mergeCells count="4">
    <mergeCell ref="A2:J2"/>
    <mergeCell ref="A25:J25"/>
    <mergeCell ref="A12:J12"/>
    <mergeCell ref="A26:C26"/>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AM295"/>
  <sheetViews>
    <sheetView workbookViewId="0">
      <selection activeCell="I8" sqref="I8"/>
    </sheetView>
  </sheetViews>
  <sheetFormatPr defaultRowHeight="15"/>
  <cols>
    <col min="2" max="2" width="14.140625" customWidth="1"/>
    <col min="3" max="3" width="15.42578125" customWidth="1"/>
    <col min="4" max="4" width="18.140625" customWidth="1"/>
    <col min="7" max="39" width="15.42578125" style="16" customWidth="1"/>
  </cols>
  <sheetData>
    <row r="1" spans="1:39">
      <c r="A1">
        <v>1</v>
      </c>
    </row>
    <row r="2" spans="1:39" ht="21">
      <c r="A2" t="s">
        <v>571</v>
      </c>
      <c r="G2" s="11" t="s">
        <v>170</v>
      </c>
      <c r="H2" s="17"/>
      <c r="I2" s="17"/>
      <c r="J2" s="17"/>
      <c r="K2" s="17"/>
      <c r="L2" s="17"/>
      <c r="M2" s="17"/>
      <c r="N2" s="17"/>
      <c r="O2" s="17"/>
      <c r="P2" s="17"/>
      <c r="Q2" s="17"/>
      <c r="R2" s="17"/>
      <c r="S2" s="17"/>
      <c r="T2" s="17"/>
      <c r="U2" s="17"/>
      <c r="V2" s="17"/>
      <c r="W2" s="17"/>
      <c r="X2" s="17"/>
      <c r="Y2" s="17"/>
      <c r="Z2" s="17"/>
      <c r="AA2" s="17"/>
      <c r="AB2" s="17"/>
      <c r="AC2" s="17"/>
      <c r="AD2" s="17"/>
      <c r="AE2" s="17"/>
      <c r="AF2" s="17"/>
      <c r="AG2" s="17"/>
      <c r="AH2" s="17"/>
      <c r="AI2" s="17"/>
      <c r="AJ2" s="17"/>
      <c r="AK2" s="17"/>
      <c r="AL2" s="17"/>
      <c r="AM2" s="17"/>
    </row>
    <row r="3" spans="1:39" ht="15" customHeight="1">
      <c r="A3" t="s">
        <v>573</v>
      </c>
      <c r="G3" s="17" t="s">
        <v>194</v>
      </c>
      <c r="H3" s="17"/>
      <c r="I3" s="17"/>
      <c r="J3" s="17"/>
      <c r="K3" s="17"/>
      <c r="L3" s="17"/>
      <c r="M3" s="12"/>
      <c r="N3" s="12"/>
      <c r="O3" s="12"/>
      <c r="P3" s="12"/>
      <c r="Q3" s="12"/>
      <c r="R3" s="12"/>
      <c r="S3" s="12"/>
      <c r="T3" s="12"/>
      <c r="U3" s="12"/>
      <c r="V3" s="12"/>
      <c r="W3" s="12"/>
      <c r="X3" s="12"/>
      <c r="Y3" s="12"/>
      <c r="Z3" s="12"/>
      <c r="AA3" s="12"/>
      <c r="AB3" s="12"/>
      <c r="AC3" s="12"/>
      <c r="AD3" s="17"/>
      <c r="AE3" s="17"/>
      <c r="AF3" s="17"/>
      <c r="AG3" s="17"/>
      <c r="AH3" s="17"/>
      <c r="AI3" s="17"/>
      <c r="AJ3" s="17"/>
      <c r="AK3" s="17"/>
      <c r="AL3" s="17"/>
      <c r="AM3" s="17"/>
    </row>
    <row r="4" spans="1:39" ht="30.75" customHeight="1">
      <c r="A4" t="s">
        <v>572</v>
      </c>
      <c r="G4" s="19" t="s">
        <v>172</v>
      </c>
      <c r="H4" s="19" t="s">
        <v>39</v>
      </c>
      <c r="I4" s="50" t="s">
        <v>173</v>
      </c>
      <c r="J4" s="19" t="s">
        <v>169</v>
      </c>
      <c r="K4" s="18" t="s">
        <v>1</v>
      </c>
      <c r="L4" s="18" t="s">
        <v>0</v>
      </c>
      <c r="M4" s="18" t="s">
        <v>37</v>
      </c>
      <c r="N4" s="18" t="s">
        <v>33</v>
      </c>
      <c r="O4" s="18" t="s">
        <v>21</v>
      </c>
      <c r="P4" s="18" t="s">
        <v>34</v>
      </c>
      <c r="Q4" s="18" t="s">
        <v>22</v>
      </c>
      <c r="R4" s="18" t="s">
        <v>35</v>
      </c>
      <c r="S4" s="18" t="s">
        <v>2</v>
      </c>
      <c r="T4" s="19" t="s">
        <v>0</v>
      </c>
      <c r="U4" s="18" t="s">
        <v>32</v>
      </c>
      <c r="V4" s="18" t="s">
        <v>33</v>
      </c>
      <c r="W4" s="18" t="s">
        <v>21</v>
      </c>
      <c r="X4" s="18" t="s">
        <v>35</v>
      </c>
      <c r="Y4" s="18" t="s">
        <v>38</v>
      </c>
      <c r="Z4" s="18" t="s">
        <v>3</v>
      </c>
      <c r="AA4" s="18" t="s">
        <v>4</v>
      </c>
      <c r="AB4" s="18" t="s">
        <v>181</v>
      </c>
      <c r="AC4" s="18" t="s">
        <v>36</v>
      </c>
      <c r="AD4" s="17"/>
      <c r="AE4" s="17"/>
      <c r="AF4" s="17"/>
      <c r="AG4" s="17"/>
      <c r="AH4" s="17"/>
      <c r="AI4" s="17"/>
      <c r="AJ4" s="17"/>
      <c r="AK4" s="17"/>
      <c r="AL4" s="17"/>
      <c r="AM4" s="17"/>
    </row>
    <row r="5" spans="1:39" ht="20.25" customHeight="1">
      <c r="A5" t="s">
        <v>616</v>
      </c>
      <c r="G5" s="17"/>
      <c r="H5" s="17"/>
      <c r="I5" s="17"/>
      <c r="J5" s="17"/>
      <c r="K5" s="17"/>
      <c r="L5" s="17"/>
      <c r="M5" s="17"/>
      <c r="N5" s="17"/>
      <c r="O5" s="17"/>
      <c r="P5" s="17"/>
      <c r="Q5" s="17"/>
      <c r="R5" s="17"/>
      <c r="S5" s="17"/>
      <c r="T5" s="17"/>
      <c r="U5" s="17"/>
      <c r="V5" s="17"/>
      <c r="W5" s="17"/>
      <c r="X5" s="17"/>
      <c r="Y5" s="17"/>
      <c r="Z5" s="17"/>
      <c r="AA5" s="17"/>
      <c r="AB5" s="17"/>
      <c r="AC5" s="17"/>
      <c r="AD5" s="17"/>
      <c r="AE5" s="17"/>
      <c r="AF5" s="17"/>
      <c r="AG5" s="17"/>
      <c r="AH5" s="17"/>
      <c r="AI5" s="17"/>
      <c r="AJ5" s="17"/>
      <c r="AK5" s="17"/>
      <c r="AL5" s="17"/>
      <c r="AM5" s="17"/>
    </row>
    <row r="6" spans="1:39" ht="15" customHeight="1">
      <c r="A6" t="s">
        <v>615</v>
      </c>
      <c r="G6" s="11" t="s">
        <v>171</v>
      </c>
      <c r="H6" s="11"/>
      <c r="I6" s="17"/>
      <c r="J6" s="17"/>
      <c r="K6" s="17"/>
      <c r="L6" s="17"/>
      <c r="M6" s="17"/>
      <c r="N6" s="17"/>
      <c r="O6" s="17"/>
      <c r="P6" s="17"/>
      <c r="Q6" s="17"/>
      <c r="R6" s="17"/>
      <c r="S6" s="17"/>
      <c r="T6" s="17"/>
      <c r="U6" s="17"/>
      <c r="V6" s="17"/>
      <c r="W6" s="17"/>
      <c r="X6" s="17"/>
      <c r="Y6" s="17"/>
      <c r="Z6" s="17"/>
      <c r="AA6" s="17"/>
      <c r="AB6" s="17"/>
      <c r="AC6" s="17"/>
      <c r="AD6" s="17"/>
      <c r="AE6" s="17"/>
      <c r="AF6" s="17"/>
      <c r="AG6" s="17"/>
      <c r="AH6" s="17"/>
      <c r="AI6" s="17"/>
      <c r="AJ6" s="17"/>
      <c r="AK6" s="17"/>
      <c r="AL6" s="17"/>
      <c r="AM6" s="17"/>
    </row>
    <row r="7" spans="1:39" ht="15" customHeight="1">
      <c r="G7" s="17" t="s">
        <v>194</v>
      </c>
      <c r="H7" s="17"/>
      <c r="I7" s="17"/>
      <c r="J7" s="17"/>
      <c r="K7" s="17"/>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row>
    <row r="8" spans="1:39" ht="42.75" customHeight="1">
      <c r="G8" s="19" t="s">
        <v>172</v>
      </c>
      <c r="H8" s="19" t="s">
        <v>39</v>
      </c>
      <c r="I8" s="50" t="s">
        <v>185</v>
      </c>
      <c r="J8" s="18" t="s">
        <v>186</v>
      </c>
      <c r="K8" s="18" t="s">
        <v>187</v>
      </c>
      <c r="L8" s="18" t="s">
        <v>10</v>
      </c>
      <c r="M8" s="18" t="s">
        <v>24</v>
      </c>
      <c r="N8" s="18" t="s">
        <v>25</v>
      </c>
      <c r="O8" s="18" t="s">
        <v>11</v>
      </c>
      <c r="P8" s="18" t="s">
        <v>12</v>
      </c>
      <c r="Q8" s="18" t="s">
        <v>13</v>
      </c>
      <c r="R8" s="19" t="s">
        <v>14</v>
      </c>
      <c r="S8" s="18" t="s">
        <v>179</v>
      </c>
      <c r="T8" s="18" t="s">
        <v>178</v>
      </c>
      <c r="U8" s="18" t="s">
        <v>15</v>
      </c>
      <c r="V8" s="18" t="s">
        <v>16</v>
      </c>
      <c r="W8" s="18" t="s">
        <v>17</v>
      </c>
      <c r="X8" s="18" t="s">
        <v>18</v>
      </c>
      <c r="Y8" s="18" t="s">
        <v>174</v>
      </c>
      <c r="Z8" s="18" t="s">
        <v>26</v>
      </c>
      <c r="AA8" s="18" t="s">
        <v>27</v>
      </c>
      <c r="AB8" s="18" t="s">
        <v>28</v>
      </c>
      <c r="AC8" s="18" t="s">
        <v>23</v>
      </c>
      <c r="AD8" s="18" t="s">
        <v>19</v>
      </c>
      <c r="AE8" s="51" t="s">
        <v>184</v>
      </c>
      <c r="AF8" s="51" t="s">
        <v>180</v>
      </c>
      <c r="AG8" s="51" t="s">
        <v>20</v>
      </c>
      <c r="AH8" s="18" t="s">
        <v>29</v>
      </c>
      <c r="AI8" s="18" t="s">
        <v>182</v>
      </c>
      <c r="AJ8" s="18" t="s">
        <v>31</v>
      </c>
      <c r="AK8" s="51" t="s">
        <v>183</v>
      </c>
      <c r="AL8" s="18" t="s">
        <v>168</v>
      </c>
      <c r="AM8" s="18" t="s">
        <v>30</v>
      </c>
    </row>
    <row r="9" spans="1:39">
      <c r="B9" s="9" t="s">
        <v>571</v>
      </c>
      <c r="C9" s="9" t="s">
        <v>573</v>
      </c>
      <c r="D9" s="9" t="s">
        <v>572</v>
      </c>
    </row>
    <row r="10" spans="1:39">
      <c r="B10" s="2" t="s">
        <v>40</v>
      </c>
      <c r="C10" s="5" t="s">
        <v>253</v>
      </c>
      <c r="D10" s="2" t="s">
        <v>439</v>
      </c>
    </row>
    <row r="11" spans="1:39" ht="21">
      <c r="B11" s="2" t="s">
        <v>41</v>
      </c>
      <c r="C11" s="2" t="s">
        <v>254</v>
      </c>
      <c r="D11" s="2" t="s">
        <v>440</v>
      </c>
      <c r="G11" s="13" t="s">
        <v>236</v>
      </c>
      <c r="H11" s="20"/>
      <c r="I11" s="20"/>
      <c r="J11" s="20"/>
      <c r="K11" s="20"/>
      <c r="L11" s="20"/>
      <c r="M11" s="20"/>
      <c r="N11" s="20"/>
      <c r="O11" s="20"/>
      <c r="P11" s="20"/>
      <c r="Q11" s="20"/>
      <c r="R11" s="20"/>
      <c r="S11" s="20"/>
      <c r="T11" s="20"/>
      <c r="U11" s="20"/>
      <c r="V11" s="20"/>
      <c r="W11" s="20"/>
      <c r="X11" s="20"/>
      <c r="Y11" s="20"/>
      <c r="Z11" s="20"/>
      <c r="AA11" s="20"/>
      <c r="AB11" s="20"/>
      <c r="AC11" s="20"/>
      <c r="AD11" s="20"/>
      <c r="AE11" s="20"/>
      <c r="AF11" s="20"/>
      <c r="AG11" s="20"/>
      <c r="AH11" s="20"/>
      <c r="AI11" s="20"/>
      <c r="AJ11" s="20"/>
      <c r="AK11" s="20"/>
      <c r="AL11" s="20"/>
      <c r="AM11" s="20"/>
    </row>
    <row r="12" spans="1:39" ht="50.25" customHeight="1">
      <c r="B12" s="2" t="s">
        <v>42</v>
      </c>
      <c r="C12" s="2" t="s">
        <v>255</v>
      </c>
      <c r="D12" s="2" t="s">
        <v>441</v>
      </c>
      <c r="G12" s="20" t="s">
        <v>202</v>
      </c>
      <c r="H12" s="20"/>
      <c r="I12" s="20"/>
      <c r="J12" s="22"/>
      <c r="K12" s="20"/>
      <c r="L12" s="20"/>
      <c r="M12" s="14"/>
      <c r="N12" s="14"/>
      <c r="O12" s="14"/>
      <c r="P12" s="14"/>
      <c r="Q12" s="14"/>
      <c r="R12" s="14"/>
      <c r="S12" s="14"/>
      <c r="T12" s="14"/>
      <c r="U12" s="14"/>
      <c r="V12" s="14"/>
      <c r="W12" s="14"/>
      <c r="X12" s="14"/>
      <c r="Y12" s="14"/>
      <c r="Z12" s="14"/>
      <c r="AA12" s="14"/>
      <c r="AB12" s="14"/>
      <c r="AC12" s="14"/>
      <c r="AD12" s="20"/>
      <c r="AE12" s="20"/>
      <c r="AF12" s="20"/>
      <c r="AG12" s="20"/>
      <c r="AH12" s="20"/>
      <c r="AI12" s="20"/>
      <c r="AJ12" s="20"/>
      <c r="AK12" s="20"/>
      <c r="AL12" s="20"/>
      <c r="AM12" s="20"/>
    </row>
    <row r="13" spans="1:39" ht="15" customHeight="1">
      <c r="B13" s="2" t="s">
        <v>43</v>
      </c>
      <c r="C13" s="2" t="s">
        <v>256</v>
      </c>
      <c r="D13" s="2" t="s">
        <v>256</v>
      </c>
      <c r="G13" s="30" t="s">
        <v>203</v>
      </c>
      <c r="H13" s="30" t="s">
        <v>204</v>
      </c>
      <c r="I13" s="49" t="s">
        <v>237</v>
      </c>
      <c r="J13" s="30" t="s">
        <v>239</v>
      </c>
      <c r="K13" s="24" t="s">
        <v>240</v>
      </c>
      <c r="L13" s="24" t="s">
        <v>246</v>
      </c>
      <c r="M13" s="24" t="s">
        <v>247</v>
      </c>
      <c r="N13" s="24" t="s">
        <v>248</v>
      </c>
      <c r="O13" s="24" t="s">
        <v>249</v>
      </c>
      <c r="P13" s="24" t="s">
        <v>251</v>
      </c>
      <c r="Q13" s="24" t="s">
        <v>252</v>
      </c>
      <c r="R13" s="24" t="s">
        <v>250</v>
      </c>
      <c r="S13" s="24" t="s">
        <v>241</v>
      </c>
      <c r="T13" s="30" t="s">
        <v>246</v>
      </c>
      <c r="U13" s="24" t="s">
        <v>247</v>
      </c>
      <c r="V13" s="24" t="s">
        <v>248</v>
      </c>
      <c r="W13" s="24" t="s">
        <v>249</v>
      </c>
      <c r="X13" s="24" t="s">
        <v>250</v>
      </c>
      <c r="Y13" s="24" t="s">
        <v>238</v>
      </c>
      <c r="Z13" s="24" t="s">
        <v>242</v>
      </c>
      <c r="AA13" s="24" t="s">
        <v>243</v>
      </c>
      <c r="AB13" s="24" t="s">
        <v>244</v>
      </c>
      <c r="AC13" s="24" t="s">
        <v>245</v>
      </c>
      <c r="AD13" s="20"/>
      <c r="AE13" s="20"/>
      <c r="AF13" s="20"/>
      <c r="AG13" s="20"/>
      <c r="AH13" s="20"/>
      <c r="AI13" s="20"/>
      <c r="AJ13" s="20"/>
      <c r="AK13" s="20"/>
      <c r="AL13" s="20"/>
      <c r="AM13" s="20"/>
    </row>
    <row r="14" spans="1:39" ht="15" customHeight="1">
      <c r="B14" s="2" t="s">
        <v>44</v>
      </c>
      <c r="C14" s="2" t="s">
        <v>44</v>
      </c>
      <c r="D14" s="2" t="s">
        <v>442</v>
      </c>
      <c r="G14" s="20"/>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row>
    <row r="15" spans="1:39" ht="20.25" customHeight="1">
      <c r="B15" s="2" t="s">
        <v>45</v>
      </c>
      <c r="C15" s="4" t="s">
        <v>257</v>
      </c>
      <c r="D15" s="2" t="s">
        <v>443</v>
      </c>
      <c r="G15" s="20"/>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0"/>
    </row>
    <row r="16" spans="1:39" ht="15" customHeight="1">
      <c r="B16" s="2" t="s">
        <v>46</v>
      </c>
      <c r="C16" s="2" t="s">
        <v>258</v>
      </c>
      <c r="D16" s="2" t="s">
        <v>444</v>
      </c>
      <c r="G16" s="13" t="s">
        <v>201</v>
      </c>
      <c r="H16" s="13"/>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row>
    <row r="17" spans="2:39">
      <c r="B17" s="2" t="s">
        <v>47</v>
      </c>
      <c r="C17" s="2" t="s">
        <v>259</v>
      </c>
      <c r="D17" s="2" t="s">
        <v>445</v>
      </c>
      <c r="G17" s="21" t="s">
        <v>202</v>
      </c>
      <c r="H17" s="21"/>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c r="AM17" s="20"/>
    </row>
    <row r="18" spans="2:39" ht="60">
      <c r="B18" s="2" t="s">
        <v>48</v>
      </c>
      <c r="C18" s="2" t="s">
        <v>260</v>
      </c>
      <c r="D18" s="2" t="s">
        <v>446</v>
      </c>
      <c r="G18" s="25" t="s">
        <v>203</v>
      </c>
      <c r="H18" s="25" t="s">
        <v>204</v>
      </c>
      <c r="I18" s="23" t="s">
        <v>205</v>
      </c>
      <c r="J18" s="26" t="s">
        <v>206</v>
      </c>
      <c r="K18" s="26" t="s">
        <v>208</v>
      </c>
      <c r="L18" s="26" t="s">
        <v>212</v>
      </c>
      <c r="M18" s="29" t="s">
        <v>226</v>
      </c>
      <c r="N18" s="29" t="s">
        <v>227</v>
      </c>
      <c r="O18" s="29" t="s">
        <v>228</v>
      </c>
      <c r="P18" s="29" t="s">
        <v>229</v>
      </c>
      <c r="Q18" s="26" t="s">
        <v>213</v>
      </c>
      <c r="R18" s="31" t="s">
        <v>230</v>
      </c>
      <c r="S18" s="27" t="s">
        <v>234</v>
      </c>
      <c r="T18" s="28" t="s">
        <v>235</v>
      </c>
      <c r="U18" s="29" t="s">
        <v>231</v>
      </c>
      <c r="V18" s="29" t="s">
        <v>232</v>
      </c>
      <c r="W18" s="29" t="s">
        <v>233</v>
      </c>
      <c r="X18" s="26" t="s">
        <v>214</v>
      </c>
      <c r="Y18" s="26" t="s">
        <v>209</v>
      </c>
      <c r="Z18" s="26" t="s">
        <v>215</v>
      </c>
      <c r="AA18" s="26" t="s">
        <v>216</v>
      </c>
      <c r="AB18" s="26" t="s">
        <v>217</v>
      </c>
      <c r="AC18" s="26" t="s">
        <v>218</v>
      </c>
      <c r="AD18" s="26" t="s">
        <v>219</v>
      </c>
      <c r="AE18" s="32" t="s">
        <v>207</v>
      </c>
      <c r="AF18" s="32" t="s">
        <v>210</v>
      </c>
      <c r="AG18" s="32" t="s">
        <v>220</v>
      </c>
      <c r="AH18" s="26" t="s">
        <v>221</v>
      </c>
      <c r="AI18" s="26" t="s">
        <v>222</v>
      </c>
      <c r="AJ18" s="26" t="s">
        <v>223</v>
      </c>
      <c r="AK18" s="32" t="s">
        <v>211</v>
      </c>
      <c r="AL18" s="26" t="s">
        <v>224</v>
      </c>
      <c r="AM18" s="26" t="s">
        <v>225</v>
      </c>
    </row>
    <row r="19" spans="2:39">
      <c r="B19" s="2" t="s">
        <v>49</v>
      </c>
      <c r="C19" s="2" t="s">
        <v>261</v>
      </c>
      <c r="D19" s="2" t="s">
        <v>447</v>
      </c>
    </row>
    <row r="20" spans="2:39">
      <c r="B20" s="2" t="s">
        <v>50</v>
      </c>
      <c r="C20" s="2" t="s">
        <v>262</v>
      </c>
      <c r="D20" s="2" t="s">
        <v>448</v>
      </c>
    </row>
    <row r="21" spans="2:39" ht="21">
      <c r="B21" s="2" t="s">
        <v>175</v>
      </c>
      <c r="C21" s="2" t="s">
        <v>263</v>
      </c>
      <c r="D21" s="2" t="s">
        <v>449</v>
      </c>
      <c r="G21" s="15" t="s">
        <v>385</v>
      </c>
      <c r="H21" s="33"/>
      <c r="I21" s="33"/>
      <c r="J21" s="33"/>
      <c r="K21" s="33"/>
      <c r="L21" s="33"/>
      <c r="M21" s="33"/>
      <c r="N21" s="33"/>
      <c r="O21" s="33"/>
      <c r="P21" s="33"/>
      <c r="Q21" s="33"/>
      <c r="R21" s="33"/>
      <c r="S21" s="33"/>
      <c r="T21" s="33"/>
      <c r="U21" s="33"/>
      <c r="V21" s="33"/>
      <c r="W21" s="33"/>
      <c r="X21" s="33"/>
      <c r="Y21" s="33"/>
      <c r="Z21" s="33"/>
      <c r="AA21" s="33"/>
      <c r="AB21" s="33"/>
      <c r="AC21" s="33"/>
      <c r="AD21" s="33"/>
      <c r="AE21" s="33"/>
      <c r="AF21" s="33"/>
      <c r="AG21" s="33"/>
      <c r="AH21" s="33"/>
      <c r="AI21" s="33"/>
      <c r="AJ21" s="33"/>
      <c r="AK21" s="33"/>
      <c r="AL21" s="33"/>
      <c r="AM21" s="33"/>
    </row>
    <row r="22" spans="2:39" ht="42.75" customHeight="1">
      <c r="B22" s="3" t="s">
        <v>9</v>
      </c>
      <c r="C22" s="3" t="s">
        <v>264</v>
      </c>
      <c r="D22" s="3" t="s">
        <v>450</v>
      </c>
      <c r="E22" s="10"/>
      <c r="G22" s="33" t="s">
        <v>386</v>
      </c>
      <c r="H22" s="33"/>
      <c r="I22" s="33"/>
      <c r="J22" s="33"/>
      <c r="K22" s="33"/>
      <c r="L22" s="33"/>
      <c r="M22" s="33"/>
      <c r="N22" s="33"/>
      <c r="O22" s="33"/>
      <c r="P22" s="33"/>
      <c r="Q22" s="33"/>
      <c r="R22" s="33"/>
      <c r="S22" s="33"/>
      <c r="T22" s="33"/>
      <c r="U22" s="33"/>
      <c r="V22" s="33"/>
      <c r="W22" s="33"/>
      <c r="X22" s="33"/>
      <c r="Y22" s="33"/>
      <c r="Z22" s="33"/>
      <c r="AA22" s="33"/>
      <c r="AB22" s="33"/>
      <c r="AC22" s="33"/>
      <c r="AD22" s="33"/>
      <c r="AE22" s="33"/>
      <c r="AF22" s="33"/>
      <c r="AG22" s="33"/>
      <c r="AH22" s="33"/>
      <c r="AI22" s="33"/>
      <c r="AJ22" s="33"/>
      <c r="AK22" s="33"/>
      <c r="AL22" s="33"/>
      <c r="AM22" s="33"/>
    </row>
    <row r="23" spans="2:39" ht="15" customHeight="1">
      <c r="B23" s="2" t="s">
        <v>51</v>
      </c>
      <c r="C23" s="2" t="s">
        <v>265</v>
      </c>
      <c r="D23" s="2" t="s">
        <v>451</v>
      </c>
      <c r="G23" s="39" t="s">
        <v>387</v>
      </c>
      <c r="H23" s="37" t="s">
        <v>388</v>
      </c>
      <c r="I23" s="40" t="s">
        <v>389</v>
      </c>
      <c r="J23" s="34" t="s">
        <v>391</v>
      </c>
      <c r="K23" s="41" t="s">
        <v>392</v>
      </c>
      <c r="L23" s="39" t="s">
        <v>398</v>
      </c>
      <c r="M23" s="39" t="s">
        <v>399</v>
      </c>
      <c r="N23" s="39" t="s">
        <v>400</v>
      </c>
      <c r="O23" s="42" t="s">
        <v>401</v>
      </c>
      <c r="P23" s="39" t="s">
        <v>403</v>
      </c>
      <c r="Q23" s="38" t="s">
        <v>404</v>
      </c>
      <c r="R23" s="43" t="s">
        <v>402</v>
      </c>
      <c r="S23" s="36" t="s">
        <v>393</v>
      </c>
      <c r="T23" s="43" t="s">
        <v>398</v>
      </c>
      <c r="U23" s="43" t="s">
        <v>399</v>
      </c>
      <c r="V23" s="43" t="s">
        <v>400</v>
      </c>
      <c r="W23" s="43" t="s">
        <v>401</v>
      </c>
      <c r="X23" s="44" t="s">
        <v>402</v>
      </c>
      <c r="Y23" s="36" t="s">
        <v>390</v>
      </c>
      <c r="Z23" s="39" t="s">
        <v>394</v>
      </c>
      <c r="AA23" s="39" t="s">
        <v>395</v>
      </c>
      <c r="AB23" s="39" t="s">
        <v>396</v>
      </c>
      <c r="AC23" s="39" t="s">
        <v>397</v>
      </c>
      <c r="AD23" s="33"/>
      <c r="AE23" s="33"/>
      <c r="AF23" s="33"/>
      <c r="AG23" s="33"/>
      <c r="AH23" s="33"/>
      <c r="AI23" s="33"/>
      <c r="AJ23" s="33"/>
      <c r="AK23" s="33"/>
      <c r="AL23" s="33"/>
      <c r="AM23" s="33"/>
    </row>
    <row r="24" spans="2:39" ht="15" customHeight="1">
      <c r="B24" s="2" t="s">
        <v>52</v>
      </c>
      <c r="C24" s="2" t="s">
        <v>266</v>
      </c>
      <c r="D24" s="2" t="s">
        <v>452</v>
      </c>
      <c r="G24" s="35"/>
      <c r="H24" s="35"/>
      <c r="I24" s="52"/>
      <c r="J24" s="35"/>
      <c r="K24" s="35"/>
      <c r="L24" s="35"/>
      <c r="M24" s="35"/>
      <c r="N24" s="35"/>
      <c r="O24" s="35"/>
      <c r="P24" s="35"/>
      <c r="Q24" s="35"/>
      <c r="R24" s="35"/>
      <c r="S24" s="35"/>
      <c r="T24" s="35"/>
      <c r="U24" s="35"/>
      <c r="V24" s="35"/>
      <c r="W24" s="35"/>
      <c r="X24" s="35"/>
      <c r="Y24" s="35"/>
      <c r="Z24" s="35"/>
      <c r="AA24" s="35"/>
      <c r="AB24" s="35"/>
      <c r="AC24" s="35"/>
      <c r="AD24" s="33"/>
      <c r="AE24" s="33"/>
      <c r="AF24" s="33"/>
      <c r="AG24" s="33"/>
      <c r="AH24" s="33"/>
      <c r="AI24" s="33"/>
      <c r="AJ24" s="33"/>
      <c r="AK24" s="33"/>
      <c r="AL24" s="33"/>
      <c r="AM24" s="33"/>
    </row>
    <row r="25" spans="2:39" ht="15" customHeight="1">
      <c r="B25" s="2" t="s">
        <v>53</v>
      </c>
      <c r="C25" s="2" t="s">
        <v>267</v>
      </c>
      <c r="D25" s="2" t="s">
        <v>453</v>
      </c>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row>
    <row r="26" spans="2:39" ht="21">
      <c r="B26" s="2" t="s">
        <v>54</v>
      </c>
      <c r="C26" s="2" t="s">
        <v>268</v>
      </c>
      <c r="D26" s="2" t="s">
        <v>268</v>
      </c>
      <c r="G26" s="15" t="s">
        <v>405</v>
      </c>
      <c r="H26" s="33"/>
      <c r="I26" s="33"/>
      <c r="J26" s="33"/>
      <c r="K26" s="33"/>
      <c r="L26" s="33"/>
      <c r="M26" s="33"/>
      <c r="N26" s="33"/>
      <c r="O26" s="33"/>
      <c r="P26" s="33"/>
      <c r="Q26" s="33"/>
      <c r="R26" s="33"/>
      <c r="S26" s="33"/>
      <c r="T26" s="33"/>
      <c r="U26" s="33"/>
      <c r="V26" s="33"/>
      <c r="W26" s="33"/>
      <c r="X26" s="33"/>
      <c r="Y26" s="33"/>
      <c r="Z26" s="33"/>
      <c r="AA26" s="33"/>
      <c r="AB26" s="33"/>
      <c r="AC26" s="33"/>
      <c r="AD26" s="33"/>
      <c r="AE26" s="33"/>
      <c r="AF26" s="33"/>
      <c r="AG26" s="33"/>
      <c r="AH26" s="33"/>
      <c r="AI26" s="33"/>
      <c r="AJ26" s="33"/>
      <c r="AK26" s="33"/>
      <c r="AL26" s="33"/>
      <c r="AM26" s="33"/>
    </row>
    <row r="27" spans="2:39">
      <c r="B27" s="2" t="s">
        <v>55</v>
      </c>
      <c r="C27" s="2" t="s">
        <v>55</v>
      </c>
      <c r="D27" s="2" t="s">
        <v>454</v>
      </c>
      <c r="G27" s="45" t="s">
        <v>406</v>
      </c>
      <c r="H27" s="45"/>
      <c r="I27" s="33"/>
      <c r="J27" s="33"/>
      <c r="K27" s="33"/>
      <c r="L27" s="33"/>
      <c r="M27" s="33"/>
      <c r="N27" s="33"/>
      <c r="O27" s="33"/>
      <c r="P27" s="33"/>
      <c r="Q27" s="33"/>
      <c r="R27" s="33"/>
      <c r="S27" s="33"/>
      <c r="T27" s="33"/>
      <c r="U27" s="33"/>
      <c r="V27" s="33"/>
      <c r="W27" s="33"/>
      <c r="X27" s="33"/>
      <c r="Y27" s="33"/>
      <c r="Z27" s="33"/>
      <c r="AA27" s="33"/>
      <c r="AB27" s="33"/>
      <c r="AC27" s="33"/>
      <c r="AD27" s="33"/>
      <c r="AE27" s="33"/>
      <c r="AF27" s="33"/>
      <c r="AG27" s="33"/>
      <c r="AH27" s="33"/>
      <c r="AI27" s="33"/>
      <c r="AJ27" s="33"/>
      <c r="AK27" s="33"/>
      <c r="AL27" s="33"/>
      <c r="AM27" s="33"/>
    </row>
    <row r="28" spans="2:39" ht="60">
      <c r="B28" s="2" t="s">
        <v>56</v>
      </c>
      <c r="C28" s="2" t="s">
        <v>269</v>
      </c>
      <c r="D28" s="2" t="s">
        <v>455</v>
      </c>
      <c r="G28" s="46" t="s">
        <v>387</v>
      </c>
      <c r="H28" s="46" t="s">
        <v>407</v>
      </c>
      <c r="I28" s="47" t="s">
        <v>408</v>
      </c>
      <c r="J28" s="39" t="s">
        <v>409</v>
      </c>
      <c r="K28" s="39" t="s">
        <v>411</v>
      </c>
      <c r="L28" s="39" t="s">
        <v>415</v>
      </c>
      <c r="M28" s="39" t="s">
        <v>429</v>
      </c>
      <c r="N28" s="39" t="s">
        <v>430</v>
      </c>
      <c r="O28" s="39" t="s">
        <v>431</v>
      </c>
      <c r="P28" s="39" t="s">
        <v>432</v>
      </c>
      <c r="Q28" s="39" t="s">
        <v>416</v>
      </c>
      <c r="R28" s="46" t="s">
        <v>433</v>
      </c>
      <c r="S28" s="39" t="s">
        <v>437</v>
      </c>
      <c r="T28" s="46" t="s">
        <v>438</v>
      </c>
      <c r="U28" s="39" t="s">
        <v>434</v>
      </c>
      <c r="V28" s="39" t="s">
        <v>435</v>
      </c>
      <c r="W28" s="39" t="s">
        <v>436</v>
      </c>
      <c r="X28" s="39" t="s">
        <v>417</v>
      </c>
      <c r="Y28" s="39" t="s">
        <v>412</v>
      </c>
      <c r="Z28" s="39" t="s">
        <v>418</v>
      </c>
      <c r="AA28" s="39" t="s">
        <v>419</v>
      </c>
      <c r="AB28" s="39" t="s">
        <v>420</v>
      </c>
      <c r="AC28" s="39" t="s">
        <v>421</v>
      </c>
      <c r="AD28" s="39" t="s">
        <v>422</v>
      </c>
      <c r="AE28" s="48" t="s">
        <v>410</v>
      </c>
      <c r="AF28" s="48" t="s">
        <v>413</v>
      </c>
      <c r="AG28" s="48" t="s">
        <v>423</v>
      </c>
      <c r="AH28" s="39" t="s">
        <v>424</v>
      </c>
      <c r="AI28" s="39" t="s">
        <v>425</v>
      </c>
      <c r="AJ28" s="39" t="s">
        <v>426</v>
      </c>
      <c r="AK28" s="48" t="s">
        <v>414</v>
      </c>
      <c r="AL28" s="39" t="s">
        <v>427</v>
      </c>
      <c r="AM28" s="39" t="s">
        <v>428</v>
      </c>
    </row>
    <row r="29" spans="2:39">
      <c r="B29" s="2" t="s">
        <v>57</v>
      </c>
      <c r="C29" s="2" t="s">
        <v>270</v>
      </c>
      <c r="D29" s="2" t="s">
        <v>456</v>
      </c>
    </row>
    <row r="30" spans="2:39">
      <c r="B30" s="2" t="s">
        <v>58</v>
      </c>
      <c r="C30" s="2" t="s">
        <v>271</v>
      </c>
      <c r="D30" s="2" t="s">
        <v>457</v>
      </c>
    </row>
    <row r="31" spans="2:39">
      <c r="B31" s="2" t="s">
        <v>59</v>
      </c>
      <c r="C31" s="2" t="s">
        <v>272</v>
      </c>
      <c r="D31" s="2" t="s">
        <v>458</v>
      </c>
    </row>
    <row r="32" spans="2:39" ht="15" customHeight="1">
      <c r="B32" s="2" t="s">
        <v>60</v>
      </c>
      <c r="C32" s="2" t="s">
        <v>273</v>
      </c>
      <c r="D32" s="2" t="s">
        <v>459</v>
      </c>
    </row>
    <row r="33" spans="2:7" ht="15" customHeight="1">
      <c r="B33" s="2" t="s">
        <v>61</v>
      </c>
      <c r="C33" s="2" t="s">
        <v>274</v>
      </c>
      <c r="D33" s="2" t="s">
        <v>460</v>
      </c>
    </row>
    <row r="34" spans="2:7" ht="15" customHeight="1">
      <c r="B34" s="2" t="s">
        <v>62</v>
      </c>
      <c r="C34" s="2" t="s">
        <v>275</v>
      </c>
      <c r="D34" s="2" t="s">
        <v>461</v>
      </c>
    </row>
    <row r="35" spans="2:7" ht="15" customHeight="1">
      <c r="B35" s="3" t="s">
        <v>8</v>
      </c>
      <c r="C35" s="3" t="s">
        <v>276</v>
      </c>
      <c r="D35" s="3" t="s">
        <v>462</v>
      </c>
      <c r="E35" s="10"/>
      <c r="G35"/>
    </row>
    <row r="36" spans="2:7">
      <c r="B36" s="2" t="s">
        <v>63</v>
      </c>
      <c r="C36" s="2" t="s">
        <v>277</v>
      </c>
      <c r="D36" s="2" t="s">
        <v>463</v>
      </c>
    </row>
    <row r="37" spans="2:7">
      <c r="B37" s="2" t="s">
        <v>64</v>
      </c>
      <c r="C37" s="2" t="s">
        <v>278</v>
      </c>
      <c r="D37" s="2" t="s">
        <v>464</v>
      </c>
    </row>
    <row r="38" spans="2:7">
      <c r="B38" s="2" t="s">
        <v>65</v>
      </c>
      <c r="C38" s="2" t="s">
        <v>279</v>
      </c>
      <c r="D38" s="2" t="s">
        <v>465</v>
      </c>
    </row>
    <row r="39" spans="2:7">
      <c r="B39" s="2" t="s">
        <v>66</v>
      </c>
      <c r="C39" s="2" t="s">
        <v>280</v>
      </c>
      <c r="D39" s="2" t="s">
        <v>280</v>
      </c>
    </row>
    <row r="40" spans="2:7">
      <c r="B40" s="2" t="s">
        <v>67</v>
      </c>
      <c r="C40" s="2" t="s">
        <v>67</v>
      </c>
      <c r="D40" s="2" t="s">
        <v>466</v>
      </c>
    </row>
    <row r="41" spans="2:7">
      <c r="B41" s="2" t="s">
        <v>68</v>
      </c>
      <c r="C41" s="2" t="s">
        <v>281</v>
      </c>
      <c r="D41" s="2" t="s">
        <v>467</v>
      </c>
    </row>
    <row r="42" spans="2:7" ht="15" customHeight="1">
      <c r="B42" s="2" t="s">
        <v>69</v>
      </c>
      <c r="C42" s="2" t="s">
        <v>282</v>
      </c>
      <c r="D42" s="2" t="s">
        <v>468</v>
      </c>
    </row>
    <row r="43" spans="2:7" ht="15" customHeight="1">
      <c r="B43" s="2" t="s">
        <v>70</v>
      </c>
      <c r="C43" s="2" t="s">
        <v>283</v>
      </c>
      <c r="D43" s="2" t="s">
        <v>469</v>
      </c>
    </row>
    <row r="44" spans="2:7" ht="15" customHeight="1">
      <c r="B44" s="2" t="s">
        <v>71</v>
      </c>
      <c r="C44" s="2" t="s">
        <v>284</v>
      </c>
      <c r="D44" s="2" t="s">
        <v>470</v>
      </c>
    </row>
    <row r="45" spans="2:7">
      <c r="B45" s="2" t="s">
        <v>72</v>
      </c>
      <c r="C45" s="2" t="s">
        <v>285</v>
      </c>
      <c r="D45" s="2" t="s">
        <v>471</v>
      </c>
    </row>
    <row r="46" spans="2:7">
      <c r="B46" s="2" t="s">
        <v>73</v>
      </c>
      <c r="C46" s="2" t="s">
        <v>286</v>
      </c>
      <c r="D46" s="2" t="s">
        <v>472</v>
      </c>
    </row>
    <row r="47" spans="2:7">
      <c r="B47" s="2" t="s">
        <v>74</v>
      </c>
      <c r="C47" s="2" t="s">
        <v>287</v>
      </c>
      <c r="D47" s="2" t="s">
        <v>473</v>
      </c>
    </row>
    <row r="48" spans="2:7">
      <c r="B48" s="3" t="s">
        <v>7</v>
      </c>
      <c r="C48" s="3" t="s">
        <v>288</v>
      </c>
      <c r="D48" s="3" t="s">
        <v>474</v>
      </c>
      <c r="E48" s="10"/>
    </row>
    <row r="49" spans="2:5">
      <c r="B49" s="2" t="s">
        <v>75</v>
      </c>
      <c r="C49" s="2" t="s">
        <v>289</v>
      </c>
      <c r="D49" s="2" t="s">
        <v>475</v>
      </c>
    </row>
    <row r="50" spans="2:5" ht="15" customHeight="1">
      <c r="B50" s="2" t="s">
        <v>76</v>
      </c>
      <c r="C50" s="2" t="s">
        <v>290</v>
      </c>
      <c r="D50" s="2" t="s">
        <v>476</v>
      </c>
    </row>
    <row r="51" spans="2:5" ht="15" customHeight="1">
      <c r="B51" s="2" t="s">
        <v>77</v>
      </c>
      <c r="C51" s="2" t="s">
        <v>291</v>
      </c>
      <c r="D51" s="2" t="s">
        <v>477</v>
      </c>
    </row>
    <row r="52" spans="2:5" ht="15" customHeight="1">
      <c r="B52" s="2" t="s">
        <v>78</v>
      </c>
      <c r="C52" s="2" t="s">
        <v>292</v>
      </c>
      <c r="D52" s="2" t="s">
        <v>292</v>
      </c>
    </row>
    <row r="53" spans="2:5" ht="15" customHeight="1">
      <c r="B53" s="2" t="s">
        <v>79</v>
      </c>
      <c r="C53" s="2" t="s">
        <v>79</v>
      </c>
      <c r="D53" s="2" t="s">
        <v>478</v>
      </c>
    </row>
    <row r="54" spans="2:5">
      <c r="B54" s="2" t="s">
        <v>80</v>
      </c>
      <c r="C54" s="2" t="s">
        <v>293</v>
      </c>
      <c r="D54" s="2" t="s">
        <v>479</v>
      </c>
    </row>
    <row r="55" spans="2:5">
      <c r="B55" s="2" t="s">
        <v>81</v>
      </c>
      <c r="C55" s="2" t="s">
        <v>294</v>
      </c>
      <c r="D55" s="2" t="s">
        <v>480</v>
      </c>
    </row>
    <row r="56" spans="2:5">
      <c r="B56" s="2" t="s">
        <v>82</v>
      </c>
      <c r="C56" s="2" t="s">
        <v>295</v>
      </c>
      <c r="D56" s="2" t="s">
        <v>481</v>
      </c>
    </row>
    <row r="57" spans="2:5">
      <c r="B57" s="2" t="s">
        <v>83</v>
      </c>
      <c r="C57" s="2" t="s">
        <v>296</v>
      </c>
      <c r="D57" s="2" t="s">
        <v>482</v>
      </c>
    </row>
    <row r="58" spans="2:5">
      <c r="B58" s="2" t="s">
        <v>84</v>
      </c>
      <c r="C58" s="2" t="s">
        <v>297</v>
      </c>
      <c r="D58" s="2" t="s">
        <v>483</v>
      </c>
    </row>
    <row r="59" spans="2:5">
      <c r="B59" s="2" t="s">
        <v>85</v>
      </c>
      <c r="C59" s="2" t="s">
        <v>298</v>
      </c>
      <c r="D59" s="2" t="s">
        <v>484</v>
      </c>
    </row>
    <row r="60" spans="2:5">
      <c r="B60" s="2" t="s">
        <v>86</v>
      </c>
      <c r="C60" s="2" t="s">
        <v>299</v>
      </c>
      <c r="D60" s="2" t="s">
        <v>485</v>
      </c>
    </row>
    <row r="61" spans="2:5">
      <c r="B61" s="3" t="s">
        <v>6</v>
      </c>
      <c r="C61" s="3" t="s">
        <v>300</v>
      </c>
      <c r="D61" s="3" t="s">
        <v>486</v>
      </c>
      <c r="E61" s="10"/>
    </row>
    <row r="62" spans="2:5">
      <c r="B62" s="2" t="s">
        <v>87</v>
      </c>
      <c r="C62" s="2" t="s">
        <v>301</v>
      </c>
      <c r="D62" s="2" t="s">
        <v>487</v>
      </c>
    </row>
    <row r="63" spans="2:5">
      <c r="B63" s="2" t="s">
        <v>88</v>
      </c>
      <c r="C63" s="2" t="s">
        <v>302</v>
      </c>
      <c r="D63" s="2" t="s">
        <v>488</v>
      </c>
    </row>
    <row r="64" spans="2:5">
      <c r="B64" s="2" t="s">
        <v>89</v>
      </c>
      <c r="C64" s="2" t="s">
        <v>303</v>
      </c>
      <c r="D64" s="2" t="s">
        <v>489</v>
      </c>
    </row>
    <row r="65" spans="2:5">
      <c r="B65" s="2" t="s">
        <v>90</v>
      </c>
      <c r="C65" s="2" t="s">
        <v>304</v>
      </c>
      <c r="D65" s="2" t="s">
        <v>304</v>
      </c>
    </row>
    <row r="66" spans="2:5">
      <c r="B66" s="2" t="s">
        <v>91</v>
      </c>
      <c r="C66" s="2" t="s">
        <v>91</v>
      </c>
      <c r="D66" s="2" t="s">
        <v>490</v>
      </c>
    </row>
    <row r="67" spans="2:5">
      <c r="B67" s="2" t="s">
        <v>92</v>
      </c>
      <c r="C67" s="2" t="s">
        <v>305</v>
      </c>
      <c r="D67" s="2" t="s">
        <v>491</v>
      </c>
    </row>
    <row r="68" spans="2:5">
      <c r="B68" s="2" t="s">
        <v>93</v>
      </c>
      <c r="C68" s="2" t="s">
        <v>306</v>
      </c>
      <c r="D68" s="2" t="s">
        <v>492</v>
      </c>
    </row>
    <row r="69" spans="2:5">
      <c r="B69" s="2" t="s">
        <v>94</v>
      </c>
      <c r="C69" s="2" t="s">
        <v>307</v>
      </c>
      <c r="D69" s="2" t="s">
        <v>493</v>
      </c>
    </row>
    <row r="70" spans="2:5">
      <c r="B70" s="2" t="s">
        <v>95</v>
      </c>
      <c r="C70" s="2" t="s">
        <v>308</v>
      </c>
      <c r="D70" s="2" t="s">
        <v>494</v>
      </c>
    </row>
    <row r="71" spans="2:5">
      <c r="B71" s="2" t="s">
        <v>96</v>
      </c>
      <c r="C71" s="2" t="s">
        <v>309</v>
      </c>
      <c r="D71" s="2" t="s">
        <v>495</v>
      </c>
    </row>
    <row r="72" spans="2:5">
      <c r="B72" s="2" t="s">
        <v>97</v>
      </c>
      <c r="C72" s="2" t="s">
        <v>310</v>
      </c>
      <c r="D72" s="2" t="s">
        <v>496</v>
      </c>
    </row>
    <row r="73" spans="2:5">
      <c r="B73" s="2" t="s">
        <v>98</v>
      </c>
      <c r="C73" s="2" t="s">
        <v>311</v>
      </c>
      <c r="D73" s="2" t="s">
        <v>497</v>
      </c>
    </row>
    <row r="74" spans="2:5">
      <c r="B74" s="3" t="s">
        <v>5</v>
      </c>
      <c r="C74" s="3" t="s">
        <v>312</v>
      </c>
      <c r="D74" s="3" t="s">
        <v>498</v>
      </c>
      <c r="E74" s="10"/>
    </row>
    <row r="75" spans="2:5">
      <c r="B75" s="2" t="s">
        <v>99</v>
      </c>
      <c r="C75" s="2" t="s">
        <v>313</v>
      </c>
      <c r="D75" s="2" t="s">
        <v>499</v>
      </c>
    </row>
    <row r="76" spans="2:5">
      <c r="B76" s="2" t="s">
        <v>100</v>
      </c>
      <c r="C76" s="2" t="s">
        <v>314</v>
      </c>
      <c r="D76" s="2" t="s">
        <v>500</v>
      </c>
    </row>
    <row r="77" spans="2:5">
      <c r="B77" s="2" t="s">
        <v>101</v>
      </c>
      <c r="C77" s="2" t="s">
        <v>315</v>
      </c>
      <c r="D77" s="2" t="s">
        <v>501</v>
      </c>
    </row>
    <row r="78" spans="2:5">
      <c r="B78" s="2" t="s">
        <v>102</v>
      </c>
      <c r="C78" s="2" t="s">
        <v>316</v>
      </c>
      <c r="D78" s="2" t="s">
        <v>316</v>
      </c>
    </row>
    <row r="79" spans="2:5">
      <c r="B79" s="2" t="s">
        <v>103</v>
      </c>
      <c r="C79" s="2" t="s">
        <v>103</v>
      </c>
      <c r="D79" s="2" t="s">
        <v>502</v>
      </c>
    </row>
    <row r="80" spans="2:5">
      <c r="B80" s="2" t="s">
        <v>104</v>
      </c>
      <c r="C80" s="2" t="s">
        <v>317</v>
      </c>
      <c r="D80" s="2" t="s">
        <v>503</v>
      </c>
    </row>
    <row r="81" spans="2:5">
      <c r="B81" s="2" t="s">
        <v>105</v>
      </c>
      <c r="C81" s="2" t="s">
        <v>318</v>
      </c>
      <c r="D81" s="2" t="s">
        <v>504</v>
      </c>
    </row>
    <row r="82" spans="2:5">
      <c r="B82" s="2" t="s">
        <v>106</v>
      </c>
      <c r="C82" s="2" t="s">
        <v>319</v>
      </c>
      <c r="D82" s="2" t="s">
        <v>505</v>
      </c>
    </row>
    <row r="83" spans="2:5">
      <c r="B83" s="2" t="s">
        <v>107</v>
      </c>
      <c r="C83" s="2" t="s">
        <v>320</v>
      </c>
      <c r="D83" s="2" t="s">
        <v>506</v>
      </c>
    </row>
    <row r="84" spans="2:5">
      <c r="B84" s="2" t="s">
        <v>108</v>
      </c>
      <c r="C84" s="2" t="s">
        <v>321</v>
      </c>
      <c r="D84" s="2" t="s">
        <v>507</v>
      </c>
    </row>
    <row r="85" spans="2:5">
      <c r="B85" s="2" t="s">
        <v>109</v>
      </c>
      <c r="C85" s="2" t="s">
        <v>322</v>
      </c>
      <c r="D85" s="2" t="s">
        <v>508</v>
      </c>
    </row>
    <row r="86" spans="2:5">
      <c r="B86" s="2" t="s">
        <v>110</v>
      </c>
      <c r="C86" s="2" t="s">
        <v>323</v>
      </c>
      <c r="D86" s="2" t="s">
        <v>509</v>
      </c>
    </row>
    <row r="87" spans="2:5">
      <c r="B87" s="3" t="s">
        <v>189</v>
      </c>
      <c r="C87" s="3" t="s">
        <v>324</v>
      </c>
      <c r="D87" s="3" t="s">
        <v>510</v>
      </c>
      <c r="E87" s="10"/>
    </row>
    <row r="88" spans="2:5">
      <c r="B88" s="2" t="s">
        <v>111</v>
      </c>
      <c r="C88" s="2" t="s">
        <v>325</v>
      </c>
      <c r="D88" s="2" t="s">
        <v>511</v>
      </c>
    </row>
    <row r="89" spans="2:5">
      <c r="B89" s="2" t="s">
        <v>112</v>
      </c>
      <c r="C89" s="2" t="s">
        <v>326</v>
      </c>
      <c r="D89" s="2" t="s">
        <v>512</v>
      </c>
    </row>
    <row r="90" spans="2:5">
      <c r="B90" s="2" t="s">
        <v>113</v>
      </c>
      <c r="C90" s="2" t="s">
        <v>327</v>
      </c>
      <c r="D90" s="2" t="s">
        <v>513</v>
      </c>
    </row>
    <row r="91" spans="2:5">
      <c r="B91" s="2" t="s">
        <v>114</v>
      </c>
      <c r="C91" s="2" t="s">
        <v>328</v>
      </c>
      <c r="D91" s="2" t="s">
        <v>328</v>
      </c>
    </row>
    <row r="92" spans="2:5">
      <c r="B92" s="2" t="s">
        <v>115</v>
      </c>
      <c r="C92" s="2" t="s">
        <v>115</v>
      </c>
      <c r="D92" s="2" t="s">
        <v>514</v>
      </c>
    </row>
    <row r="93" spans="2:5">
      <c r="B93" s="2" t="s">
        <v>116</v>
      </c>
      <c r="C93" s="2" t="s">
        <v>329</v>
      </c>
      <c r="D93" s="2" t="s">
        <v>515</v>
      </c>
    </row>
    <row r="94" spans="2:5">
      <c r="B94" s="2" t="s">
        <v>117</v>
      </c>
      <c r="C94" s="2" t="s">
        <v>330</v>
      </c>
      <c r="D94" s="2" t="s">
        <v>516</v>
      </c>
    </row>
    <row r="95" spans="2:5">
      <c r="B95" s="2" t="s">
        <v>118</v>
      </c>
      <c r="C95" s="2" t="s">
        <v>331</v>
      </c>
      <c r="D95" s="2" t="s">
        <v>517</v>
      </c>
    </row>
    <row r="96" spans="2:5">
      <c r="B96" s="2" t="s">
        <v>119</v>
      </c>
      <c r="C96" s="2" t="s">
        <v>332</v>
      </c>
      <c r="D96" s="2" t="s">
        <v>518</v>
      </c>
    </row>
    <row r="97" spans="2:5">
      <c r="B97" s="2" t="s">
        <v>120</v>
      </c>
      <c r="C97" s="2" t="s">
        <v>333</v>
      </c>
      <c r="D97" s="2" t="s">
        <v>519</v>
      </c>
    </row>
    <row r="98" spans="2:5">
      <c r="B98" s="2" t="s">
        <v>121</v>
      </c>
      <c r="C98" s="2" t="s">
        <v>334</v>
      </c>
      <c r="D98" s="2" t="s">
        <v>520</v>
      </c>
    </row>
    <row r="99" spans="2:5">
      <c r="B99" s="2" t="s">
        <v>122</v>
      </c>
      <c r="C99" s="2" t="s">
        <v>335</v>
      </c>
      <c r="D99" s="2" t="s">
        <v>521</v>
      </c>
    </row>
    <row r="100" spans="2:5">
      <c r="B100" s="3" t="s">
        <v>188</v>
      </c>
      <c r="C100" s="3" t="s">
        <v>336</v>
      </c>
      <c r="D100" s="3" t="s">
        <v>522</v>
      </c>
      <c r="E100" s="10"/>
    </row>
    <row r="101" spans="2:5">
      <c r="B101" s="2" t="s">
        <v>123</v>
      </c>
      <c r="C101" s="2" t="s">
        <v>337</v>
      </c>
      <c r="D101" s="2" t="s">
        <v>523</v>
      </c>
    </row>
    <row r="102" spans="2:5">
      <c r="B102" s="2" t="s">
        <v>124</v>
      </c>
      <c r="C102" s="2" t="s">
        <v>338</v>
      </c>
      <c r="D102" s="2" t="s">
        <v>524</v>
      </c>
    </row>
    <row r="103" spans="2:5">
      <c r="B103" s="2" t="s">
        <v>125</v>
      </c>
      <c r="C103" s="2" t="s">
        <v>339</v>
      </c>
      <c r="D103" s="2" t="s">
        <v>525</v>
      </c>
    </row>
    <row r="104" spans="2:5">
      <c r="B104" s="2" t="s">
        <v>126</v>
      </c>
      <c r="C104" s="2" t="s">
        <v>340</v>
      </c>
      <c r="D104" s="2" t="s">
        <v>340</v>
      </c>
    </row>
    <row r="105" spans="2:5">
      <c r="B105" s="2" t="s">
        <v>127</v>
      </c>
      <c r="C105" s="2" t="s">
        <v>127</v>
      </c>
      <c r="D105" s="2" t="s">
        <v>526</v>
      </c>
    </row>
    <row r="106" spans="2:5">
      <c r="B106" s="2" t="s">
        <v>128</v>
      </c>
      <c r="C106" s="2" t="s">
        <v>341</v>
      </c>
      <c r="D106" s="2" t="s">
        <v>527</v>
      </c>
    </row>
    <row r="107" spans="2:5">
      <c r="B107" s="2" t="s">
        <v>129</v>
      </c>
      <c r="C107" s="2" t="s">
        <v>342</v>
      </c>
      <c r="D107" s="2" t="s">
        <v>528</v>
      </c>
    </row>
    <row r="108" spans="2:5">
      <c r="B108" s="2" t="s">
        <v>130</v>
      </c>
      <c r="C108" s="2" t="s">
        <v>343</v>
      </c>
      <c r="D108" s="2" t="s">
        <v>529</v>
      </c>
    </row>
    <row r="109" spans="2:5">
      <c r="B109" s="2" t="s">
        <v>131</v>
      </c>
      <c r="C109" s="2" t="s">
        <v>344</v>
      </c>
      <c r="D109" s="2" t="s">
        <v>530</v>
      </c>
    </row>
    <row r="110" spans="2:5">
      <c r="B110" s="2" t="s">
        <v>132</v>
      </c>
      <c r="C110" s="2" t="s">
        <v>345</v>
      </c>
      <c r="D110" s="2" t="s">
        <v>531</v>
      </c>
    </row>
    <row r="111" spans="2:5">
      <c r="B111" s="2" t="s">
        <v>133</v>
      </c>
      <c r="C111" s="2" t="s">
        <v>346</v>
      </c>
      <c r="D111" s="2" t="s">
        <v>532</v>
      </c>
    </row>
    <row r="112" spans="2:5">
      <c r="B112" s="2" t="s">
        <v>134</v>
      </c>
      <c r="C112" s="2" t="s">
        <v>347</v>
      </c>
      <c r="D112" s="2" t="s">
        <v>533</v>
      </c>
    </row>
    <row r="113" spans="2:5">
      <c r="B113" s="3" t="s">
        <v>190</v>
      </c>
      <c r="C113" s="3" t="s">
        <v>348</v>
      </c>
      <c r="D113" s="3" t="s">
        <v>534</v>
      </c>
      <c r="E113" s="10"/>
    </row>
    <row r="114" spans="2:5">
      <c r="B114" s="2" t="s">
        <v>135</v>
      </c>
      <c r="C114" s="2" t="s">
        <v>349</v>
      </c>
      <c r="D114" s="2" t="s">
        <v>535</v>
      </c>
    </row>
    <row r="115" spans="2:5">
      <c r="B115" s="2" t="s">
        <v>136</v>
      </c>
      <c r="C115" s="2" t="s">
        <v>350</v>
      </c>
      <c r="D115" s="2" t="s">
        <v>536</v>
      </c>
    </row>
    <row r="116" spans="2:5">
      <c r="B116" s="2" t="s">
        <v>137</v>
      </c>
      <c r="C116" s="2" t="s">
        <v>351</v>
      </c>
      <c r="D116" s="2" t="s">
        <v>537</v>
      </c>
    </row>
    <row r="117" spans="2:5">
      <c r="B117" s="2" t="s">
        <v>138</v>
      </c>
      <c r="C117" s="2" t="s">
        <v>352</v>
      </c>
      <c r="D117" s="2" t="s">
        <v>352</v>
      </c>
    </row>
    <row r="118" spans="2:5">
      <c r="B118" s="2" t="s">
        <v>139</v>
      </c>
      <c r="C118" s="2" t="s">
        <v>139</v>
      </c>
      <c r="D118" s="2" t="s">
        <v>538</v>
      </c>
    </row>
    <row r="119" spans="2:5">
      <c r="B119" s="2" t="s">
        <v>140</v>
      </c>
      <c r="C119" s="2" t="s">
        <v>353</v>
      </c>
      <c r="D119" s="2" t="s">
        <v>539</v>
      </c>
    </row>
    <row r="120" spans="2:5">
      <c r="B120" s="2" t="s">
        <v>141</v>
      </c>
      <c r="C120" s="2" t="s">
        <v>354</v>
      </c>
      <c r="D120" s="2" t="s">
        <v>540</v>
      </c>
    </row>
    <row r="121" spans="2:5">
      <c r="B121" s="2" t="s">
        <v>142</v>
      </c>
      <c r="C121" s="2" t="s">
        <v>355</v>
      </c>
      <c r="D121" s="2" t="s">
        <v>541</v>
      </c>
    </row>
    <row r="122" spans="2:5">
      <c r="B122" s="2" t="s">
        <v>143</v>
      </c>
      <c r="C122" s="2" t="s">
        <v>356</v>
      </c>
      <c r="D122" s="2" t="s">
        <v>542</v>
      </c>
    </row>
    <row r="123" spans="2:5">
      <c r="B123" s="2" t="s">
        <v>144</v>
      </c>
      <c r="C123" s="2" t="s">
        <v>357</v>
      </c>
      <c r="D123" s="2" t="s">
        <v>543</v>
      </c>
    </row>
    <row r="124" spans="2:5">
      <c r="B124" s="2" t="s">
        <v>145</v>
      </c>
      <c r="C124" s="2" t="s">
        <v>358</v>
      </c>
      <c r="D124" s="2" t="s">
        <v>544</v>
      </c>
    </row>
    <row r="125" spans="2:5">
      <c r="B125" s="2" t="s">
        <v>146</v>
      </c>
      <c r="C125" s="2" t="s">
        <v>359</v>
      </c>
      <c r="D125" s="2" t="s">
        <v>545</v>
      </c>
    </row>
    <row r="126" spans="2:5">
      <c r="B126" s="3" t="s">
        <v>193</v>
      </c>
      <c r="C126" s="3" t="s">
        <v>360</v>
      </c>
      <c r="D126" s="3" t="s">
        <v>546</v>
      </c>
      <c r="E126" s="10"/>
    </row>
    <row r="127" spans="2:5">
      <c r="B127" s="2" t="s">
        <v>147</v>
      </c>
      <c r="C127" s="2" t="s">
        <v>361</v>
      </c>
      <c r="D127" s="2" t="s">
        <v>547</v>
      </c>
    </row>
    <row r="128" spans="2:5">
      <c r="B128" s="2" t="s">
        <v>148</v>
      </c>
      <c r="C128" s="2" t="s">
        <v>362</v>
      </c>
      <c r="D128" s="2" t="s">
        <v>548</v>
      </c>
    </row>
    <row r="129" spans="2:5">
      <c r="B129" s="2" t="s">
        <v>149</v>
      </c>
      <c r="C129" s="2" t="s">
        <v>363</v>
      </c>
      <c r="D129" s="2" t="s">
        <v>549</v>
      </c>
    </row>
    <row r="130" spans="2:5">
      <c r="B130" s="2" t="s">
        <v>150</v>
      </c>
      <c r="C130" s="2" t="s">
        <v>364</v>
      </c>
      <c r="D130" s="2" t="s">
        <v>364</v>
      </c>
    </row>
    <row r="131" spans="2:5">
      <c r="B131" s="2" t="s">
        <v>151</v>
      </c>
      <c r="C131" s="2" t="s">
        <v>151</v>
      </c>
      <c r="D131" s="2" t="s">
        <v>550</v>
      </c>
    </row>
    <row r="132" spans="2:5">
      <c r="B132" s="2" t="s">
        <v>152</v>
      </c>
      <c r="C132" s="2" t="s">
        <v>365</v>
      </c>
      <c r="D132" s="2" t="s">
        <v>551</v>
      </c>
    </row>
    <row r="133" spans="2:5">
      <c r="B133" s="2" t="s">
        <v>153</v>
      </c>
      <c r="C133" s="2" t="s">
        <v>366</v>
      </c>
      <c r="D133" s="2" t="s">
        <v>552</v>
      </c>
    </row>
    <row r="134" spans="2:5">
      <c r="B134" s="2" t="s">
        <v>154</v>
      </c>
      <c r="C134" s="2" t="s">
        <v>367</v>
      </c>
      <c r="D134" s="2" t="s">
        <v>553</v>
      </c>
    </row>
    <row r="135" spans="2:5">
      <c r="B135" s="2" t="s">
        <v>155</v>
      </c>
      <c r="C135" s="2" t="s">
        <v>368</v>
      </c>
      <c r="D135" s="2" t="s">
        <v>554</v>
      </c>
    </row>
    <row r="136" spans="2:5">
      <c r="B136" s="2" t="s">
        <v>156</v>
      </c>
      <c r="C136" s="2" t="s">
        <v>369</v>
      </c>
      <c r="D136" s="2" t="s">
        <v>555</v>
      </c>
    </row>
    <row r="137" spans="2:5">
      <c r="B137" s="2" t="s">
        <v>157</v>
      </c>
      <c r="C137" s="2" t="s">
        <v>370</v>
      </c>
      <c r="D137" s="2" t="s">
        <v>556</v>
      </c>
    </row>
    <row r="138" spans="2:5">
      <c r="B138" s="2" t="s">
        <v>158</v>
      </c>
      <c r="C138" s="2" t="s">
        <v>371</v>
      </c>
      <c r="D138" s="2" t="s">
        <v>557</v>
      </c>
    </row>
    <row r="139" spans="2:5">
      <c r="B139" s="3" t="s">
        <v>192</v>
      </c>
      <c r="C139" s="3" t="s">
        <v>372</v>
      </c>
      <c r="D139" s="3" t="s">
        <v>558</v>
      </c>
      <c r="E139" s="10"/>
    </row>
    <row r="140" spans="2:5">
      <c r="B140" s="2" t="s">
        <v>159</v>
      </c>
      <c r="C140" s="2" t="s">
        <v>373</v>
      </c>
      <c r="D140" s="2" t="s">
        <v>559</v>
      </c>
    </row>
    <row r="141" spans="2:5">
      <c r="B141" s="2" t="s">
        <v>160</v>
      </c>
      <c r="C141" s="2" t="s">
        <v>374</v>
      </c>
      <c r="D141" s="2" t="s">
        <v>560</v>
      </c>
    </row>
    <row r="142" spans="2:5">
      <c r="B142" s="2" t="s">
        <v>161</v>
      </c>
      <c r="C142" s="2" t="s">
        <v>375</v>
      </c>
      <c r="D142" s="2" t="s">
        <v>561</v>
      </c>
    </row>
    <row r="143" spans="2:5">
      <c r="B143" s="2" t="s">
        <v>162</v>
      </c>
      <c r="C143" s="2" t="s">
        <v>376</v>
      </c>
      <c r="D143" s="2" t="s">
        <v>376</v>
      </c>
    </row>
    <row r="144" spans="2:5">
      <c r="B144" s="2" t="s">
        <v>163</v>
      </c>
      <c r="C144" s="2" t="s">
        <v>163</v>
      </c>
      <c r="D144" s="2" t="s">
        <v>562</v>
      </c>
    </row>
    <row r="145" spans="2:5">
      <c r="B145" s="2" t="s">
        <v>164</v>
      </c>
      <c r="C145" s="2" t="s">
        <v>377</v>
      </c>
      <c r="D145" s="2" t="s">
        <v>563</v>
      </c>
    </row>
    <row r="146" spans="2:5">
      <c r="B146" s="2" t="s">
        <v>165</v>
      </c>
      <c r="C146" s="2" t="s">
        <v>378</v>
      </c>
      <c r="D146" s="2" t="s">
        <v>564</v>
      </c>
    </row>
    <row r="147" spans="2:5">
      <c r="B147" s="2" t="s">
        <v>166</v>
      </c>
      <c r="C147" s="2" t="s">
        <v>379</v>
      </c>
      <c r="D147" s="2" t="s">
        <v>565</v>
      </c>
    </row>
    <row r="148" spans="2:5">
      <c r="B148" s="2" t="s">
        <v>167</v>
      </c>
      <c r="C148" s="2" t="s">
        <v>380</v>
      </c>
      <c r="D148" s="2" t="s">
        <v>566</v>
      </c>
    </row>
    <row r="149" spans="2:5">
      <c r="B149" s="2" t="s">
        <v>196</v>
      </c>
      <c r="C149" s="2" t="s">
        <v>381</v>
      </c>
      <c r="D149" s="2" t="s">
        <v>567</v>
      </c>
    </row>
    <row r="150" spans="2:5">
      <c r="B150" s="2" t="s">
        <v>195</v>
      </c>
      <c r="C150" s="2" t="s">
        <v>382</v>
      </c>
      <c r="D150" s="2" t="s">
        <v>568</v>
      </c>
    </row>
    <row r="151" spans="2:5">
      <c r="B151" s="2" t="s">
        <v>197</v>
      </c>
      <c r="C151" s="2" t="s">
        <v>383</v>
      </c>
      <c r="D151" s="2" t="s">
        <v>569</v>
      </c>
    </row>
    <row r="152" spans="2:5">
      <c r="B152" s="3" t="s">
        <v>191</v>
      </c>
      <c r="C152" s="8" t="s">
        <v>384</v>
      </c>
      <c r="D152" s="3" t="s">
        <v>570</v>
      </c>
      <c r="E152" s="10"/>
    </row>
    <row r="153" spans="2:5">
      <c r="B153" s="2" t="s">
        <v>574</v>
      </c>
      <c r="C153" s="2" t="s">
        <v>575</v>
      </c>
      <c r="D153" s="2" t="s">
        <v>576</v>
      </c>
      <c r="E153" s="1"/>
    </row>
    <row r="154" spans="2:5">
      <c r="B154" s="2" t="s">
        <v>577</v>
      </c>
      <c r="C154" s="2" t="s">
        <v>578</v>
      </c>
      <c r="D154" s="2" t="s">
        <v>579</v>
      </c>
      <c r="E154" s="1"/>
    </row>
    <row r="155" spans="2:5">
      <c r="B155" s="2" t="s">
        <v>580</v>
      </c>
      <c r="C155" s="2" t="s">
        <v>581</v>
      </c>
      <c r="D155" s="2" t="s">
        <v>582</v>
      </c>
      <c r="E155" s="1"/>
    </row>
    <row r="156" spans="2:5">
      <c r="B156" s="2" t="s">
        <v>583</v>
      </c>
      <c r="C156" s="2" t="s">
        <v>584</v>
      </c>
      <c r="D156" s="2" t="s">
        <v>584</v>
      </c>
    </row>
    <row r="157" spans="2:5">
      <c r="B157" s="2" t="s">
        <v>585</v>
      </c>
      <c r="C157" s="2" t="s">
        <v>585</v>
      </c>
      <c r="D157" s="2" t="s">
        <v>586</v>
      </c>
    </row>
    <row r="158" spans="2:5">
      <c r="B158" s="2" t="s">
        <v>587</v>
      </c>
      <c r="C158" s="2" t="s">
        <v>588</v>
      </c>
      <c r="D158" s="2" t="s">
        <v>589</v>
      </c>
    </row>
    <row r="159" spans="2:5">
      <c r="B159" s="2" t="s">
        <v>590</v>
      </c>
      <c r="C159" s="2" t="s">
        <v>591</v>
      </c>
      <c r="D159" s="2" t="s">
        <v>592</v>
      </c>
    </row>
    <row r="160" spans="2:5">
      <c r="B160" s="2" t="s">
        <v>593</v>
      </c>
      <c r="C160" s="2" t="s">
        <v>594</v>
      </c>
      <c r="D160" s="2" t="s">
        <v>595</v>
      </c>
    </row>
    <row r="161" spans="2:4">
      <c r="B161" s="2" t="s">
        <v>596</v>
      </c>
      <c r="C161" s="2" t="s">
        <v>597</v>
      </c>
      <c r="D161" s="2" t="s">
        <v>598</v>
      </c>
    </row>
    <row r="162" spans="2:4">
      <c r="B162" s="2" t="s">
        <v>599</v>
      </c>
      <c r="C162" s="2" t="s">
        <v>600</v>
      </c>
      <c r="D162" s="2" t="s">
        <v>601</v>
      </c>
    </row>
    <row r="163" spans="2:4">
      <c r="B163" s="2" t="s">
        <v>602</v>
      </c>
      <c r="C163" s="2" t="s">
        <v>603</v>
      </c>
      <c r="D163" s="2" t="s">
        <v>604</v>
      </c>
    </row>
    <row r="164" spans="2:4">
      <c r="B164" s="2" t="s">
        <v>605</v>
      </c>
      <c r="C164" s="2" t="s">
        <v>606</v>
      </c>
      <c r="D164" s="2" t="s">
        <v>607</v>
      </c>
    </row>
    <row r="165" spans="2:4">
      <c r="B165" s="3" t="s">
        <v>609</v>
      </c>
      <c r="C165" s="8" t="s">
        <v>610</v>
      </c>
      <c r="D165" s="3" t="s">
        <v>608</v>
      </c>
    </row>
    <row r="166" spans="2:4">
      <c r="B166" s="2" t="s">
        <v>628</v>
      </c>
      <c r="C166" s="2" t="s">
        <v>629</v>
      </c>
      <c r="D166" s="2" t="s">
        <v>630</v>
      </c>
    </row>
    <row r="167" spans="2:4">
      <c r="B167" s="2" t="s">
        <v>631</v>
      </c>
      <c r="C167" s="2" t="s">
        <v>632</v>
      </c>
      <c r="D167" s="2" t="s">
        <v>633</v>
      </c>
    </row>
    <row r="168" spans="2:4">
      <c r="B168" s="2" t="s">
        <v>634</v>
      </c>
      <c r="C168" s="2" t="s">
        <v>635</v>
      </c>
      <c r="D168" s="2" t="s">
        <v>636</v>
      </c>
    </row>
    <row r="169" spans="2:4">
      <c r="B169" s="2" t="s">
        <v>637</v>
      </c>
      <c r="C169" s="2" t="s">
        <v>638</v>
      </c>
      <c r="D169" s="2" t="s">
        <v>638</v>
      </c>
    </row>
    <row r="170" spans="2:4">
      <c r="B170" s="2" t="s">
        <v>639</v>
      </c>
      <c r="C170" s="2" t="s">
        <v>639</v>
      </c>
      <c r="D170" s="2" t="s">
        <v>640</v>
      </c>
    </row>
    <row r="171" spans="2:4">
      <c r="B171" s="2" t="s">
        <v>641</v>
      </c>
      <c r="C171" s="2" t="s">
        <v>642</v>
      </c>
      <c r="D171" s="2" t="s">
        <v>643</v>
      </c>
    </row>
    <row r="172" spans="2:4">
      <c r="B172" s="2" t="s">
        <v>644</v>
      </c>
      <c r="C172" s="2" t="s">
        <v>645</v>
      </c>
      <c r="D172" s="2" t="s">
        <v>646</v>
      </c>
    </row>
    <row r="173" spans="2:4">
      <c r="B173" s="2" t="s">
        <v>647</v>
      </c>
      <c r="C173" s="2" t="s">
        <v>648</v>
      </c>
      <c r="D173" s="2" t="s">
        <v>649</v>
      </c>
    </row>
    <row r="174" spans="2:4">
      <c r="B174" s="2" t="s">
        <v>650</v>
      </c>
      <c r="C174" s="2" t="s">
        <v>651</v>
      </c>
      <c r="D174" s="2" t="s">
        <v>652</v>
      </c>
    </row>
    <row r="175" spans="2:4">
      <c r="B175" s="2" t="s">
        <v>653</v>
      </c>
      <c r="C175" s="2" t="s">
        <v>654</v>
      </c>
      <c r="D175" s="2" t="s">
        <v>655</v>
      </c>
    </row>
    <row r="176" spans="2:4">
      <c r="B176" s="2" t="s">
        <v>656</v>
      </c>
      <c r="C176" s="2" t="s">
        <v>657</v>
      </c>
      <c r="D176" s="2" t="s">
        <v>658</v>
      </c>
    </row>
    <row r="177" spans="1:4">
      <c r="B177" s="2" t="s">
        <v>659</v>
      </c>
      <c r="C177" s="2" t="s">
        <v>660</v>
      </c>
      <c r="D177" s="2" t="s">
        <v>661</v>
      </c>
    </row>
    <row r="178" spans="1:4">
      <c r="B178" s="3" t="s">
        <v>611</v>
      </c>
      <c r="C178" s="8" t="s">
        <v>612</v>
      </c>
      <c r="D178" s="3" t="s">
        <v>613</v>
      </c>
    </row>
    <row r="179" spans="1:4">
      <c r="A179">
        <v>2019</v>
      </c>
      <c r="B179" s="2" t="s">
        <v>847</v>
      </c>
      <c r="C179" s="2" t="s">
        <v>848</v>
      </c>
      <c r="D179" s="2" t="s">
        <v>849</v>
      </c>
    </row>
    <row r="180" spans="1:4">
      <c r="B180" s="2" t="s">
        <v>850</v>
      </c>
      <c r="C180" s="2" t="s">
        <v>851</v>
      </c>
      <c r="D180" s="2" t="s">
        <v>852</v>
      </c>
    </row>
    <row r="181" spans="1:4">
      <c r="B181" s="2" t="s">
        <v>853</v>
      </c>
      <c r="C181" s="2" t="s">
        <v>854</v>
      </c>
      <c r="D181" s="2" t="s">
        <v>855</v>
      </c>
    </row>
    <row r="182" spans="1:4">
      <c r="B182" s="2" t="s">
        <v>856</v>
      </c>
      <c r="C182" s="2" t="s">
        <v>857</v>
      </c>
      <c r="D182" s="2" t="s">
        <v>857</v>
      </c>
    </row>
    <row r="183" spans="1:4">
      <c r="B183" s="2" t="s">
        <v>858</v>
      </c>
      <c r="C183" s="2" t="s">
        <v>858</v>
      </c>
      <c r="D183" s="2" t="s">
        <v>859</v>
      </c>
    </row>
    <row r="184" spans="1:4">
      <c r="B184" s="2" t="s">
        <v>860</v>
      </c>
      <c r="C184" s="2" t="s">
        <v>861</v>
      </c>
      <c r="D184" s="2" t="s">
        <v>862</v>
      </c>
    </row>
    <row r="185" spans="1:4">
      <c r="B185" s="2" t="s">
        <v>863</v>
      </c>
      <c r="C185" s="2" t="s">
        <v>864</v>
      </c>
      <c r="D185" s="2" t="s">
        <v>865</v>
      </c>
    </row>
    <row r="186" spans="1:4">
      <c r="B186" s="2" t="s">
        <v>866</v>
      </c>
      <c r="C186" s="2" t="s">
        <v>867</v>
      </c>
      <c r="D186" s="2" t="s">
        <v>868</v>
      </c>
    </row>
    <row r="187" spans="1:4">
      <c r="B187" s="2" t="s">
        <v>869</v>
      </c>
      <c r="C187" s="2" t="s">
        <v>870</v>
      </c>
      <c r="D187" s="2" t="s">
        <v>871</v>
      </c>
    </row>
    <row r="188" spans="1:4">
      <c r="B188" s="2" t="s">
        <v>872</v>
      </c>
      <c r="C188" s="2" t="s">
        <v>873</v>
      </c>
      <c r="D188" s="2" t="s">
        <v>874</v>
      </c>
    </row>
    <row r="189" spans="1:4">
      <c r="B189" s="2" t="s">
        <v>875</v>
      </c>
      <c r="C189" s="2" t="s">
        <v>876</v>
      </c>
      <c r="D189" s="2" t="s">
        <v>877</v>
      </c>
    </row>
    <row r="190" spans="1:4">
      <c r="B190" s="2" t="s">
        <v>878</v>
      </c>
      <c r="C190" s="2" t="s">
        <v>879</v>
      </c>
      <c r="D190" s="2" t="s">
        <v>880</v>
      </c>
    </row>
    <row r="191" spans="1:4">
      <c r="B191" s="3" t="s">
        <v>881</v>
      </c>
      <c r="C191" s="8" t="s">
        <v>882</v>
      </c>
      <c r="D191" s="3" t="s">
        <v>883</v>
      </c>
    </row>
    <row r="192" spans="1:4">
      <c r="B192" s="2" t="s">
        <v>663</v>
      </c>
      <c r="C192" s="2" t="s">
        <v>664</v>
      </c>
      <c r="D192" s="2" t="s">
        <v>665</v>
      </c>
    </row>
    <row r="193" spans="2:4">
      <c r="B193" s="2" t="s">
        <v>666</v>
      </c>
      <c r="C193" s="2" t="s">
        <v>667</v>
      </c>
      <c r="D193" s="2" t="s">
        <v>668</v>
      </c>
    </row>
    <row r="194" spans="2:4">
      <c r="B194" s="2" t="s">
        <v>669</v>
      </c>
      <c r="C194" s="2" t="s">
        <v>670</v>
      </c>
      <c r="D194" s="2" t="s">
        <v>671</v>
      </c>
    </row>
    <row r="195" spans="2:4">
      <c r="B195" s="2" t="s">
        <v>672</v>
      </c>
      <c r="C195" s="2" t="s">
        <v>673</v>
      </c>
      <c r="D195" s="2" t="s">
        <v>673</v>
      </c>
    </row>
    <row r="196" spans="2:4">
      <c r="B196" s="2" t="s">
        <v>674</v>
      </c>
      <c r="C196" s="2" t="s">
        <v>674</v>
      </c>
      <c r="D196" s="2" t="s">
        <v>675</v>
      </c>
    </row>
    <row r="197" spans="2:4">
      <c r="B197" s="2" t="s">
        <v>676</v>
      </c>
      <c r="C197" s="2" t="s">
        <v>677</v>
      </c>
      <c r="D197" s="2" t="s">
        <v>678</v>
      </c>
    </row>
    <row r="198" spans="2:4">
      <c r="B198" s="2" t="s">
        <v>679</v>
      </c>
      <c r="C198" s="2" t="s">
        <v>680</v>
      </c>
      <c r="D198" s="2" t="s">
        <v>681</v>
      </c>
    </row>
    <row r="199" spans="2:4">
      <c r="B199" s="2" t="s">
        <v>682</v>
      </c>
      <c r="C199" s="2" t="s">
        <v>683</v>
      </c>
      <c r="D199" s="2" t="s">
        <v>684</v>
      </c>
    </row>
    <row r="200" spans="2:4">
      <c r="B200" s="2" t="s">
        <v>685</v>
      </c>
      <c r="C200" s="2" t="s">
        <v>686</v>
      </c>
      <c r="D200" s="2" t="s">
        <v>687</v>
      </c>
    </row>
    <row r="201" spans="2:4">
      <c r="B201" s="2" t="s">
        <v>688</v>
      </c>
      <c r="C201" s="2" t="s">
        <v>689</v>
      </c>
      <c r="D201" s="2" t="s">
        <v>690</v>
      </c>
    </row>
    <row r="202" spans="2:4">
      <c r="B202" s="2" t="s">
        <v>691</v>
      </c>
      <c r="C202" s="2" t="s">
        <v>692</v>
      </c>
      <c r="D202" s="2" t="s">
        <v>693</v>
      </c>
    </row>
    <row r="203" spans="2:4">
      <c r="B203" s="2" t="s">
        <v>694</v>
      </c>
      <c r="C203" s="2" t="s">
        <v>695</v>
      </c>
      <c r="D203" s="2" t="s">
        <v>696</v>
      </c>
    </row>
    <row r="204" spans="2:4">
      <c r="B204" s="3" t="s">
        <v>662</v>
      </c>
      <c r="C204" s="8" t="s">
        <v>697</v>
      </c>
      <c r="D204" s="3" t="s">
        <v>698</v>
      </c>
    </row>
    <row r="205" spans="2:4">
      <c r="B205" s="2" t="s">
        <v>700</v>
      </c>
      <c r="C205" s="2" t="s">
        <v>701</v>
      </c>
      <c r="D205" s="2" t="s">
        <v>702</v>
      </c>
    </row>
    <row r="206" spans="2:4">
      <c r="B206" s="2" t="s">
        <v>703</v>
      </c>
      <c r="C206" s="2" t="s">
        <v>704</v>
      </c>
      <c r="D206" s="2" t="s">
        <v>705</v>
      </c>
    </row>
    <row r="207" spans="2:4">
      <c r="B207" s="2" t="s">
        <v>706</v>
      </c>
      <c r="C207" s="2" t="s">
        <v>707</v>
      </c>
      <c r="D207" s="2" t="s">
        <v>708</v>
      </c>
    </row>
    <row r="208" spans="2:4">
      <c r="B208" s="2" t="s">
        <v>709</v>
      </c>
      <c r="C208" s="2" t="s">
        <v>710</v>
      </c>
      <c r="D208" s="2" t="s">
        <v>710</v>
      </c>
    </row>
    <row r="209" spans="2:4">
      <c r="B209" s="2" t="s">
        <v>711</v>
      </c>
      <c r="C209" s="2" t="s">
        <v>711</v>
      </c>
      <c r="D209" s="2" t="s">
        <v>712</v>
      </c>
    </row>
    <row r="210" spans="2:4">
      <c r="B210" s="2" t="s">
        <v>713</v>
      </c>
      <c r="C210" s="2" t="s">
        <v>714</v>
      </c>
      <c r="D210" s="2" t="s">
        <v>715</v>
      </c>
    </row>
    <row r="211" spans="2:4">
      <c r="B211" s="2" t="s">
        <v>716</v>
      </c>
      <c r="C211" s="2" t="s">
        <v>717</v>
      </c>
      <c r="D211" s="2" t="s">
        <v>718</v>
      </c>
    </row>
    <row r="212" spans="2:4">
      <c r="B212" s="2" t="s">
        <v>719</v>
      </c>
      <c r="C212" s="2" t="s">
        <v>720</v>
      </c>
      <c r="D212" s="2" t="s">
        <v>721</v>
      </c>
    </row>
    <row r="213" spans="2:4">
      <c r="B213" s="2" t="s">
        <v>722</v>
      </c>
      <c r="C213" s="2" t="s">
        <v>723</v>
      </c>
      <c r="D213" s="2" t="s">
        <v>724</v>
      </c>
    </row>
    <row r="214" spans="2:4">
      <c r="B214" s="2" t="s">
        <v>725</v>
      </c>
      <c r="C214" s="2" t="s">
        <v>726</v>
      </c>
      <c r="D214" s="2" t="s">
        <v>727</v>
      </c>
    </row>
    <row r="215" spans="2:4">
      <c r="B215" s="2" t="s">
        <v>728</v>
      </c>
      <c r="C215" s="2" t="s">
        <v>729</v>
      </c>
      <c r="D215" s="2" t="s">
        <v>730</v>
      </c>
    </row>
    <row r="216" spans="2:4">
      <c r="B216" s="2" t="s">
        <v>731</v>
      </c>
      <c r="C216" s="2" t="s">
        <v>732</v>
      </c>
      <c r="D216" s="2" t="s">
        <v>733</v>
      </c>
    </row>
    <row r="217" spans="2:4">
      <c r="B217" s="3" t="s">
        <v>699</v>
      </c>
      <c r="C217" s="8" t="s">
        <v>734</v>
      </c>
      <c r="D217" s="3" t="s">
        <v>735</v>
      </c>
    </row>
    <row r="218" spans="2:4">
      <c r="B218" s="2" t="s">
        <v>737</v>
      </c>
      <c r="C218" s="2" t="s">
        <v>738</v>
      </c>
      <c r="D218" s="2" t="s">
        <v>739</v>
      </c>
    </row>
    <row r="219" spans="2:4">
      <c r="B219" s="2" t="s">
        <v>740</v>
      </c>
      <c r="C219" s="2" t="s">
        <v>741</v>
      </c>
      <c r="D219" s="2" t="s">
        <v>742</v>
      </c>
    </row>
    <row r="220" spans="2:4">
      <c r="B220" s="2" t="s">
        <v>743</v>
      </c>
      <c r="C220" s="2" t="s">
        <v>744</v>
      </c>
      <c r="D220" s="2" t="s">
        <v>745</v>
      </c>
    </row>
    <row r="221" spans="2:4">
      <c r="B221" s="2" t="s">
        <v>746</v>
      </c>
      <c r="C221" s="2" t="s">
        <v>747</v>
      </c>
      <c r="D221" s="2" t="s">
        <v>747</v>
      </c>
    </row>
    <row r="222" spans="2:4">
      <c r="B222" s="2" t="s">
        <v>748</v>
      </c>
      <c r="C222" s="2" t="s">
        <v>748</v>
      </c>
      <c r="D222" s="2" t="s">
        <v>749</v>
      </c>
    </row>
    <row r="223" spans="2:4">
      <c r="B223" s="2" t="s">
        <v>750</v>
      </c>
      <c r="C223" s="2" t="s">
        <v>751</v>
      </c>
      <c r="D223" s="2" t="s">
        <v>752</v>
      </c>
    </row>
    <row r="224" spans="2:4">
      <c r="B224" s="2" t="s">
        <v>753</v>
      </c>
      <c r="C224" s="2" t="s">
        <v>754</v>
      </c>
      <c r="D224" s="2" t="s">
        <v>755</v>
      </c>
    </row>
    <row r="225" spans="2:4">
      <c r="B225" s="2" t="s">
        <v>756</v>
      </c>
      <c r="C225" s="2" t="s">
        <v>757</v>
      </c>
      <c r="D225" s="2" t="s">
        <v>758</v>
      </c>
    </row>
    <row r="226" spans="2:4">
      <c r="B226" s="2" t="s">
        <v>759</v>
      </c>
      <c r="C226" s="2" t="s">
        <v>760</v>
      </c>
      <c r="D226" s="2" t="s">
        <v>761</v>
      </c>
    </row>
    <row r="227" spans="2:4">
      <c r="B227" s="2" t="s">
        <v>762</v>
      </c>
      <c r="C227" s="2" t="s">
        <v>763</v>
      </c>
      <c r="D227" s="2" t="s">
        <v>764</v>
      </c>
    </row>
    <row r="228" spans="2:4">
      <c r="B228" s="2" t="s">
        <v>765</v>
      </c>
      <c r="C228" s="2" t="s">
        <v>766</v>
      </c>
      <c r="D228" s="2" t="s">
        <v>767</v>
      </c>
    </row>
    <row r="229" spans="2:4">
      <c r="B229" s="2" t="s">
        <v>768</v>
      </c>
      <c r="C229" s="2" t="s">
        <v>769</v>
      </c>
      <c r="D229" s="2" t="s">
        <v>770</v>
      </c>
    </row>
    <row r="230" spans="2:4">
      <c r="B230" s="3" t="s">
        <v>736</v>
      </c>
      <c r="C230" s="8" t="s">
        <v>771</v>
      </c>
      <c r="D230" s="3" t="s">
        <v>772</v>
      </c>
    </row>
    <row r="231" spans="2:4">
      <c r="B231" s="2" t="s">
        <v>774</v>
      </c>
      <c r="C231" s="2" t="s">
        <v>775</v>
      </c>
      <c r="D231" s="2" t="s">
        <v>776</v>
      </c>
    </row>
    <row r="232" spans="2:4">
      <c r="B232" s="2" t="s">
        <v>777</v>
      </c>
      <c r="C232" s="2" t="s">
        <v>778</v>
      </c>
      <c r="D232" s="2" t="s">
        <v>779</v>
      </c>
    </row>
    <row r="233" spans="2:4">
      <c r="B233" s="2" t="s">
        <v>780</v>
      </c>
      <c r="C233" s="2" t="s">
        <v>781</v>
      </c>
      <c r="D233" s="2" t="s">
        <v>782</v>
      </c>
    </row>
    <row r="234" spans="2:4">
      <c r="B234" s="2" t="s">
        <v>783</v>
      </c>
      <c r="C234" s="2" t="s">
        <v>784</v>
      </c>
      <c r="D234" s="2" t="s">
        <v>784</v>
      </c>
    </row>
    <row r="235" spans="2:4">
      <c r="B235" s="2" t="s">
        <v>785</v>
      </c>
      <c r="C235" s="2" t="s">
        <v>785</v>
      </c>
      <c r="D235" s="2" t="s">
        <v>786</v>
      </c>
    </row>
    <row r="236" spans="2:4">
      <c r="B236" s="2" t="s">
        <v>787</v>
      </c>
      <c r="C236" s="2" t="s">
        <v>788</v>
      </c>
      <c r="D236" s="2" t="s">
        <v>789</v>
      </c>
    </row>
    <row r="237" spans="2:4">
      <c r="B237" s="2" t="s">
        <v>790</v>
      </c>
      <c r="C237" s="2" t="s">
        <v>791</v>
      </c>
      <c r="D237" s="2" t="s">
        <v>792</v>
      </c>
    </row>
    <row r="238" spans="2:4">
      <c r="B238" s="2" t="s">
        <v>793</v>
      </c>
      <c r="C238" s="2" t="s">
        <v>794</v>
      </c>
      <c r="D238" s="2" t="s">
        <v>795</v>
      </c>
    </row>
    <row r="239" spans="2:4">
      <c r="B239" s="2" t="s">
        <v>796</v>
      </c>
      <c r="C239" s="2" t="s">
        <v>797</v>
      </c>
      <c r="D239" s="2" t="s">
        <v>798</v>
      </c>
    </row>
    <row r="240" spans="2:4">
      <c r="B240" s="2" t="s">
        <v>799</v>
      </c>
      <c r="C240" s="2" t="s">
        <v>800</v>
      </c>
      <c r="D240" s="2" t="s">
        <v>801</v>
      </c>
    </row>
    <row r="241" spans="2:4">
      <c r="B241" s="2" t="s">
        <v>802</v>
      </c>
      <c r="C241" s="2" t="s">
        <v>803</v>
      </c>
      <c r="D241" s="2" t="s">
        <v>804</v>
      </c>
    </row>
    <row r="242" spans="2:4">
      <c r="B242" s="2" t="s">
        <v>805</v>
      </c>
      <c r="C242" s="2" t="s">
        <v>806</v>
      </c>
      <c r="D242" s="2" t="s">
        <v>807</v>
      </c>
    </row>
    <row r="243" spans="2:4">
      <c r="B243" s="3" t="s">
        <v>773</v>
      </c>
      <c r="C243" s="8" t="s">
        <v>808</v>
      </c>
      <c r="D243" s="3" t="s">
        <v>809</v>
      </c>
    </row>
    <row r="244" spans="2:4">
      <c r="B244" s="2" t="s">
        <v>902</v>
      </c>
      <c r="C244" s="2" t="s">
        <v>903</v>
      </c>
      <c r="D244" s="2" t="s">
        <v>904</v>
      </c>
    </row>
    <row r="245" spans="2:4">
      <c r="B245" s="2" t="s">
        <v>905</v>
      </c>
      <c r="C245" s="2" t="s">
        <v>906</v>
      </c>
      <c r="D245" s="2" t="s">
        <v>907</v>
      </c>
    </row>
    <row r="246" spans="2:4">
      <c r="B246" s="2" t="s">
        <v>908</v>
      </c>
      <c r="C246" s="2" t="s">
        <v>909</v>
      </c>
      <c r="D246" s="2" t="s">
        <v>910</v>
      </c>
    </row>
    <row r="247" spans="2:4">
      <c r="B247" s="2" t="s">
        <v>911</v>
      </c>
      <c r="C247" s="2" t="s">
        <v>912</v>
      </c>
      <c r="D247" s="2" t="s">
        <v>912</v>
      </c>
    </row>
    <row r="248" spans="2:4">
      <c r="B248" s="2" t="s">
        <v>913</v>
      </c>
      <c r="C248" s="2" t="s">
        <v>913</v>
      </c>
      <c r="D248" s="2" t="s">
        <v>914</v>
      </c>
    </row>
    <row r="249" spans="2:4">
      <c r="B249" s="2" t="s">
        <v>915</v>
      </c>
      <c r="C249" s="2" t="s">
        <v>916</v>
      </c>
      <c r="D249" s="2" t="s">
        <v>917</v>
      </c>
    </row>
    <row r="250" spans="2:4">
      <c r="B250" s="2" t="s">
        <v>918</v>
      </c>
      <c r="C250" s="2" t="s">
        <v>919</v>
      </c>
      <c r="D250" s="2" t="s">
        <v>920</v>
      </c>
    </row>
    <row r="251" spans="2:4">
      <c r="B251" s="2" t="s">
        <v>921</v>
      </c>
      <c r="C251" s="2" t="s">
        <v>922</v>
      </c>
      <c r="D251" s="2" t="s">
        <v>923</v>
      </c>
    </row>
    <row r="252" spans="2:4">
      <c r="B252" s="2" t="s">
        <v>924</v>
      </c>
      <c r="C252" s="2" t="s">
        <v>925</v>
      </c>
      <c r="D252" s="2" t="s">
        <v>926</v>
      </c>
    </row>
    <row r="253" spans="2:4">
      <c r="B253" s="2" t="s">
        <v>927</v>
      </c>
      <c r="C253" s="2" t="s">
        <v>928</v>
      </c>
      <c r="D253" s="2" t="s">
        <v>929</v>
      </c>
    </row>
    <row r="254" spans="2:4">
      <c r="B254" s="2" t="s">
        <v>930</v>
      </c>
      <c r="C254" s="2" t="s">
        <v>931</v>
      </c>
      <c r="D254" s="2" t="s">
        <v>932</v>
      </c>
    </row>
    <row r="255" spans="2:4">
      <c r="B255" s="2" t="s">
        <v>933</v>
      </c>
      <c r="C255" s="2" t="s">
        <v>934</v>
      </c>
      <c r="D255" s="2" t="s">
        <v>935</v>
      </c>
    </row>
    <row r="256" spans="2:4">
      <c r="B256" s="3" t="s">
        <v>936</v>
      </c>
      <c r="C256" s="8" t="s">
        <v>937</v>
      </c>
      <c r="D256" s="3" t="s">
        <v>938</v>
      </c>
    </row>
    <row r="257" spans="2:4">
      <c r="B257" s="2" t="s">
        <v>811</v>
      </c>
      <c r="C257" s="2" t="s">
        <v>812</v>
      </c>
      <c r="D257" s="2" t="s">
        <v>813</v>
      </c>
    </row>
    <row r="258" spans="2:4">
      <c r="B258" s="2" t="s">
        <v>814</v>
      </c>
      <c r="C258" s="2" t="s">
        <v>815</v>
      </c>
      <c r="D258" s="2" t="s">
        <v>816</v>
      </c>
    </row>
    <row r="259" spans="2:4">
      <c r="B259" s="2" t="s">
        <v>817</v>
      </c>
      <c r="C259" s="2" t="s">
        <v>818</v>
      </c>
      <c r="D259" s="2" t="s">
        <v>819</v>
      </c>
    </row>
    <row r="260" spans="2:4">
      <c r="B260" s="2" t="s">
        <v>820</v>
      </c>
      <c r="C260" s="2" t="s">
        <v>821</v>
      </c>
      <c r="D260" s="2" t="s">
        <v>821</v>
      </c>
    </row>
    <row r="261" spans="2:4">
      <c r="B261" s="2" t="s">
        <v>822</v>
      </c>
      <c r="C261" s="2" t="s">
        <v>822</v>
      </c>
      <c r="D261" s="2" t="s">
        <v>823</v>
      </c>
    </row>
    <row r="262" spans="2:4">
      <c r="B262" s="2" t="s">
        <v>824</v>
      </c>
      <c r="C262" s="2" t="s">
        <v>825</v>
      </c>
      <c r="D262" s="2" t="s">
        <v>826</v>
      </c>
    </row>
    <row r="263" spans="2:4">
      <c r="B263" s="2" t="s">
        <v>827</v>
      </c>
      <c r="C263" s="2" t="s">
        <v>828</v>
      </c>
      <c r="D263" s="2" t="s">
        <v>829</v>
      </c>
    </row>
    <row r="264" spans="2:4">
      <c r="B264" s="2" t="s">
        <v>830</v>
      </c>
      <c r="C264" s="2" t="s">
        <v>831</v>
      </c>
      <c r="D264" s="2" t="s">
        <v>832</v>
      </c>
    </row>
    <row r="265" spans="2:4">
      <c r="B265" s="2" t="s">
        <v>833</v>
      </c>
      <c r="C265" s="2" t="s">
        <v>834</v>
      </c>
      <c r="D265" s="2" t="s">
        <v>835</v>
      </c>
    </row>
    <row r="266" spans="2:4">
      <c r="B266" s="2" t="s">
        <v>836</v>
      </c>
      <c r="C266" s="2" t="s">
        <v>837</v>
      </c>
      <c r="D266" s="2" t="s">
        <v>838</v>
      </c>
    </row>
    <row r="267" spans="2:4">
      <c r="B267" s="2" t="s">
        <v>839</v>
      </c>
      <c r="C267" s="2" t="s">
        <v>840</v>
      </c>
      <c r="D267" s="2" t="s">
        <v>841</v>
      </c>
    </row>
    <row r="268" spans="2:4">
      <c r="B268" s="2" t="s">
        <v>842</v>
      </c>
      <c r="C268" s="2" t="s">
        <v>843</v>
      </c>
      <c r="D268" s="2" t="s">
        <v>844</v>
      </c>
    </row>
    <row r="269" spans="2:4">
      <c r="B269" s="3" t="s">
        <v>810</v>
      </c>
      <c r="C269" s="8" t="s">
        <v>845</v>
      </c>
      <c r="D269" s="3" t="s">
        <v>846</v>
      </c>
    </row>
    <row r="270" spans="2:4">
      <c r="B270" s="2" t="s">
        <v>939</v>
      </c>
      <c r="C270" s="2" t="s">
        <v>940</v>
      </c>
      <c r="D270" s="2" t="s">
        <v>941</v>
      </c>
    </row>
    <row r="271" spans="2:4">
      <c r="B271" s="2" t="s">
        <v>942</v>
      </c>
      <c r="C271" s="2" t="s">
        <v>943</v>
      </c>
      <c r="D271" s="2" t="s">
        <v>944</v>
      </c>
    </row>
    <row r="272" spans="2:4">
      <c r="B272" s="2" t="s">
        <v>945</v>
      </c>
      <c r="C272" s="2" t="s">
        <v>946</v>
      </c>
      <c r="D272" s="2" t="s">
        <v>947</v>
      </c>
    </row>
    <row r="273" spans="2:4">
      <c r="B273" s="2" t="s">
        <v>948</v>
      </c>
      <c r="C273" s="2" t="s">
        <v>949</v>
      </c>
      <c r="D273" s="2" t="s">
        <v>949</v>
      </c>
    </row>
    <row r="274" spans="2:4">
      <c r="B274" s="2" t="s">
        <v>950</v>
      </c>
      <c r="C274" s="2" t="s">
        <v>950</v>
      </c>
      <c r="D274" s="2" t="s">
        <v>951</v>
      </c>
    </row>
    <row r="275" spans="2:4">
      <c r="B275" s="2" t="s">
        <v>952</v>
      </c>
      <c r="C275" s="2" t="s">
        <v>953</v>
      </c>
      <c r="D275" s="2" t="s">
        <v>954</v>
      </c>
    </row>
    <row r="276" spans="2:4">
      <c r="B276" s="2" t="s">
        <v>955</v>
      </c>
      <c r="C276" s="2" t="s">
        <v>956</v>
      </c>
      <c r="D276" s="2" t="s">
        <v>957</v>
      </c>
    </row>
    <row r="277" spans="2:4">
      <c r="B277" s="2" t="s">
        <v>958</v>
      </c>
      <c r="C277" s="2" t="s">
        <v>959</v>
      </c>
      <c r="D277" s="2" t="s">
        <v>960</v>
      </c>
    </row>
    <row r="278" spans="2:4">
      <c r="B278" s="2" t="s">
        <v>961</v>
      </c>
      <c r="C278" s="2" t="s">
        <v>962</v>
      </c>
      <c r="D278" s="2" t="s">
        <v>963</v>
      </c>
    </row>
    <row r="279" spans="2:4">
      <c r="B279" s="2" t="s">
        <v>964</v>
      </c>
      <c r="C279" s="2" t="s">
        <v>965</v>
      </c>
      <c r="D279" s="2" t="s">
        <v>966</v>
      </c>
    </row>
    <row r="280" spans="2:4">
      <c r="B280" s="2" t="s">
        <v>967</v>
      </c>
      <c r="C280" s="2" t="s">
        <v>968</v>
      </c>
      <c r="D280" s="2" t="s">
        <v>969</v>
      </c>
    </row>
    <row r="281" spans="2:4">
      <c r="B281" s="2" t="s">
        <v>970</v>
      </c>
      <c r="C281" s="2" t="s">
        <v>971</v>
      </c>
      <c r="D281" s="2" t="s">
        <v>972</v>
      </c>
    </row>
    <row r="282" spans="2:4">
      <c r="B282" s="3" t="s">
        <v>973</v>
      </c>
      <c r="C282" s="8" t="s">
        <v>974</v>
      </c>
      <c r="D282" s="3" t="s">
        <v>975</v>
      </c>
    </row>
    <row r="283" spans="2:4">
      <c r="B283" s="2" t="s">
        <v>976</v>
      </c>
      <c r="C283" s="2" t="s">
        <v>977</v>
      </c>
      <c r="D283" s="2" t="s">
        <v>978</v>
      </c>
    </row>
    <row r="284" spans="2:4">
      <c r="B284" s="2" t="s">
        <v>979</v>
      </c>
      <c r="C284" s="2" t="s">
        <v>980</v>
      </c>
      <c r="D284" s="2" t="s">
        <v>981</v>
      </c>
    </row>
    <row r="285" spans="2:4">
      <c r="B285" s="2" t="s">
        <v>982</v>
      </c>
      <c r="C285" s="2" t="s">
        <v>983</v>
      </c>
      <c r="D285" s="2" t="s">
        <v>984</v>
      </c>
    </row>
    <row r="286" spans="2:4">
      <c r="B286" s="2" t="s">
        <v>985</v>
      </c>
      <c r="C286" s="2" t="s">
        <v>986</v>
      </c>
      <c r="D286" s="2" t="s">
        <v>986</v>
      </c>
    </row>
    <row r="287" spans="2:4">
      <c r="B287" s="2" t="s">
        <v>987</v>
      </c>
      <c r="C287" s="2" t="s">
        <v>987</v>
      </c>
      <c r="D287" s="2" t="s">
        <v>988</v>
      </c>
    </row>
    <row r="288" spans="2:4">
      <c r="B288" s="2" t="s">
        <v>989</v>
      </c>
      <c r="C288" s="2" t="s">
        <v>990</v>
      </c>
      <c r="D288" s="2" t="s">
        <v>991</v>
      </c>
    </row>
    <row r="289" spans="2:4">
      <c r="B289" s="2" t="s">
        <v>992</v>
      </c>
      <c r="C289" s="2" t="s">
        <v>993</v>
      </c>
      <c r="D289" s="2" t="s">
        <v>994</v>
      </c>
    </row>
    <row r="290" spans="2:4">
      <c r="B290" s="2" t="s">
        <v>995</v>
      </c>
      <c r="C290" s="2" t="s">
        <v>996</v>
      </c>
      <c r="D290" s="2" t="s">
        <v>997</v>
      </c>
    </row>
    <row r="291" spans="2:4">
      <c r="B291" s="2" t="s">
        <v>998</v>
      </c>
      <c r="C291" s="2" t="s">
        <v>999</v>
      </c>
      <c r="D291" s="2" t="s">
        <v>1000</v>
      </c>
    </row>
    <row r="292" spans="2:4">
      <c r="B292" s="2" t="s">
        <v>1001</v>
      </c>
      <c r="C292" s="2" t="s">
        <v>1002</v>
      </c>
      <c r="D292" s="2" t="s">
        <v>1003</v>
      </c>
    </row>
    <row r="293" spans="2:4">
      <c r="B293" s="2" t="s">
        <v>1004</v>
      </c>
      <c r="C293" s="2" t="s">
        <v>1005</v>
      </c>
      <c r="D293" s="2" t="s">
        <v>1006</v>
      </c>
    </row>
    <row r="294" spans="2:4">
      <c r="B294" s="2" t="s">
        <v>1007</v>
      </c>
      <c r="C294" s="2" t="s">
        <v>1008</v>
      </c>
      <c r="D294" s="2" t="s">
        <v>1009</v>
      </c>
    </row>
    <row r="295" spans="2:4">
      <c r="B295" s="3" t="s">
        <v>1010</v>
      </c>
      <c r="C295" s="8" t="s">
        <v>1011</v>
      </c>
      <c r="D295" s="3" t="s">
        <v>1012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PRANIMET</vt:lpstr>
      <vt:lpstr>PAGESAT</vt:lpstr>
      <vt:lpstr>Shënimet | Napomene | Notes</vt:lpstr>
      <vt:lpstr>L</vt:lpstr>
      <vt:lpstr>PAGESAT!Print_Area</vt:lpstr>
      <vt:lpstr>PRANIMET!Print_Area</vt:lpstr>
      <vt:lpstr>PAGESAT!Print_Titles</vt:lpstr>
      <vt:lpstr>PRANIMET!Print_Titles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Nysret Koca</dc:creator>
  <cp:lastModifiedBy>Egzontina Alija</cp:lastModifiedBy>
  <cp:lastPrinted>2017-11-14T08:59:46Z</cp:lastPrinted>
  <dcterms:created xsi:type="dcterms:W3CDTF">2015-03-12T08:53:45Z</dcterms:created>
  <dcterms:modified xsi:type="dcterms:W3CDTF">2026-10-30T12:30:30Z</dcterms:modified>
</cp:coreProperties>
</file>